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2.xml" ContentType="application/vnd.openxmlformats-officedocument.spreadsheetml.query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2.xml" ContentType="application/vnd.openxmlformats-officedocument.spreadsheetml.tab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13.xml" ContentType="application/vnd.openxmlformats-officedocument.spreadsheetml.table+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tables/table14.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15.xml" ContentType="application/vnd.openxmlformats-officedocument.spreadsheetml.table+xml"/>
  <Override PartName="/xl/drawings/drawing8.xml" ContentType="application/vnd.openxmlformats-officedocument.drawing+xml"/>
  <Override PartName="/xl/tables/table16.xml" ContentType="application/vnd.openxmlformats-officedocument.spreadsheetml.table+xml"/>
  <Override PartName="/xl/drawings/drawing9.xml" ContentType="application/vnd.openxmlformats-officedocument.drawing+xml"/>
  <Override PartName="/xl/tables/table17.xml" ContentType="application/vnd.openxmlformats-officedocument.spreadsheetml.table+xml"/>
  <Override PartName="/xl/drawings/drawing10.xml" ContentType="application/vnd.openxmlformats-officedocument.drawing+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drawings/drawing11.xml" ContentType="application/vnd.openxmlformats-officedocument.drawing+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drawings/drawing12.xml" ContentType="application/vnd.openxmlformats-officedocument.drawing+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dopt\Downloads\"/>
    </mc:Choice>
  </mc:AlternateContent>
  <xr:revisionPtr revIDLastSave="0" documentId="13_ncr:1_{6EF9400B-C3A3-4CE8-A743-1A5E99890312}" xr6:coauthVersionLast="47" xr6:coauthVersionMax="47" xr10:uidLastSave="{00000000-0000-0000-0000-000000000000}"/>
  <bookViews>
    <workbookView xWindow="-110" yWindow="-110" windowWidth="19420" windowHeight="10300" xr2:uid="{F7EC224C-31C1-4A96-BF68-3D95A9883D78}"/>
  </bookViews>
  <sheets>
    <sheet name="Q1CT" sheetId="1" r:id="rId1"/>
    <sheet name="Q2CT" sheetId="2" r:id="rId2"/>
    <sheet name="Q3CT" sheetId="3" r:id="rId3"/>
    <sheet name="Q1MD" sheetId="4" r:id="rId4"/>
    <sheet name="Q2MD" sheetId="5" r:id="rId5"/>
    <sheet name="Q3MD" sheetId="7" r:id="rId6"/>
    <sheet name="Q4MD" sheetId="9" r:id="rId7"/>
    <sheet name="Q5MD" sheetId="8" r:id="rId8"/>
    <sheet name="Q6MD" sheetId="10" r:id="rId9"/>
    <sheet name="Q7MD" sheetId="11" r:id="rId10"/>
    <sheet name="Q8MD" sheetId="12" r:id="rId11"/>
    <sheet name="Q9MD" sheetId="13" r:id="rId12"/>
    <sheet name="Q10MD" sheetId="14" r:id="rId13"/>
    <sheet name="Q11MD" sheetId="15" r:id="rId14"/>
    <sheet name="Q12MD" sheetId="16" r:id="rId15"/>
    <sheet name="Q13MD" sheetId="17" r:id="rId16"/>
    <sheet name="Q14MD" sheetId="18" r:id="rId17"/>
    <sheet name="Q1MSK" sheetId="19" r:id="rId18"/>
    <sheet name="Q2MSK" sheetId="20" r:id="rId19"/>
    <sheet name="Q3MSK" sheetId="21" r:id="rId20"/>
    <sheet name="Q4MSK" sheetId="22" r:id="rId21"/>
    <sheet name="Q5MSK" sheetId="23" r:id="rId22"/>
    <sheet name="Q1PQ" sheetId="24" r:id="rId23"/>
    <sheet name="Q2PQ" sheetId="25" r:id="rId24"/>
    <sheet name="Q1CC" sheetId="26" r:id="rId25"/>
    <sheet name="Q2CC" sheetId="27" r:id="rId26"/>
    <sheet name="Q1DRV" sheetId="28" r:id="rId27"/>
    <sheet name="Q2DRV" sheetId="29" r:id="rId28"/>
    <sheet name="Q3DRV" sheetId="30" r:id="rId29"/>
  </sheets>
  <definedNames>
    <definedName name="_xlchart.v1.0" hidden="1">Q10MD!$J$4</definedName>
    <definedName name="_xlchart.v1.1" hidden="1">Q10MD!$K$3:$Q$3</definedName>
    <definedName name="_xlchart.v1.10" hidden="1">Q11MD!$A$7:$J$7</definedName>
    <definedName name="_xlchart.v1.11" hidden="1">Q11MD!$A$8:$J$8</definedName>
    <definedName name="_xlchart.v1.12" hidden="1">Q11MD!$A$9:$J$9</definedName>
    <definedName name="_xlchart.v1.13" hidden="1">Q12MD!$M$3</definedName>
    <definedName name="_xlchart.v1.14" hidden="1">Q12MD!$M$4:$M$8</definedName>
    <definedName name="_xlchart.v1.15" hidden="1">Q12MD!$N$3</definedName>
    <definedName name="_xlchart.v1.16" hidden="1">Q12MD!$N$4:$N$8</definedName>
    <definedName name="_xlchart.v1.17" hidden="1">Q12MD!$O$3</definedName>
    <definedName name="_xlchart.v1.18" hidden="1">Q12MD!$O$4:$O$8</definedName>
    <definedName name="_xlchart.v1.19" hidden="1">Q12MD!$P$3</definedName>
    <definedName name="_xlchart.v1.2" hidden="1">Q10MD!$K$4:$Q$4</definedName>
    <definedName name="_xlchart.v1.20" hidden="1">Q12MD!$P$4:$P$8</definedName>
    <definedName name="_xlchart.v1.21" hidden="1">Q12MD!$Q$3</definedName>
    <definedName name="_xlchart.v1.22" hidden="1">Q12MD!$Q$4:$Q$8</definedName>
    <definedName name="_xlchart.v1.23" hidden="1">Q12MD!$R$3</definedName>
    <definedName name="_xlchart.v1.24" hidden="1">Q12MD!$R$4:$R$8</definedName>
    <definedName name="_xlchart.v1.25" hidden="1">Q12MD!$S$3</definedName>
    <definedName name="_xlchart.v1.26" hidden="1">Q12MD!$S$4:$S$8</definedName>
    <definedName name="_xlchart.v1.27" hidden="1">Q12MD!$T$3</definedName>
    <definedName name="_xlchart.v1.28" hidden="1">Q12MD!$T$4:$T$8</definedName>
    <definedName name="_xlchart.v1.29" hidden="1">Q12MD!$U$3</definedName>
    <definedName name="_xlchart.v1.3" hidden="1">Q11MD!$A$10:$J$10</definedName>
    <definedName name="_xlchart.v1.30" hidden="1">Q12MD!$U$4:$U$8</definedName>
    <definedName name="_xlchart.v1.31" hidden="1">Q12MD!$V$3</definedName>
    <definedName name="_xlchart.v1.32" hidden="1">Q12MD!$V$4:$V$8</definedName>
    <definedName name="_xlchart.v1.33" hidden="1">Q13MD!$M$5</definedName>
    <definedName name="_xlchart.v1.34" hidden="1">Q13MD!$M$6:$M$15</definedName>
    <definedName name="_xlchart.v1.35" hidden="1">Q13MD!$N$5</definedName>
    <definedName name="_xlchart.v1.36" hidden="1">Q13MD!$N$6:$N$15</definedName>
    <definedName name="_xlchart.v1.37" hidden="1">Q13MD!$O$5</definedName>
    <definedName name="_xlchart.v1.38" hidden="1">Q13MD!$O$6:$O$15</definedName>
    <definedName name="_xlchart.v1.39" hidden="1">Q13MD!$P$5</definedName>
    <definedName name="_xlchart.v1.4" hidden="1">Q11MD!$A$11:$J$11</definedName>
    <definedName name="_xlchart.v1.40" hidden="1">Q13MD!$P$6:$P$15</definedName>
    <definedName name="_xlchart.v1.41" hidden="1">Q13MD!$Q$5</definedName>
    <definedName name="_xlchart.v1.42" hidden="1">Q13MD!$Q$6:$Q$15</definedName>
    <definedName name="_xlchart.v1.43" hidden="1">Q13MD!$R$5</definedName>
    <definedName name="_xlchart.v1.44" hidden="1">Q13MD!$R$6:$R$15</definedName>
    <definedName name="_xlchart.v1.45" hidden="1">Q13MD!$S$5</definedName>
    <definedName name="_xlchart.v1.46" hidden="1">Q13MD!$S$6:$S$15</definedName>
    <definedName name="_xlchart.v1.47" hidden="1">Q13MD!$T$5</definedName>
    <definedName name="_xlchart.v1.48" hidden="1">Q13MD!$T$6:$T$15</definedName>
    <definedName name="_xlchart.v1.49" hidden="1">Q13MD!$U$5</definedName>
    <definedName name="_xlchart.v1.5" hidden="1">Q11MD!$A$12:$J$12</definedName>
    <definedName name="_xlchart.v1.50" hidden="1">Q13MD!$U$6:$U$15</definedName>
    <definedName name="_xlchart.v1.51" hidden="1">Q13MD!$V$5</definedName>
    <definedName name="_xlchart.v1.52" hidden="1">Q13MD!$V$6:$V$15</definedName>
    <definedName name="_xlchart.v1.6" hidden="1">Q11MD!$A$13:$J$13</definedName>
    <definedName name="_xlchart.v1.7" hidden="1">Q11MD!$A$14:$J$14</definedName>
    <definedName name="_xlchart.v1.8" hidden="1">Q11MD!$A$5:$J$5</definedName>
    <definedName name="_xlchart.v1.9" hidden="1">Q11MD!$A$6:$J$6</definedName>
    <definedName name="ExternalData_1" localSheetId="4" hidden="1">Q2MD!$J$2:$K$32</definedName>
    <definedName name="ExternalData_1" localSheetId="6" hidden="1">Q4MD!$K$4:$K$16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 i="1" l="1"/>
  <c r="N10" i="5"/>
  <c r="N7" i="5"/>
  <c r="N4" i="5"/>
  <c r="F8" i="30"/>
  <c r="D18" i="28"/>
  <c r="D7" i="28"/>
  <c r="P28" i="25"/>
  <c r="P27" i="25"/>
  <c r="P26" i="25"/>
  <c r="P25" i="25"/>
  <c r="P20" i="25"/>
  <c r="P19" i="25"/>
  <c r="P18" i="25"/>
  <c r="O30" i="24"/>
  <c r="O29" i="24"/>
  <c r="O28" i="24"/>
  <c r="O27" i="24"/>
  <c r="O21" i="24"/>
  <c r="O20" i="24"/>
  <c r="O19" i="24"/>
  <c r="K19" i="23"/>
  <c r="K18" i="23"/>
  <c r="O20" i="23"/>
  <c r="O16" i="23"/>
  <c r="J20" i="22"/>
  <c r="J19" i="22"/>
  <c r="M18" i="22"/>
  <c r="M15" i="22"/>
  <c r="M18" i="21"/>
  <c r="M15" i="21"/>
  <c r="N18" i="20"/>
  <c r="N15" i="20"/>
  <c r="M14" i="19"/>
  <c r="M11" i="19"/>
  <c r="O37" i="18" l="1"/>
  <c r="O36" i="18"/>
  <c r="O35" i="18"/>
  <c r="O30" i="18"/>
  <c r="O29" i="18"/>
  <c r="O28" i="18"/>
  <c r="M36" i="17"/>
  <c r="M30" i="16"/>
  <c r="N21" i="15"/>
  <c r="J24" i="14"/>
  <c r="O15" i="13"/>
  <c r="O14" i="13"/>
  <c r="O13" i="13"/>
  <c r="N10" i="13" l="1"/>
  <c r="N7" i="13"/>
  <c r="M13" i="12"/>
  <c r="M10" i="12"/>
  <c r="M7" i="12"/>
  <c r="T10" i="11"/>
  <c r="T4" i="11"/>
  <c r="T7" i="11"/>
  <c r="M11" i="10"/>
  <c r="M8" i="10"/>
  <c r="M5" i="10"/>
  <c r="R7" i="8"/>
  <c r="R4" i="8"/>
  <c r="N9" i="9"/>
  <c r="N6" i="9"/>
  <c r="O9" i="7"/>
  <c r="O6" i="7"/>
  <c r="O3" i="7"/>
  <c r="O7" i="4"/>
  <c r="O5" i="4"/>
  <c r="O9" i="4"/>
  <c r="M54" i="3"/>
  <c r="O11" i="3" s="1"/>
  <c r="M55" i="3"/>
  <c r="M53" i="3"/>
  <c r="E25" i="2"/>
  <c r="E24" i="2"/>
  <c r="E23" i="2"/>
  <c r="L9" i="1"/>
  <c r="L7" i="1"/>
  <c r="O7" i="3" l="1"/>
  <c r="O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D4D494-5DDE-44DA-8BFC-E180CE832DA4}" keepAlive="1" name="Query - Table5" description="Connection to the 'Table5' query in the workbook." type="5" refreshedVersion="8" background="1" saveData="1">
    <dbPr connection="Provider=Microsoft.Mashup.OleDb.1;Data Source=$Workbook$;Location=Table5;Extended Properties=&quot;&quot;" command="SELECT * FROM [Table5]"/>
  </connection>
  <connection id="2" xr16:uid="{47BF8247-9180-4C59-AEF6-14A770165BD9}" keepAlive="1" name="Query - Table7" description="Connection to the 'Table7' query in the workbook." type="5" refreshedVersion="8" background="1" saveData="1">
    <dbPr connection="Provider=Microsoft.Mashup.OleDb.1;Data Source=$Workbook$;Location=Table7;Extended Properties=&quot;&quot;" command="SELECT * FROM [Table7]"/>
  </connection>
  <connection id="3" xr16:uid="{58F207EA-CC2B-459E-B4A9-AD9B76281CCD}" keepAlive="1" name="Query - Table7 (2)" description="Connection to the 'Table7 (2)' query in the workbook." type="5" refreshedVersion="8" background="1" saveData="1">
    <dbPr connection="Provider=Microsoft.Mashup.OleDb.1;Data Source=$Workbook$;Location=&quot;Table7 (2)&quot;;Extended Properties=&quot;&quot;" command="SELECT * FROM [Table7 (2)]"/>
  </connection>
</connections>
</file>

<file path=xl/sharedStrings.xml><?xml version="1.0" encoding="utf-8"?>
<sst xmlns="http://schemas.openxmlformats.org/spreadsheetml/2006/main" count="933" uniqueCount="538">
  <si>
    <t>Data:</t>
  </si>
  <si>
    <t>Let's consider the weekly sales data (in units) for the past month for a specific product</t>
  </si>
  <si>
    <t>category</t>
  </si>
  <si>
    <t>Week 1: 50 units</t>
  </si>
  <si>
    <t>Week 2: 60 units</t>
  </si>
  <si>
    <t>Week 3: 55 units</t>
  </si>
  <si>
    <t>Week 4: 70 units</t>
  </si>
  <si>
    <t>1. Mean: What is the average weekly sales of the product category?</t>
  </si>
  <si>
    <t>2. Median: What is the typical or central sales value for the product category?</t>
  </si>
  <si>
    <t>3. Mode: Are there any recurring or most frequently occurring sales figures for the</t>
  </si>
  <si>
    <t>product category?</t>
  </si>
  <si>
    <t>By answering these questions using the mean, median, and mode, the retail store can</t>
  </si>
  <si>
    <t>gain insights into the sales performance of the product category, identify any patterns or</t>
  </si>
  <si>
    <t>outliers, and make informed decisions regarding stock management, marketing</t>
  </si>
  <si>
    <t>strategies, and product placement</t>
  </si>
  <si>
    <t xml:space="preserve"> </t>
  </si>
  <si>
    <t>1) Business Problem: A retail store wants to analyze the sales data of a particular</t>
  </si>
  <si>
    <t>product category to understand the typical sales performance and make strategic</t>
  </si>
  <si>
    <t>decisions.</t>
  </si>
  <si>
    <t>Week</t>
  </si>
  <si>
    <t>Unit</t>
  </si>
  <si>
    <t>Mean</t>
  </si>
  <si>
    <t>Mode</t>
  </si>
  <si>
    <t>Median</t>
  </si>
  <si>
    <r>
      <t xml:space="preserve">1. Mean: What is the average weekly sales of the product category - </t>
    </r>
    <r>
      <rPr>
        <b/>
        <sz val="11"/>
        <color rgb="FFFF0000"/>
        <rFont val="Calibri"/>
        <family val="2"/>
        <scheme val="minor"/>
      </rPr>
      <t>58.75</t>
    </r>
  </si>
  <si>
    <r>
      <t xml:space="preserve">2. Median: What is the typical or central sales value for the product category - </t>
    </r>
    <r>
      <rPr>
        <b/>
        <sz val="11"/>
        <color rgb="FFFF0000"/>
        <rFont val="Calibri"/>
        <family val="2"/>
        <scheme val="minor"/>
      </rPr>
      <t>57.5</t>
    </r>
  </si>
  <si>
    <t>2) Business Problem: A restaurant wants to analyze the waiting times of its</t>
  </si>
  <si>
    <t>customers to understand the typical waiting experience and improve service</t>
  </si>
  <si>
    <t>efficiency.</t>
  </si>
  <si>
    <t>Let's consider the waiting times (in minutes) for the past 20 customers:</t>
  </si>
  <si>
    <t>Question:</t>
  </si>
  <si>
    <t>1. Mean: What is the average waiting time for customers at the restaurant?</t>
  </si>
  <si>
    <t>2. Median: What is the typical or central waiting time experienced by customers?</t>
  </si>
  <si>
    <t>3. Mode: Are there any recurring or most frequently occurring waiting times for</t>
  </si>
  <si>
    <t>customers?</t>
  </si>
  <si>
    <t>By answering these questions using the mean, median, and mode, the restaurant can</t>
  </si>
  <si>
    <t>gain insights into the average waiting time, identify any common or peak waiting periods,</t>
  </si>
  <si>
    <t>and make informed decisions to optimize the customer service process, such as</t>
  </si>
  <si>
    <t>adjusting staffing levels, streamlining operations, or implementing strategies to reduce</t>
  </si>
  <si>
    <t>waiting times.</t>
  </si>
  <si>
    <t xml:space="preserve">Customer </t>
  </si>
  <si>
    <t>Customer</t>
  </si>
  <si>
    <t>Waiting (mitutes)</t>
  </si>
  <si>
    <t>mean</t>
  </si>
  <si>
    <t>3) Business Problem: A car rental company wants to analyze the rental durations of</t>
  </si>
  <si>
    <t>its customers to understand the typical rental period and optimize its pricing and</t>
  </si>
  <si>
    <t>fleet management strategies.</t>
  </si>
  <si>
    <t>Let's consider the rental durations (in days) for a sample of 50 customers:</t>
  </si>
  <si>
    <t>1. Mean: What is the average rental duration for customers at the car rental company?</t>
  </si>
  <si>
    <t>2. Median: What is the typical or central rental duration experienced by customers?</t>
  </si>
  <si>
    <t>3. Mode: Are there any recurring or most frequently occurring rental durations for</t>
  </si>
  <si>
    <t>By answering these questions using the mean</t>
  </si>
  <si>
    <t xml:space="preserve"> median</t>
  </si>
  <si>
    <t xml:space="preserve"> and mode</t>
  </si>
  <si>
    <t xml:space="preserve"> the car rental</t>
  </si>
  <si>
    <t>company can gain insights into the average rental duration</t>
  </si>
  <si>
    <t xml:space="preserve"> understand the most</t>
  </si>
  <si>
    <t>common rental periods</t>
  </si>
  <si>
    <t xml:space="preserve"> and make informed decisions regarding pricing</t>
  </si>
  <si>
    <t xml:space="preserve"> fleet size</t>
  </si>
  <si>
    <t xml:space="preserve"> and</t>
  </si>
  <si>
    <t>availability. Additionally</t>
  </si>
  <si>
    <t xml:space="preserve"> this analysis can help the company optimize resource allocation</t>
  </si>
  <si>
    <t>plan for peak demand periods</t>
  </si>
  <si>
    <t xml:space="preserve"> and enhance customer satisfaction by aligning service</t>
  </si>
  <si>
    <t>offerings with customers' typical rental needs.</t>
  </si>
  <si>
    <t>Duration(in days)</t>
  </si>
  <si>
    <t>Questions on measure of dispersion</t>
  </si>
  <si>
    <t>1) Problem: A manufacturing company wants to analyze the production output of a</t>
  </si>
  <si>
    <t>specific machine to understand the variability or spread in its performance.</t>
  </si>
  <si>
    <t>Let's consider the number of units produced per hour by the machine for a sample of 10</t>
  </si>
  <si>
    <t>working days:</t>
  </si>
  <si>
    <t>Day 1: 120 units</t>
  </si>
  <si>
    <t>Day 2: 110 units</t>
  </si>
  <si>
    <t>Day 3: 130 units</t>
  </si>
  <si>
    <t>Day 4: 115 units</t>
  </si>
  <si>
    <t>Day 5: 125 units</t>
  </si>
  <si>
    <t>Day 6: 105 units</t>
  </si>
  <si>
    <t>Day 7: 135 units</t>
  </si>
  <si>
    <t>Day 8: 115 units</t>
  </si>
  <si>
    <t>Day 9: 125 units</t>
  </si>
  <si>
    <t>Day 10: 140 units</t>
  </si>
  <si>
    <t>1. Range: What is the range of the production output for the machine?</t>
  </si>
  <si>
    <t>2. Variance: What is the variance of the production output for the machine?</t>
  </si>
  <si>
    <t>3. Standard Deviation: What is the standard deviation of the production output for the</t>
  </si>
  <si>
    <t>machine?</t>
  </si>
  <si>
    <t>By answering these questions using different measures of dispersion</t>
  </si>
  <si>
    <t xml:space="preserve"> the manufacturing</t>
  </si>
  <si>
    <t>company can gain insights into the variability in the machine's production output. This</t>
  </si>
  <si>
    <t>information can help identify any fluctuations</t>
  </si>
  <si>
    <t xml:space="preserve"> assess the consistency of performance</t>
  </si>
  <si>
    <t>and make informed decisions regarding quality control</t>
  </si>
  <si>
    <t xml:space="preserve"> scheduling</t>
  </si>
  <si>
    <t xml:space="preserve"> and resource</t>
  </si>
  <si>
    <t>allocation.</t>
  </si>
  <si>
    <t>Day</t>
  </si>
  <si>
    <t>Units</t>
  </si>
  <si>
    <t>CC</t>
  </si>
  <si>
    <t>2) Problem: A retail store wants to analyze the sales of a specific product to</t>
  </si>
  <si>
    <t>understand the variability in daily sales and assess its inventory management.</t>
  </si>
  <si>
    <t>Let's consider the daily sales (in dollars) for the past 30 days:</t>
  </si>
  <si>
    <t>$500, $700, $400, $600, $550, $750, $650, $500, $600, $550,</t>
  </si>
  <si>
    <t>$800, $450, $700, $550, $600, $400, $650, $500, $750, $550,</t>
  </si>
  <si>
    <t>$700, $600, $500, $800, $550, $650, $400, $600, $750, $550</t>
  </si>
  <si>
    <t>Questions:</t>
  </si>
  <si>
    <t>1. Range: What is the range of the daily sales?</t>
  </si>
  <si>
    <t>2. Variance: What is the variance of the daily sales?</t>
  </si>
  <si>
    <t>3. Standard Deviation: What is the standard deviation of the daily sales?</t>
  </si>
  <si>
    <t>By answering these questions using different measures of dispersion, the retail store can</t>
  </si>
  <si>
    <t>gain insights into the variability in daily sales, assess the consistency of demand, and</t>
  </si>
  <si>
    <t>make informed decisions regarding inventory stocking levels, sales forecasting, and</t>
  </si>
  <si>
    <t>pricing strategies.</t>
  </si>
  <si>
    <t>DAY</t>
  </si>
  <si>
    <t xml:space="preserve"> Sales (in dollars) .2</t>
  </si>
  <si>
    <t>3) Problem: An e-commerce platform wants to analyze the delivery times of its</t>
  </si>
  <si>
    <t>shipments to understand the variability in order fulfillment and optimize its</t>
  </si>
  <si>
    <t>logistics operations.</t>
  </si>
  <si>
    <t>Let's consider the delivery times (in days) for a sample of 50 shipments:</t>
  </si>
  <si>
    <t>1. Range: What is the range of the delivery times?</t>
  </si>
  <si>
    <t>2. Variance: What is the variance of the delivery times?</t>
  </si>
  <si>
    <t>3. Standard Deviation: What is the standard deviation of the delivery times?</t>
  </si>
  <si>
    <t xml:space="preserve"> the e-commerce</t>
  </si>
  <si>
    <t>platform can gain insights into the variability in delivery times</t>
  </si>
  <si>
    <t xml:space="preserve"> identify any bottlenecks in</t>
  </si>
  <si>
    <t>the logistics process</t>
  </si>
  <si>
    <t xml:space="preserve"> and make informed decisions regarding shipment tracking</t>
  </si>
  <si>
    <t>customer expectations</t>
  </si>
  <si>
    <t xml:space="preserve"> and service level agreements.</t>
  </si>
  <si>
    <t>4)</t>
  </si>
  <si>
    <t>Shipments</t>
  </si>
  <si>
    <t xml:space="preserve"> Day</t>
  </si>
  <si>
    <t>monthly revenue (in thousands of dollars)</t>
  </si>
  <si>
    <t>Month</t>
  </si>
  <si>
    <t>4) Problem : A company wants to analyze the monthly revenue generated by one of</t>
  </si>
  <si>
    <t>its products to understand its performance and variability.</t>
  </si>
  <si>
    <t>1. Measure of Central Tendency: What is the average monthly revenue for the product?</t>
  </si>
  <si>
    <t>2. Measure of Dispersion: What is the range of monthly revenue for the product?</t>
  </si>
  <si>
    <t>By answering these questions</t>
  </si>
  <si>
    <t xml:space="preserve"> the company can gain insights into the average revenue</t>
  </si>
  <si>
    <t>generated by the product and understand the range or variability in its monthly revenue</t>
  </si>
  <si>
    <t>which can help with financial planning</t>
  </si>
  <si>
    <t xml:space="preserve"> forecasting</t>
  </si>
  <si>
    <t xml:space="preserve"> and evaluating the product's</t>
  </si>
  <si>
    <t>performance.</t>
  </si>
  <si>
    <t>Range</t>
  </si>
  <si>
    <t>Average monthly revenue</t>
  </si>
  <si>
    <t>Problem : A survey was conducted to gather feedback from customers regarding</t>
  </si>
  <si>
    <t>their satisfaction with a particular service on a scale of 1 to 10.</t>
  </si>
  <si>
    <t>Let's consider the satisfaction ratings from 50 customers:</t>
  </si>
  <si>
    <t>1. Measure of Central Tendency: What is the average satisfaction rating?</t>
  </si>
  <si>
    <t>2. Measure of Dispersion: What is the standard deviation of the satisfaction ratings?</t>
  </si>
  <si>
    <t xml:space="preserve"> the company can gain insights into the average</t>
  </si>
  <si>
    <t>satisfaction rating of customers and understand the spread or variability in their ratings.</t>
  </si>
  <si>
    <t>This information can help identify areas for improvement</t>
  </si>
  <si>
    <t xml:space="preserve"> evaluate customer perception</t>
  </si>
  <si>
    <t>and make informed decisions to enhance the service quality.</t>
  </si>
  <si>
    <t>RATING</t>
  </si>
  <si>
    <t>SR. NO. CUSTOMER</t>
  </si>
  <si>
    <t>6) Problem :A company wants to analyze the customer wait times at its call center to</t>
  </si>
  <si>
    <t>assess the efficiency of its customer service operations.</t>
  </si>
  <si>
    <t>Let's consider the wait times (in minutes) for a sample of 100 randomly selected</t>
  </si>
  <si>
    <t>customer calls:</t>
  </si>
  <si>
    <t>1. Measure of Central Tendency: What is the average wait time for customers at the call</t>
  </si>
  <si>
    <t>center?</t>
  </si>
  <si>
    <t>2. Measure of Dispersion: What is the range of wait times for customers at the call</t>
  </si>
  <si>
    <t>3. Measure of Dispersion: What is the standard deviation of the wait times for customers</t>
  </si>
  <si>
    <t>at the call center?</t>
  </si>
  <si>
    <t xml:space="preserve"> the company can gain insights into the average wait time</t>
  </si>
  <si>
    <t>experienced by customers</t>
  </si>
  <si>
    <t xml:space="preserve"> assess the variability or spread in the wait times</t>
  </si>
  <si>
    <t xml:space="preserve"> and make</t>
  </si>
  <si>
    <t>informed decisions regarding staffing levels</t>
  </si>
  <si>
    <t xml:space="preserve"> call center efficiency</t>
  </si>
  <si>
    <t xml:space="preserve"> and customer</t>
  </si>
  <si>
    <t>satisfaction.</t>
  </si>
  <si>
    <t>MINUTES</t>
  </si>
  <si>
    <t>7) Problem : A transportation company wants to analyze the fuel efficiency of its</t>
  </si>
  <si>
    <t>vehicle fleet to identify any variations across different vehicle models.</t>
  </si>
  <si>
    <t>Let's consider the fuel efficiency (in miles per gallon</t>
  </si>
  <si>
    <t xml:space="preserve"> mpg) for a sample of 50 vehicles:</t>
  </si>
  <si>
    <t>Model A: 30</t>
  </si>
  <si>
    <t>Model B: 25</t>
  </si>
  <si>
    <t>Model C: 22</t>
  </si>
  <si>
    <t>Model D: 18</t>
  </si>
  <si>
    <t>Model E: 35</t>
  </si>
  <si>
    <t>1. Measure of Central Tendency: What is the average fuel efficiency for each vehicle</t>
  </si>
  <si>
    <t>model?</t>
  </si>
  <si>
    <t>2. Measure of Dispersion: What is the range of fuel efficiency for each vehicle model?</t>
  </si>
  <si>
    <t>3. Measure of Dispersion: What is the variance of the fuel efficiency for each vehicle</t>
  </si>
  <si>
    <t xml:space="preserve"> the transportation company can</t>
  </si>
  <si>
    <t>gain insights into the average fuel efficiency of different vehicle models</t>
  </si>
  <si>
    <t xml:space="preserve"> understand the</t>
  </si>
  <si>
    <t>variations or spread in the fuel efficiency</t>
  </si>
  <si>
    <t xml:space="preserve"> and make informed decisions regarding fleet</t>
  </si>
  <si>
    <t>management</t>
  </si>
  <si>
    <t xml:space="preserve"> vehicle selection</t>
  </si>
  <si>
    <t xml:space="preserve"> and fuel consumption optimization.</t>
  </si>
  <si>
    <t>MODEL: A</t>
  </si>
  <si>
    <t>MODEL: B</t>
  </si>
  <si>
    <t>MODEL: C</t>
  </si>
  <si>
    <t>MODEL: D</t>
  </si>
  <si>
    <t>MODEL: E</t>
  </si>
  <si>
    <t>SR.NO</t>
  </si>
  <si>
    <t>1. Measure of Central Tendency: What is the average fuel efficiency for each vehicle model</t>
  </si>
  <si>
    <t>3. Measure of Dispersion: What is the variance of the fuel efficiency for each vehicle model</t>
  </si>
  <si>
    <t>8) Problem : A company wants to analyze the ages of its employees to understand</t>
  </si>
  <si>
    <t>the age distribution and demographics within the organization.</t>
  </si>
  <si>
    <t>Let's consider the ages of 100 employees:</t>
  </si>
  <si>
    <t>1. Frequency Distribution: Create a frequency distribution table for the ages of the</t>
  </si>
  <si>
    <t>employees.</t>
  </si>
  <si>
    <t>2. Mode: What is the mode (most common age) among the employees?</t>
  </si>
  <si>
    <t>3. Median: What is the median age of the employees?</t>
  </si>
  <si>
    <t>4. Range: What is the range of ages among the employees?</t>
  </si>
  <si>
    <t>By answering these questions using frequency distribution and other measures</t>
  </si>
  <si>
    <t xml:space="preserve"> the</t>
  </si>
  <si>
    <t>company can gain insights into the age distribution of its workforce</t>
  </si>
  <si>
    <t xml:space="preserve"> identify the most</t>
  </si>
  <si>
    <t>common age group</t>
  </si>
  <si>
    <t xml:space="preserve"> understand the central tendency</t>
  </si>
  <si>
    <t xml:space="preserve"> and assess the spread of ages.</t>
  </si>
  <si>
    <t>This information can be useful for workforce planning</t>
  </si>
  <si>
    <t xml:space="preserve"> diversity initiatives</t>
  </si>
  <si>
    <t>understanding the generational dynamics within the organization.</t>
  </si>
  <si>
    <t>Problem :A retail store wants to analyze the purchase amounts made by</t>
  </si>
  <si>
    <t>customers to understand their spending habits.</t>
  </si>
  <si>
    <t>Let's consider the purchase amounts (in dollars) for a sample of 50 customers:</t>
  </si>
  <si>
    <t>1. Frequency Distribution: Create a frequency distribution table for the purchase</t>
  </si>
  <si>
    <t>amounts.</t>
  </si>
  <si>
    <t>2. Mode: What is the mode (most common purchase amount) among the customers?</t>
  </si>
  <si>
    <t>3. Median: What is the median purchase amount among the customers?</t>
  </si>
  <si>
    <t>4. Interquartile Range: What is the interquartile range of the purchase amounts?</t>
  </si>
  <si>
    <t>By answering these questions using frequency distribution and other measures, the retail</t>
  </si>
  <si>
    <t>store can gain insights into the spending habits of its customers, identify the most</t>
  </si>
  <si>
    <t>common purchase amount</t>
  </si>
  <si>
    <t>56</t>
  </si>
  <si>
    <t>Q1</t>
  </si>
  <si>
    <t>Q3</t>
  </si>
  <si>
    <t>IQR</t>
  </si>
  <si>
    <t>Problem : A manufacturing company wants to analyze the defect rates of its</t>
  </si>
  <si>
    <t>production line to identify the frequency of different types of defects.</t>
  </si>
  <si>
    <t>Let's consider the types of defects and their corresponding frequencies observed in a</t>
  </si>
  <si>
    <t>sample of 200 products:</t>
  </si>
  <si>
    <t>1. Bar Chart: Create a bar chart to visualize the frequency of different defect types.</t>
  </si>
  <si>
    <t>2. Most Common Defect: Which defect type has the highest frequency?</t>
  </si>
  <si>
    <t>3. Histogram: Create a histogram to represent the defect frequencies.</t>
  </si>
  <si>
    <t>By answering these questions using a bar chart and histogram, the manufacturing</t>
  </si>
  <si>
    <t>company can visually understand the distribution of defect types, identify the most</t>
  </si>
  <si>
    <t>common defect, and prioritize quality control efforts to address the prevalent issues.</t>
  </si>
  <si>
    <t>Defect Type: A</t>
  </si>
  <si>
    <t xml:space="preserve"> B</t>
  </si>
  <si>
    <t xml:space="preserve"> C</t>
  </si>
  <si>
    <t xml:space="preserve"> D</t>
  </si>
  <si>
    <t xml:space="preserve"> E</t>
  </si>
  <si>
    <t xml:space="preserve"> F</t>
  </si>
  <si>
    <t xml:space="preserve"> G</t>
  </si>
  <si>
    <t>Frequency: 30</t>
  </si>
  <si>
    <t>Defect Type</t>
  </si>
  <si>
    <t>Frequency</t>
  </si>
  <si>
    <t xml:space="preserve"> A</t>
  </si>
  <si>
    <t>Problem : A survey was conducted to gather feedback from customers about their</t>
  </si>
  <si>
    <t>satisfaction levels with a specific service on a scale of 1 to 5.</t>
  </si>
  <si>
    <t>Let's consider the satisfaction ratings from 100 customers:</t>
  </si>
  <si>
    <t>1. Histogram: Create a histogram to visualize the distribution of satisfaction ratings.</t>
  </si>
  <si>
    <t>2. Mode: Which satisfaction rating has the highest frequency?</t>
  </si>
  <si>
    <t>3. Bar Chart: Create a bar chart to display the frequency of each satisfaction rating.</t>
  </si>
  <si>
    <t>By answering these questions using a histogram and bar chart</t>
  </si>
  <si>
    <t xml:space="preserve"> the organization can</t>
  </si>
  <si>
    <t>gain insights into the distribution of satisfaction ratings</t>
  </si>
  <si>
    <t xml:space="preserve"> identify the most common</t>
  </si>
  <si>
    <t>satisfaction level</t>
  </si>
  <si>
    <t xml:space="preserve"> and assess overall customer satisfaction.</t>
  </si>
  <si>
    <t>Ratings:</t>
  </si>
  <si>
    <t>12) Problem : A company wants to analyze the monthly sales figures of its products to</t>
  </si>
  <si>
    <t>understand the sales distribution across different price ranges.</t>
  </si>
  <si>
    <t>Let's consider the monthly sales figures (in thousands of dollars) for a sample of 50</t>
  </si>
  <si>
    <t>products:</t>
  </si>
  <si>
    <t>1. Histogram: Create a histogram to visualize the sales distribution across different price</t>
  </si>
  <si>
    <t>ranges.</t>
  </si>
  <si>
    <t>2. Measure of Central Tendency: What is the average monthly sales figure?</t>
  </si>
  <si>
    <t>3. Bar Chart: Create a bar chart to display the frequency of sales in different price</t>
  </si>
  <si>
    <t xml:space="preserve"> the company can</t>
  </si>
  <si>
    <t>understand the distribution of sales figures</t>
  </si>
  <si>
    <t xml:space="preserve"> determine the average sales performance</t>
  </si>
  <si>
    <t>and identify the price ranges where sales are concentrated or lacking.</t>
  </si>
  <si>
    <t xml:space="preserve">Sales: </t>
  </si>
  <si>
    <t>Column1</t>
  </si>
  <si>
    <t>Column2</t>
  </si>
  <si>
    <t>Column3</t>
  </si>
  <si>
    <t>Column4</t>
  </si>
  <si>
    <t>Column5</t>
  </si>
  <si>
    <t>Column6</t>
  </si>
  <si>
    <t>Column7</t>
  </si>
  <si>
    <t>Column8</t>
  </si>
  <si>
    <t>Column9</t>
  </si>
  <si>
    <t>Column10</t>
  </si>
  <si>
    <t>Problem : A study was conducted to analyze the response times of a website for</t>
  </si>
  <si>
    <t>different user locations.</t>
  </si>
  <si>
    <t>Let's consider the response times (in milliseconds) for a sample of 200 user requests:</t>
  </si>
  <si>
    <t>1. Histogram: Create a histogram to visualize the distribution of response times.</t>
  </si>
  <si>
    <t>2. Measure of Central Tendency: What is the median response time?</t>
  </si>
  <si>
    <t>3. Bar Chart: Create a bar chart to display the frequency of response times within</t>
  </si>
  <si>
    <t>different ranges.</t>
  </si>
  <si>
    <t xml:space="preserve"> the study can gain</t>
  </si>
  <si>
    <t>insights into the distribution of response times</t>
  </si>
  <si>
    <t xml:space="preserve"> understand the typical response time</t>
  </si>
  <si>
    <t>experienced by users</t>
  </si>
  <si>
    <t xml:space="preserve"> and assess the performance of the website.</t>
  </si>
  <si>
    <t xml:space="preserve">Response Times: </t>
  </si>
  <si>
    <t>Problem : A company wants to analyze the sales performance of its products</t>
  </si>
  <si>
    <t>across different regions.</t>
  </si>
  <si>
    <t>Let's consider the sales figures (in thousands of dollars) for a sample of 50 products in</t>
  </si>
  <si>
    <t>three regions:</t>
  </si>
  <si>
    <t>Region 1: 45</t>
  </si>
  <si>
    <t>Region 2: 32</t>
  </si>
  <si>
    <t>Region 3: 40</t>
  </si>
  <si>
    <t>1. Bar Chart: Create a bar chart to compare the sales figures across the three regions.</t>
  </si>
  <si>
    <t>2. Measure of Central Tendency: What is the average sales figure for each region?</t>
  </si>
  <si>
    <t>3. Measure of Dispersion</t>
  </si>
  <si>
    <t>: What is the range of sales figures in each region?</t>
  </si>
  <si>
    <t>By answering these questions using a bar chart and measures of central tendency and</t>
  </si>
  <si>
    <t>dispersion</t>
  </si>
  <si>
    <t xml:space="preserve"> the company can compare the sales performance across different regions</t>
  </si>
  <si>
    <t>identify the average sales figures</t>
  </si>
  <si>
    <t xml:space="preserve"> and understand the variability in sales within each</t>
  </si>
  <si>
    <t>region. This information can be used for regional sales analysis</t>
  </si>
  <si>
    <t xml:space="preserve"> resource allocation</t>
  </si>
  <si>
    <t>decision-making processes.</t>
  </si>
  <si>
    <t>Region 1:</t>
  </si>
  <si>
    <t>Region 3:</t>
  </si>
  <si>
    <t>Region 2:</t>
  </si>
  <si>
    <t>1) Question : A company wants to analyze the monthly returns of its investment</t>
  </si>
  <si>
    <t>portfolio to understand the distribution and risk associated with the returns.</t>
  </si>
  <si>
    <t>Let's consider the monthly returns (%) for the portfolio over a one-year period:</t>
  </si>
  <si>
    <t>1. Skewness: Calculate the skewness of the monthly returns.</t>
  </si>
  <si>
    <t>2. Kurtosis: Calculate the kurtosis of the monthly returns.</t>
  </si>
  <si>
    <t>3. Interpretation: Based on the skewness and kurtosis values</t>
  </si>
  <si>
    <t xml:space="preserve"> what can be said about</t>
  </si>
  <si>
    <t>the distribution of returns?</t>
  </si>
  <si>
    <t>By answering these questions using measures of skewness and kurtosis</t>
  </si>
  <si>
    <t xml:space="preserve"> the company</t>
  </si>
  <si>
    <t>can understand the shape and symmetry of the return distribution</t>
  </si>
  <si>
    <t xml:space="preserve"> assess the level of</t>
  </si>
  <si>
    <t>risk and potential outliers</t>
  </si>
  <si>
    <t xml:space="preserve"> and make informed decisions regarding portfolio management</t>
  </si>
  <si>
    <t>and risk mitigation strategies.</t>
  </si>
  <si>
    <t>Returns:</t>
  </si>
  <si>
    <t>If skewness is positive, the distribution is right-skewed (positively skewed).</t>
  </si>
  <si>
    <t>If skewness is negative, the distribution is left-skewed (negatively skewed).</t>
  </si>
  <si>
    <t>If kurtosis is around 0, the distribution has the same peak as the normal distribution (mesokurtic).</t>
  </si>
  <si>
    <t>If kurtosis is positive, the distribution is leptokurtic, meaning it has heavier tails and a sharper peak compared to a normal distribution.</t>
  </si>
  <si>
    <t>If kurtosis is negative, the distribution is platykurtic, meaning it has lighter tails and a flatter peak compared to a normal distribution.</t>
  </si>
  <si>
    <t xml:space="preserve"> If skewness is close to 0, the distribution is approximately symmetric.</t>
  </si>
  <si>
    <t>Question : A research study wants to analyze the income distribution of a</t>
  </si>
  <si>
    <t>population to understand the level of income inequality.</t>
  </si>
  <si>
    <t>Let's consider the monthly incomes (in thousands of dollars) of a sample of 100</t>
  </si>
  <si>
    <t>individuals:</t>
  </si>
  <si>
    <t>1. Skewness: Calculate the skewness of the income distribution.</t>
  </si>
  <si>
    <t>2. Kurtosis: Calculate the kurtosis of the income distribution.</t>
  </si>
  <si>
    <t xml:space="preserve"> what can be inferred</t>
  </si>
  <si>
    <t>about the income inequality?</t>
  </si>
  <si>
    <t xml:space="preserve"> the research</t>
  </si>
  <si>
    <t>study can assess the level of income inequality</t>
  </si>
  <si>
    <t xml:space="preserve"> determine the shape of the income</t>
  </si>
  <si>
    <t>distribution</t>
  </si>
  <si>
    <t xml:space="preserve"> and make informed policy recommendations to address income disparities.</t>
  </si>
  <si>
    <t>Incomes:</t>
  </si>
  <si>
    <t>SKEWNESS</t>
  </si>
  <si>
    <t>KURTOSIS</t>
  </si>
  <si>
    <t>Question : A survey was conducted to analyze the satisfaction ratings of</t>
  </si>
  <si>
    <t>customers on a scale of 1 to 5 for a specific product.</t>
  </si>
  <si>
    <t>Let's consider the satisfaction ratings from 200 customers:</t>
  </si>
  <si>
    <t>1. Skewness: Calculate the skewness of the satisfaction ratings.</t>
  </si>
  <si>
    <t>2. Kurtosis: Calculate the kurtosis of the satisfaction ratings.</t>
  </si>
  <si>
    <t>about the satisfaction ratings distribution?</t>
  </si>
  <si>
    <t xml:space="preserve"> the survey can</t>
  </si>
  <si>
    <t>assess the skewness and peakedness of the satisfaction ratings</t>
  </si>
  <si>
    <t xml:space="preserve"> determine if the ratings</t>
  </si>
  <si>
    <t>are skewed towards positive or negative evaluations</t>
  </si>
  <si>
    <t xml:space="preserve"> and understand the distribution</t>
  </si>
  <si>
    <t>characteristics of customer satisfaction.</t>
  </si>
  <si>
    <t>Question : A study wants to analyze the distribution of house prices in a specific</t>
  </si>
  <si>
    <t>city to understand the market trends.</t>
  </si>
  <si>
    <t>Let's consider the house prices (in thousands of dollars) for</t>
  </si>
  <si>
    <t>a sample of 150 houses:</t>
  </si>
  <si>
    <t>1. Skewness: Calculate the skewness of the house price distribution.</t>
  </si>
  <si>
    <t>2. Kurtosis: Calculate the kurtosis of the house price distribution.</t>
  </si>
  <si>
    <t>about the distribution of house prices?</t>
  </si>
  <si>
    <t xml:space="preserve"> the study can</t>
  </si>
  <si>
    <t>assess the symmetry and peakedness of the house price distribution</t>
  </si>
  <si>
    <t xml:space="preserve"> identify any</t>
  </si>
  <si>
    <t>outliers or extreme values</t>
  </si>
  <si>
    <t xml:space="preserve"> and gain insights into the market trends and pricing</t>
  </si>
  <si>
    <t>dynamics.</t>
  </si>
  <si>
    <t>House Prices:</t>
  </si>
  <si>
    <t>Question : A company wants to analyze the waiting times of customers at a</t>
  </si>
  <si>
    <t>service center to improve operational efficiency.</t>
  </si>
  <si>
    <t>Let's consider the waiting times (in minutes) for a sample of 100 customers:</t>
  </si>
  <si>
    <t>1. Skewness: Calculate the skewness of the waiting time distribution.</t>
  </si>
  <si>
    <t>2. Kurtosis</t>
  </si>
  <si>
    <t>: Calculate the kurtosis of the waiting time distribution.</t>
  </si>
  <si>
    <t>about the waiting time distribution?</t>
  </si>
  <si>
    <t>can assess the symmetry and tail behavior of the waiting time distribution</t>
  </si>
  <si>
    <t>patterns or anomalies in customer waiting times</t>
  </si>
  <si>
    <t xml:space="preserve"> and make improvements to streamline</t>
  </si>
  <si>
    <t>the service process and enhance customer satisfaction.</t>
  </si>
  <si>
    <t>Waiting Times:</t>
  </si>
  <si>
    <t xml:space="preserve">2. Kurtosis </t>
  </si>
  <si>
    <t>Question : A company wants to analyze the salary distribution of its employees to</t>
  </si>
  <si>
    <t>determine the income levels at different percentiles.</t>
  </si>
  <si>
    <t>Let's consider the monthly salaries (in thousands of dollars) of a sample of 200</t>
  </si>
  <si>
    <t>employees:</t>
  </si>
  <si>
    <t>1. Quartiles: Calculate the first quartile (Q1)</t>
  </si>
  <si>
    <t xml:space="preserve"> median (Q2)</t>
  </si>
  <si>
    <t xml:space="preserve"> and third quartile (Q3) of the</t>
  </si>
  <si>
    <t>salary distribution.</t>
  </si>
  <si>
    <t>2. Percentiles: Calculate the 10th percentile</t>
  </si>
  <si>
    <t xml:space="preserve"> 25th percentile</t>
  </si>
  <si>
    <t xml:space="preserve"> 75th percentile</t>
  </si>
  <si>
    <t xml:space="preserve"> and 90th</t>
  </si>
  <si>
    <t>percentile of the salary distribution.</t>
  </si>
  <si>
    <t>3. Interpretation: Based on the quartiles and percentiles</t>
  </si>
  <si>
    <t xml:space="preserve"> what can be inferred about the</t>
  </si>
  <si>
    <t>income distribution of the employees?</t>
  </si>
  <si>
    <t>By answering these questions using quartiles and percentiles</t>
  </si>
  <si>
    <t>understand the income levels at different points in the distribution</t>
  </si>
  <si>
    <t xml:space="preserve"> identify the median</t>
  </si>
  <si>
    <t>salary and the spread of salaries</t>
  </si>
  <si>
    <t xml:space="preserve"> and make informed decisions related to compensation</t>
  </si>
  <si>
    <t>employee benefits</t>
  </si>
  <si>
    <t xml:space="preserve"> and salary structures.</t>
  </si>
  <si>
    <t>Salaries:</t>
  </si>
  <si>
    <t>Q2</t>
  </si>
  <si>
    <t>QUARTILES</t>
  </si>
  <si>
    <t xml:space="preserve"> VALUES</t>
  </si>
  <si>
    <t>percentile of the salary distribution</t>
  </si>
  <si>
    <t>25TH</t>
  </si>
  <si>
    <t>75TH</t>
  </si>
  <si>
    <t>90TH</t>
  </si>
  <si>
    <t>10TH</t>
  </si>
  <si>
    <t xml:space="preserve"> PERCENTILE</t>
  </si>
  <si>
    <t>Question : A research study wants to analyze the weight distribution of a sample</t>
  </si>
  <si>
    <t>of individuals to assess their health and body composition.</t>
  </si>
  <si>
    <t>Let's consider the weights (in kilograms) of a sample of 100 individuals:</t>
  </si>
  <si>
    <t>weight distribution.</t>
  </si>
  <si>
    <t>2. Percentiles: Calculate the 15th percentile</t>
  </si>
  <si>
    <t xml:space="preserve"> 50th percentile</t>
  </si>
  <si>
    <t xml:space="preserve"> and 85th percentile of the</t>
  </si>
  <si>
    <t>weight distribution of the individuals?</t>
  </si>
  <si>
    <t xml:space="preserve"> the research study can</t>
  </si>
  <si>
    <t>understand the weight distribution and identify the weight ranges at different percentiles</t>
  </si>
  <si>
    <t>such as underweight</t>
  </si>
  <si>
    <t xml:space="preserve"> normal weight</t>
  </si>
  <si>
    <t xml:space="preserve"> overweight</t>
  </si>
  <si>
    <t xml:space="preserve"> and obese categories. This information</t>
  </si>
  <si>
    <t>can be used for evaluating health risks</t>
  </si>
  <si>
    <t xml:space="preserve"> designing appropriate interventions</t>
  </si>
  <si>
    <t>providing personalized recommendations for weight management.</t>
  </si>
  <si>
    <t>3)</t>
  </si>
  <si>
    <t>Weights:</t>
  </si>
  <si>
    <t xml:space="preserve">1. Quartiles: </t>
  </si>
  <si>
    <t>2. Percentiles</t>
  </si>
  <si>
    <t>Question : A marketing department wants to understand the relationship between</t>
  </si>
  <si>
    <t>advertising expenditure and sales revenue to assess the effectiveness of their</t>
  </si>
  <si>
    <t>advertising campaigns.</t>
  </si>
  <si>
    <t>Let's consider the monthly advertising expenditure (in thousands of dollars) and</t>
  </si>
  <si>
    <t>corresponding sales revenue (in thousands of dollars) for a sample of 12 months:</t>
  </si>
  <si>
    <t>Advertising Expenditure: 10</t>
  </si>
  <si>
    <t>Sales Revenue: 50</t>
  </si>
  <si>
    <t>Calculate the correlation coefficient between advertising expenditure and sales revenue.</t>
  </si>
  <si>
    <t>Interpret the value of the correlation coefficient and explain the nature of the relationship</t>
  </si>
  <si>
    <t>between advertising expenditure and sales revenue.</t>
  </si>
  <si>
    <t>By analyzing the correlation coefficient</t>
  </si>
  <si>
    <t xml:space="preserve"> the marketing department can determine the</t>
  </si>
  <si>
    <t>strength and direction of the relationship between advertising expenditure and sales</t>
  </si>
  <si>
    <t>revenue. This information can help them make informed decisions about allocating their</t>
  </si>
  <si>
    <t>advertising budget and optimizing their marketing strategies.</t>
  </si>
  <si>
    <t xml:space="preserve">Advertising Expenditure: </t>
  </si>
  <si>
    <t>Sales Revenue:</t>
  </si>
  <si>
    <t>2) Question : An investment analyst wants to assess the relationship between the</t>
  </si>
  <si>
    <t>stock prices of two companies to identify potential investment opportunities.</t>
  </si>
  <si>
    <t>Let's consider the daily closing prices (in dollars) of Company A and Company B for a</t>
  </si>
  <si>
    <t>sample of 20 trading days:</t>
  </si>
  <si>
    <t>Company A: 45</t>
  </si>
  <si>
    <t>Company B: 52</t>
  </si>
  <si>
    <t>Calculate the covariance between the stock prices of Company A and Company B.</t>
  </si>
  <si>
    <t>Interpret the value of the covariance and explain the nature of the relationship between</t>
  </si>
  <si>
    <t>the two stocks.</t>
  </si>
  <si>
    <t>By analyzing the covariance</t>
  </si>
  <si>
    <t xml:space="preserve"> the investment analyst can determine whether the stock</t>
  </si>
  <si>
    <t>prices of Company A and Company B move together (positive covariance) or in opposite</t>
  </si>
  <si>
    <t>directions (negative covariance). This information can assist in identifying potential</t>
  </si>
  <si>
    <t>investment opportunities and understanding the diversification benefits of combining</t>
  </si>
  <si>
    <t>these stocks in a portfolio.</t>
  </si>
  <si>
    <t>Company A:</t>
  </si>
  <si>
    <t>Company B:</t>
  </si>
  <si>
    <t>TREDING DAY</t>
  </si>
  <si>
    <t>Column 1</t>
  </si>
  <si>
    <t>Column 2</t>
  </si>
  <si>
    <t>Column 3</t>
  </si>
  <si>
    <t xml:space="preserve"> CORELATION</t>
  </si>
  <si>
    <t>Discrete Random Variable:</t>
  </si>
  <si>
    <t>1. Problem: A fair six-sided die is rolled 100 times. What is the probability of rolling</t>
  </si>
  <si>
    <t>exactly five 3's?</t>
  </si>
  <si>
    <t>Data: Number of rolls (n) = 100</t>
  </si>
  <si>
    <t>n</t>
  </si>
  <si>
    <t>p</t>
  </si>
  <si>
    <t>x</t>
  </si>
  <si>
    <t>variable</t>
  </si>
  <si>
    <t>values</t>
  </si>
  <si>
    <t>DRV</t>
  </si>
  <si>
    <t>Problem: In a deck of 52 playing cards</t>
  </si>
  <si>
    <t xml:space="preserve"> five cards are randomly drawn without</t>
  </si>
  <si>
    <t>replacement. What is the probability of getting two hearts?</t>
  </si>
  <si>
    <t>Data: Number of hearts in the deck (N) = 13</t>
  </si>
  <si>
    <t xml:space="preserve"> Number of cards drawn (n) = 5</t>
  </si>
  <si>
    <t>N = 13 (total number of hearts in the deck)</t>
  </si>
  <si>
    <t>K = 2 (number of hearts we want to draw)</t>
  </si>
  <si>
    <t>n = 5 (number of cards drawn)</t>
  </si>
  <si>
    <t>N - K = 11 (total number of non-hearts in the deck)</t>
  </si>
  <si>
    <t>N</t>
  </si>
  <si>
    <t>K</t>
  </si>
  <si>
    <t>N-K</t>
  </si>
  <si>
    <t>The hypergeometric probability formula is:</t>
  </si>
  <si>
    <t>P(X = k) = (K choose k) * ((N - K) choose (n - k)) / (N choose n)</t>
  </si>
  <si>
    <t>Probability of getting two hearts: 0.1282051282051282</t>
  </si>
  <si>
    <t>165 cm and a standard deviation of 10 cm. What is the probability that a randomly</t>
  </si>
  <si>
    <t>selected student is taller than 180 cm?</t>
  </si>
  <si>
    <t>Data: Mean height (μ) = 165 cm</t>
  </si>
  <si>
    <t xml:space="preserve"> Standard deviation (σ) = 10 cm</t>
  </si>
  <si>
    <t xml:space="preserve"> Height threshold (x)</t>
  </si>
  <si>
    <t>= 180 cm</t>
  </si>
  <si>
    <t>1. Problem: The heights of students in a class are normally distributed with a mean of</t>
  </si>
  <si>
    <t>σ</t>
  </si>
  <si>
    <t>μ</t>
  </si>
  <si>
    <t xml:space="preserve"> variable</t>
  </si>
  <si>
    <t>value</t>
  </si>
  <si>
    <t>Z</t>
  </si>
  <si>
    <t>Z=(x−μ)​/σ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</si>
</sst>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3">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theme="9" tint="-0.499984740745262"/>
      <name val="Calibri"/>
      <family val="2"/>
      <scheme val="minor"/>
    </font>
    <font>
      <b/>
      <sz val="10"/>
      <color rgb="FFFF0000"/>
      <name val="Segoe UI"/>
      <family val="2"/>
    </font>
    <font>
      <sz val="8"/>
      <name val="Calibri"/>
      <family val="2"/>
      <scheme val="minor"/>
    </font>
    <font>
      <sz val="10"/>
      <color theme="1"/>
      <name val="Segoe UI"/>
      <family val="2"/>
    </font>
    <font>
      <i/>
      <sz val="11"/>
      <color theme="1"/>
      <name val="Calibri"/>
      <family val="2"/>
      <scheme val="minor"/>
    </font>
    <font>
      <sz val="8"/>
      <color theme="1"/>
      <name val="Courier New"/>
      <family val="3"/>
    </font>
    <font>
      <sz val="10"/>
      <name val="Segoe UI"/>
      <family val="2"/>
    </font>
    <font>
      <sz val="11"/>
      <name val="Calibri"/>
      <family val="2"/>
      <scheme val="minor"/>
    </font>
    <font>
      <i/>
      <sz val="11"/>
      <name val="KaTeX_Math"/>
    </font>
  </fonts>
  <fills count="5">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s>
  <borders count="3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ck">
        <color theme="1"/>
      </left>
      <right style="thick">
        <color theme="1"/>
      </right>
      <top style="thick">
        <color theme="1"/>
      </top>
      <bottom style="thick">
        <color theme="1"/>
      </bottom>
      <diagonal/>
    </border>
    <border>
      <left style="thick">
        <color indexed="64"/>
      </left>
      <right style="thick">
        <color indexed="64"/>
      </right>
      <top style="thick">
        <color indexed="64"/>
      </top>
      <bottom style="thick">
        <color indexed="64"/>
      </bottom>
      <diagonal/>
    </border>
    <border>
      <left style="thick">
        <color rgb="FFFF0000"/>
      </left>
      <right style="thick">
        <color rgb="FFFF0000"/>
      </right>
      <top style="thick">
        <color rgb="FFFF0000"/>
      </top>
      <bottom style="thick">
        <color rgb="FFFF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6">
    <xf numFmtId="0" fontId="0" fillId="0" borderId="0" xfId="0"/>
    <xf numFmtId="0" fontId="2" fillId="0" borderId="0" xfId="0" applyFont="1"/>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2" fillId="0" borderId="0" xfId="0" applyFont="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2" fillId="0" borderId="2" xfId="0" applyFont="1" applyBorder="1" applyAlignment="1">
      <alignment horizontal="center"/>
    </xf>
    <xf numFmtId="0" fontId="2" fillId="0" borderId="7" xfId="0" applyFont="1" applyBorder="1" applyAlignment="1">
      <alignment horizontal="center"/>
    </xf>
    <xf numFmtId="0" fontId="1" fillId="0" borderId="0" xfId="0" applyFont="1" applyAlignment="1">
      <alignment horizontal="left"/>
    </xf>
    <xf numFmtId="0" fontId="4" fillId="0" borderId="1"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0" fillId="0" borderId="9" xfId="0" applyBorder="1"/>
    <xf numFmtId="0" fontId="3" fillId="0" borderId="10" xfId="0" applyFont="1" applyBorder="1" applyAlignment="1">
      <alignment horizontal="left"/>
    </xf>
    <xf numFmtId="0" fontId="0" fillId="0" borderId="10" xfId="0" applyBorder="1"/>
    <xf numFmtId="0" fontId="3" fillId="0" borderId="11" xfId="0" applyFont="1" applyBorder="1" applyAlignment="1">
      <alignment horizontal="left"/>
    </xf>
    <xf numFmtId="0" fontId="1" fillId="0" borderId="10" xfId="0" applyFont="1" applyBorder="1" applyAlignment="1">
      <alignment horizontal="left"/>
    </xf>
    <xf numFmtId="0" fontId="1" fillId="0" borderId="11" xfId="0" applyFont="1" applyBorder="1" applyAlignment="1">
      <alignment horizontal="left"/>
    </xf>
    <xf numFmtId="0" fontId="3" fillId="0" borderId="0" xfId="0" applyFont="1" applyAlignment="1">
      <alignment horizontal="left"/>
    </xf>
    <xf numFmtId="164" fontId="0" fillId="0" borderId="0" xfId="0" applyNumberFormat="1"/>
    <xf numFmtId="0" fontId="5" fillId="0" borderId="0" xfId="0" applyFont="1"/>
    <xf numFmtId="164" fontId="0" fillId="0" borderId="4" xfId="0" applyNumberFormat="1" applyBorder="1"/>
    <xf numFmtId="164" fontId="0" fillId="0" borderId="5" xfId="0" applyNumberForma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3" fillId="0" borderId="0" xfId="0" applyFont="1"/>
    <xf numFmtId="0" fontId="2" fillId="0" borderId="13" xfId="0" applyFont="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0" borderId="12" xfId="0" applyFont="1" applyBorder="1"/>
    <xf numFmtId="0" fontId="2" fillId="0" borderId="19" xfId="0" applyFont="1" applyBorder="1"/>
    <xf numFmtId="0" fontId="0" fillId="0" borderId="12" xfId="0" applyBorder="1" applyAlignment="1">
      <alignment horizontal="left"/>
    </xf>
    <xf numFmtId="0" fontId="3" fillId="0" borderId="12" xfId="0" applyFont="1" applyBorder="1" applyAlignment="1">
      <alignment horizontal="left"/>
    </xf>
    <xf numFmtId="49" fontId="3" fillId="0" borderId="0" xfId="0" applyNumberFormat="1" applyFont="1" applyAlignment="1">
      <alignment horizontal="left"/>
    </xf>
    <xf numFmtId="0" fontId="0" fillId="0" borderId="12" xfId="0" applyBorder="1" applyAlignment="1">
      <alignment horizontal="center"/>
    </xf>
    <xf numFmtId="0" fontId="0" fillId="0" borderId="19" xfId="0" applyBorder="1" applyAlignment="1">
      <alignment horizontal="center"/>
    </xf>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2" borderId="31" xfId="0" applyFill="1" applyBorder="1"/>
    <xf numFmtId="0" fontId="0" fillId="3" borderId="31" xfId="0" applyFill="1" applyBorder="1"/>
    <xf numFmtId="0" fontId="3" fillId="0" borderId="31" xfId="0" applyFont="1" applyBorder="1"/>
    <xf numFmtId="0" fontId="7" fillId="0" borderId="0" xfId="0" applyFont="1"/>
    <xf numFmtId="0" fontId="7" fillId="0" borderId="0" xfId="0" applyFont="1" applyAlignment="1">
      <alignment horizontal="left" vertical="center" indent="1"/>
    </xf>
    <xf numFmtId="0" fontId="0" fillId="3" borderId="32" xfId="0" applyFill="1" applyBorder="1"/>
    <xf numFmtId="0" fontId="8" fillId="0" borderId="7" xfId="0" applyFont="1" applyBorder="1" applyAlignment="1">
      <alignment horizontal="center"/>
    </xf>
    <xf numFmtId="0" fontId="8" fillId="0" borderId="0" xfId="0" applyFont="1" applyAlignment="1">
      <alignment horizontal="center"/>
    </xf>
    <xf numFmtId="0" fontId="9" fillId="0" borderId="0" xfId="0" applyFont="1"/>
    <xf numFmtId="16" fontId="0" fillId="0" borderId="0" xfId="0" applyNumberFormat="1"/>
    <xf numFmtId="0" fontId="0" fillId="4" borderId="0" xfId="0" applyFill="1"/>
    <xf numFmtId="0" fontId="0" fillId="3" borderId="0" xfId="0" applyFill="1"/>
    <xf numFmtId="0" fontId="10" fillId="4" borderId="33" xfId="0" applyFont="1" applyFill="1" applyBorder="1" applyAlignment="1">
      <alignment horizontal="left" vertical="center" indent="1"/>
    </xf>
    <xf numFmtId="0" fontId="0" fillId="4" borderId="33" xfId="0" applyFill="1" applyBorder="1"/>
    <xf numFmtId="0" fontId="10" fillId="0" borderId="0" xfId="0" applyFont="1" applyAlignment="1">
      <alignment vertical="center"/>
    </xf>
    <xf numFmtId="0" fontId="11" fillId="0" borderId="0" xfId="0" applyFont="1"/>
    <xf numFmtId="0" fontId="10" fillId="0" borderId="0" xfId="0" applyFont="1" applyAlignment="1">
      <alignment horizontal="left" vertical="center" indent="1"/>
    </xf>
    <xf numFmtId="0" fontId="10" fillId="0" borderId="27" xfId="0" applyFont="1" applyBorder="1" applyAlignment="1">
      <alignment vertical="center"/>
    </xf>
    <xf numFmtId="0" fontId="12" fillId="0" borderId="0" xfId="0" applyFont="1"/>
    <xf numFmtId="0" fontId="0" fillId="0" borderId="0" xfId="0" applyFont="1"/>
    <xf numFmtId="0" fontId="0" fillId="0" borderId="13" xfId="0" applyFont="1" applyBorder="1"/>
    <xf numFmtId="0" fontId="0" fillId="0" borderId="14" xfId="0" applyFont="1" applyBorder="1"/>
    <xf numFmtId="0" fontId="0" fillId="0" borderId="15" xfId="0" applyFont="1" applyBorder="1"/>
    <xf numFmtId="0" fontId="0" fillId="0" borderId="16" xfId="0" applyFont="1" applyBorder="1"/>
    <xf numFmtId="0" fontId="0" fillId="0" borderId="17" xfId="0" applyFont="1" applyBorder="1"/>
    <xf numFmtId="0" fontId="0" fillId="0" borderId="18" xfId="0" applyFont="1" applyBorder="1"/>
    <xf numFmtId="0" fontId="0" fillId="0" borderId="12" xfId="0" applyFont="1" applyBorder="1"/>
    <xf numFmtId="0" fontId="0" fillId="0" borderId="19" xfId="0" applyFont="1" applyBorder="1"/>
    <xf numFmtId="0" fontId="0" fillId="0" borderId="34" xfId="0" applyBorder="1"/>
    <xf numFmtId="49" fontId="0" fillId="0" borderId="34" xfId="0" applyNumberFormat="1" applyBorder="1" applyAlignment="1">
      <alignment horizontal="center"/>
    </xf>
    <xf numFmtId="0" fontId="0" fillId="0" borderId="34" xfId="0" applyBorder="1" applyAlignment="1">
      <alignment horizontal="center"/>
    </xf>
  </cellXfs>
  <cellStyles count="1">
    <cellStyle name="Normal" xfId="0" builtinId="0"/>
  </cellStyles>
  <dxfs count="48">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border outline="0">
        <left style="thick">
          <color rgb="FFFF0000"/>
        </left>
        <right style="thick">
          <color rgb="FFFF0000"/>
        </right>
        <top style="thick">
          <color rgb="FFFF0000"/>
        </top>
        <bottom style="thick">
          <color rgb="FFFF0000"/>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Q10MD!$J$4</c:f>
              <c:strCache>
                <c:ptCount val="1"/>
                <c:pt idx="0">
                  <c:v>Frequency</c:v>
                </c:pt>
              </c:strCache>
            </c:strRef>
          </c:tx>
          <c:spPr>
            <a:solidFill>
              <a:schemeClr val="accent1"/>
            </a:solidFill>
            <a:ln>
              <a:noFill/>
            </a:ln>
            <a:effectLst/>
          </c:spPr>
          <c:invertIfNegative val="0"/>
          <c:cat>
            <c:strRef>
              <c:f>Q10MD!$K$3:$Q$3</c:f>
              <c:strCache>
                <c:ptCount val="7"/>
                <c:pt idx="0">
                  <c:v> A</c:v>
                </c:pt>
                <c:pt idx="1">
                  <c:v> B</c:v>
                </c:pt>
                <c:pt idx="2">
                  <c:v> C</c:v>
                </c:pt>
                <c:pt idx="3">
                  <c:v> D</c:v>
                </c:pt>
                <c:pt idx="4">
                  <c:v> E</c:v>
                </c:pt>
                <c:pt idx="5">
                  <c:v> F</c:v>
                </c:pt>
                <c:pt idx="6">
                  <c:v> G</c:v>
                </c:pt>
              </c:strCache>
            </c:strRef>
          </c:cat>
          <c:val>
            <c:numRef>
              <c:f>Q10MD!$K$4:$Q$4</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26C7-4499-9044-7DE65470AC7D}"/>
            </c:ext>
          </c:extLst>
        </c:ser>
        <c:dLbls>
          <c:showLegendKey val="0"/>
          <c:showVal val="0"/>
          <c:showCatName val="0"/>
          <c:showSerName val="0"/>
          <c:showPercent val="0"/>
          <c:showBubbleSize val="0"/>
        </c:dLbls>
        <c:gapWidth val="182"/>
        <c:axId val="601755136"/>
        <c:axId val="601754176"/>
      </c:barChart>
      <c:catAx>
        <c:axId val="601755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54176"/>
        <c:crosses val="autoZero"/>
        <c:auto val="1"/>
        <c:lblAlgn val="ctr"/>
        <c:lblOffset val="100"/>
        <c:noMultiLvlLbl val="0"/>
      </c:catAx>
      <c:valAx>
        <c:axId val="601754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5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Q11MD!$A$5:$J$5</c:f>
              <c:numCache>
                <c:formatCode>General</c:formatCode>
                <c:ptCount val="10"/>
                <c:pt idx="0">
                  <c:v>4</c:v>
                </c:pt>
                <c:pt idx="1">
                  <c:v>5</c:v>
                </c:pt>
                <c:pt idx="2">
                  <c:v>3</c:v>
                </c:pt>
                <c:pt idx="3">
                  <c:v>4</c:v>
                </c:pt>
                <c:pt idx="4">
                  <c:v>4</c:v>
                </c:pt>
                <c:pt idx="5">
                  <c:v>3</c:v>
                </c:pt>
                <c:pt idx="6">
                  <c:v>2</c:v>
                </c:pt>
                <c:pt idx="7">
                  <c:v>5</c:v>
                </c:pt>
                <c:pt idx="8">
                  <c:v>4</c:v>
                </c:pt>
                <c:pt idx="9">
                  <c:v>3</c:v>
                </c:pt>
              </c:numCache>
            </c:numRef>
          </c:val>
          <c:extLst>
            <c:ext xmlns:c16="http://schemas.microsoft.com/office/drawing/2014/chart" uri="{C3380CC4-5D6E-409C-BE32-E72D297353CC}">
              <c16:uniqueId val="{00000000-77D6-425E-AEBD-7EADCDCB2027}"/>
            </c:ext>
          </c:extLst>
        </c:ser>
        <c:ser>
          <c:idx val="1"/>
          <c:order val="1"/>
          <c:spPr>
            <a:solidFill>
              <a:schemeClr val="accent2"/>
            </a:solidFill>
            <a:ln>
              <a:noFill/>
            </a:ln>
            <a:effectLst/>
          </c:spPr>
          <c:invertIfNegative val="0"/>
          <c:val>
            <c:numRef>
              <c:f>Q11MD!$A$6:$J$6</c:f>
              <c:numCache>
                <c:formatCode>General</c:formatCode>
                <c:ptCount val="10"/>
                <c:pt idx="0">
                  <c:v>5</c:v>
                </c:pt>
                <c:pt idx="1">
                  <c:v>4</c:v>
                </c:pt>
                <c:pt idx="2">
                  <c:v>2</c:v>
                </c:pt>
                <c:pt idx="3">
                  <c:v>3</c:v>
                </c:pt>
                <c:pt idx="4">
                  <c:v>4</c:v>
                </c:pt>
                <c:pt idx="5">
                  <c:v>5</c:v>
                </c:pt>
                <c:pt idx="6">
                  <c:v>3</c:v>
                </c:pt>
                <c:pt idx="7">
                  <c:v>4</c:v>
                </c:pt>
                <c:pt idx="8">
                  <c:v>5</c:v>
                </c:pt>
                <c:pt idx="9">
                  <c:v>3</c:v>
                </c:pt>
              </c:numCache>
            </c:numRef>
          </c:val>
          <c:extLst>
            <c:ext xmlns:c16="http://schemas.microsoft.com/office/drawing/2014/chart" uri="{C3380CC4-5D6E-409C-BE32-E72D297353CC}">
              <c16:uniqueId val="{00000001-77D6-425E-AEBD-7EADCDCB2027}"/>
            </c:ext>
          </c:extLst>
        </c:ser>
        <c:ser>
          <c:idx val="2"/>
          <c:order val="2"/>
          <c:spPr>
            <a:solidFill>
              <a:schemeClr val="accent3"/>
            </a:solidFill>
            <a:ln>
              <a:noFill/>
            </a:ln>
            <a:effectLst/>
          </c:spPr>
          <c:invertIfNegative val="0"/>
          <c:val>
            <c:numRef>
              <c:f>Q11MD!$A$7:$J$7</c:f>
              <c:numCache>
                <c:formatCode>General</c:formatCode>
                <c:ptCount val="10"/>
                <c:pt idx="0">
                  <c:v>4</c:v>
                </c:pt>
                <c:pt idx="1">
                  <c:v>3</c:v>
                </c:pt>
                <c:pt idx="2">
                  <c:v>2</c:v>
                </c:pt>
                <c:pt idx="3">
                  <c:v>4</c:v>
                </c:pt>
                <c:pt idx="4">
                  <c:v>5</c:v>
                </c:pt>
                <c:pt idx="5">
                  <c:v>3</c:v>
                </c:pt>
                <c:pt idx="6">
                  <c:v>4</c:v>
                </c:pt>
                <c:pt idx="7">
                  <c:v>5</c:v>
                </c:pt>
                <c:pt idx="8">
                  <c:v>4</c:v>
                </c:pt>
                <c:pt idx="9">
                  <c:v>3</c:v>
                </c:pt>
              </c:numCache>
            </c:numRef>
          </c:val>
          <c:extLst>
            <c:ext xmlns:c16="http://schemas.microsoft.com/office/drawing/2014/chart" uri="{C3380CC4-5D6E-409C-BE32-E72D297353CC}">
              <c16:uniqueId val="{00000002-77D6-425E-AEBD-7EADCDCB2027}"/>
            </c:ext>
          </c:extLst>
        </c:ser>
        <c:ser>
          <c:idx val="3"/>
          <c:order val="3"/>
          <c:spPr>
            <a:solidFill>
              <a:schemeClr val="accent4"/>
            </a:solidFill>
            <a:ln>
              <a:noFill/>
            </a:ln>
            <a:effectLst/>
          </c:spPr>
          <c:invertIfNegative val="0"/>
          <c:val>
            <c:numRef>
              <c:f>Q11MD!$A$8:$J$8</c:f>
              <c:numCache>
                <c:formatCode>General</c:formatCode>
                <c:ptCount val="10"/>
                <c:pt idx="0">
                  <c:v>3</c:v>
                </c:pt>
                <c:pt idx="1">
                  <c:v>4</c:v>
                </c:pt>
                <c:pt idx="2">
                  <c:v>5</c:v>
                </c:pt>
                <c:pt idx="3">
                  <c:v>2</c:v>
                </c:pt>
                <c:pt idx="4">
                  <c:v>3</c:v>
                </c:pt>
                <c:pt idx="5">
                  <c:v>4</c:v>
                </c:pt>
                <c:pt idx="6">
                  <c:v>4</c:v>
                </c:pt>
                <c:pt idx="7">
                  <c:v>3</c:v>
                </c:pt>
                <c:pt idx="8">
                  <c:v>5</c:v>
                </c:pt>
                <c:pt idx="9">
                  <c:v>4</c:v>
                </c:pt>
              </c:numCache>
            </c:numRef>
          </c:val>
          <c:extLst>
            <c:ext xmlns:c16="http://schemas.microsoft.com/office/drawing/2014/chart" uri="{C3380CC4-5D6E-409C-BE32-E72D297353CC}">
              <c16:uniqueId val="{00000003-77D6-425E-AEBD-7EADCDCB2027}"/>
            </c:ext>
          </c:extLst>
        </c:ser>
        <c:ser>
          <c:idx val="4"/>
          <c:order val="4"/>
          <c:spPr>
            <a:solidFill>
              <a:schemeClr val="accent5"/>
            </a:solidFill>
            <a:ln>
              <a:noFill/>
            </a:ln>
            <a:effectLst/>
          </c:spPr>
          <c:invertIfNegative val="0"/>
          <c:val>
            <c:numRef>
              <c:f>Q11MD!$A$9:$J$9</c:f>
              <c:numCache>
                <c:formatCode>General</c:formatCode>
                <c:ptCount val="10"/>
                <c:pt idx="0">
                  <c:v>3</c:v>
                </c:pt>
                <c:pt idx="1">
                  <c:v>4</c:v>
                </c:pt>
                <c:pt idx="2">
                  <c:v>5</c:v>
                </c:pt>
                <c:pt idx="3">
                  <c:v>4</c:v>
                </c:pt>
                <c:pt idx="4">
                  <c:v>2</c:v>
                </c:pt>
                <c:pt idx="5">
                  <c:v>3</c:v>
                </c:pt>
                <c:pt idx="6">
                  <c:v>4</c:v>
                </c:pt>
                <c:pt idx="7">
                  <c:v>5</c:v>
                </c:pt>
                <c:pt idx="8">
                  <c:v>3</c:v>
                </c:pt>
                <c:pt idx="9">
                  <c:v>4</c:v>
                </c:pt>
              </c:numCache>
            </c:numRef>
          </c:val>
          <c:extLst>
            <c:ext xmlns:c16="http://schemas.microsoft.com/office/drawing/2014/chart" uri="{C3380CC4-5D6E-409C-BE32-E72D297353CC}">
              <c16:uniqueId val="{00000004-77D6-425E-AEBD-7EADCDCB2027}"/>
            </c:ext>
          </c:extLst>
        </c:ser>
        <c:ser>
          <c:idx val="5"/>
          <c:order val="5"/>
          <c:spPr>
            <a:solidFill>
              <a:schemeClr val="accent6"/>
            </a:solidFill>
            <a:ln>
              <a:noFill/>
            </a:ln>
            <a:effectLst/>
          </c:spPr>
          <c:invertIfNegative val="0"/>
          <c:val>
            <c:numRef>
              <c:f>Q11MD!$A$10:$J$10</c:f>
              <c:numCache>
                <c:formatCode>General</c:formatCode>
                <c:ptCount val="10"/>
                <c:pt idx="0">
                  <c:v>5</c:v>
                </c:pt>
                <c:pt idx="1">
                  <c:v>4</c:v>
                </c:pt>
                <c:pt idx="2">
                  <c:v>3</c:v>
                </c:pt>
                <c:pt idx="3">
                  <c:v>4</c:v>
                </c:pt>
                <c:pt idx="4">
                  <c:v>5</c:v>
                </c:pt>
                <c:pt idx="5">
                  <c:v>3</c:v>
                </c:pt>
                <c:pt idx="6">
                  <c:v>4</c:v>
                </c:pt>
                <c:pt idx="7">
                  <c:v>5</c:v>
                </c:pt>
                <c:pt idx="8">
                  <c:v>4</c:v>
                </c:pt>
                <c:pt idx="9">
                  <c:v>3</c:v>
                </c:pt>
              </c:numCache>
            </c:numRef>
          </c:val>
          <c:extLst>
            <c:ext xmlns:c16="http://schemas.microsoft.com/office/drawing/2014/chart" uri="{C3380CC4-5D6E-409C-BE32-E72D297353CC}">
              <c16:uniqueId val="{00000005-77D6-425E-AEBD-7EADCDCB2027}"/>
            </c:ext>
          </c:extLst>
        </c:ser>
        <c:ser>
          <c:idx val="6"/>
          <c:order val="6"/>
          <c:spPr>
            <a:solidFill>
              <a:schemeClr val="accent1">
                <a:lumMod val="60000"/>
              </a:schemeClr>
            </a:solidFill>
            <a:ln>
              <a:noFill/>
            </a:ln>
            <a:effectLst/>
          </c:spPr>
          <c:invertIfNegative val="0"/>
          <c:val>
            <c:numRef>
              <c:f>Q11MD!$A$11:$J$11</c:f>
              <c:numCache>
                <c:formatCode>General</c:formatCode>
                <c:ptCount val="10"/>
                <c:pt idx="0">
                  <c:v>3</c:v>
                </c:pt>
                <c:pt idx="1">
                  <c:v>4</c:v>
                </c:pt>
                <c:pt idx="2">
                  <c:v>5</c:v>
                </c:pt>
                <c:pt idx="3">
                  <c:v>2</c:v>
                </c:pt>
                <c:pt idx="4">
                  <c:v>3</c:v>
                </c:pt>
                <c:pt idx="5">
                  <c:v>4</c:v>
                </c:pt>
                <c:pt idx="6">
                  <c:v>4</c:v>
                </c:pt>
                <c:pt idx="7">
                  <c:v>3</c:v>
                </c:pt>
                <c:pt idx="8">
                  <c:v>5</c:v>
                </c:pt>
                <c:pt idx="9">
                  <c:v>4</c:v>
                </c:pt>
              </c:numCache>
            </c:numRef>
          </c:val>
          <c:extLst>
            <c:ext xmlns:c16="http://schemas.microsoft.com/office/drawing/2014/chart" uri="{C3380CC4-5D6E-409C-BE32-E72D297353CC}">
              <c16:uniqueId val="{00000006-77D6-425E-AEBD-7EADCDCB2027}"/>
            </c:ext>
          </c:extLst>
        </c:ser>
        <c:ser>
          <c:idx val="7"/>
          <c:order val="7"/>
          <c:spPr>
            <a:solidFill>
              <a:schemeClr val="accent2">
                <a:lumMod val="60000"/>
              </a:schemeClr>
            </a:solidFill>
            <a:ln>
              <a:noFill/>
            </a:ln>
            <a:effectLst/>
          </c:spPr>
          <c:invertIfNegative val="0"/>
          <c:val>
            <c:numRef>
              <c:f>Q11MD!$A$12:$J$12</c:f>
              <c:numCache>
                <c:formatCode>General</c:formatCode>
                <c:ptCount val="10"/>
                <c:pt idx="0">
                  <c:v>3</c:v>
                </c:pt>
                <c:pt idx="1">
                  <c:v>4</c:v>
                </c:pt>
                <c:pt idx="2">
                  <c:v>5</c:v>
                </c:pt>
                <c:pt idx="3">
                  <c:v>4</c:v>
                </c:pt>
                <c:pt idx="4">
                  <c:v>2</c:v>
                </c:pt>
                <c:pt idx="5">
                  <c:v>3</c:v>
                </c:pt>
                <c:pt idx="6">
                  <c:v>4</c:v>
                </c:pt>
                <c:pt idx="7">
                  <c:v>5</c:v>
                </c:pt>
                <c:pt idx="8">
                  <c:v>3</c:v>
                </c:pt>
                <c:pt idx="9">
                  <c:v>4</c:v>
                </c:pt>
              </c:numCache>
            </c:numRef>
          </c:val>
          <c:extLst>
            <c:ext xmlns:c16="http://schemas.microsoft.com/office/drawing/2014/chart" uri="{C3380CC4-5D6E-409C-BE32-E72D297353CC}">
              <c16:uniqueId val="{00000007-77D6-425E-AEBD-7EADCDCB2027}"/>
            </c:ext>
          </c:extLst>
        </c:ser>
        <c:ser>
          <c:idx val="8"/>
          <c:order val="8"/>
          <c:spPr>
            <a:solidFill>
              <a:schemeClr val="accent3">
                <a:lumMod val="60000"/>
              </a:schemeClr>
            </a:solidFill>
            <a:ln>
              <a:noFill/>
            </a:ln>
            <a:effectLst/>
          </c:spPr>
          <c:invertIfNegative val="0"/>
          <c:val>
            <c:numRef>
              <c:f>Q11MD!$A$13:$J$13</c:f>
              <c:numCache>
                <c:formatCode>General</c:formatCode>
                <c:ptCount val="10"/>
                <c:pt idx="0">
                  <c:v>5</c:v>
                </c:pt>
                <c:pt idx="1">
                  <c:v>4</c:v>
                </c:pt>
                <c:pt idx="2">
                  <c:v>3</c:v>
                </c:pt>
                <c:pt idx="3">
                  <c:v>4</c:v>
                </c:pt>
                <c:pt idx="4">
                  <c:v>5</c:v>
                </c:pt>
                <c:pt idx="5">
                  <c:v>3</c:v>
                </c:pt>
                <c:pt idx="6">
                  <c:v>4</c:v>
                </c:pt>
                <c:pt idx="7">
                  <c:v>5</c:v>
                </c:pt>
                <c:pt idx="8">
                  <c:v>4</c:v>
                </c:pt>
                <c:pt idx="9">
                  <c:v>3</c:v>
                </c:pt>
              </c:numCache>
            </c:numRef>
          </c:val>
          <c:extLst>
            <c:ext xmlns:c16="http://schemas.microsoft.com/office/drawing/2014/chart" uri="{C3380CC4-5D6E-409C-BE32-E72D297353CC}">
              <c16:uniqueId val="{00000008-77D6-425E-AEBD-7EADCDCB2027}"/>
            </c:ext>
          </c:extLst>
        </c:ser>
        <c:ser>
          <c:idx val="9"/>
          <c:order val="9"/>
          <c:spPr>
            <a:solidFill>
              <a:schemeClr val="accent4">
                <a:lumMod val="60000"/>
              </a:schemeClr>
            </a:solidFill>
            <a:ln>
              <a:noFill/>
            </a:ln>
            <a:effectLst/>
          </c:spPr>
          <c:invertIfNegative val="0"/>
          <c:val>
            <c:numRef>
              <c:f>Q11MD!$A$14:$J$14</c:f>
              <c:numCache>
                <c:formatCode>General</c:formatCode>
                <c:ptCount val="10"/>
                <c:pt idx="0">
                  <c:v>3</c:v>
                </c:pt>
                <c:pt idx="1">
                  <c:v>4</c:v>
                </c:pt>
                <c:pt idx="2">
                  <c:v>5</c:v>
                </c:pt>
                <c:pt idx="3">
                  <c:v>2</c:v>
                </c:pt>
                <c:pt idx="4">
                  <c:v>3</c:v>
                </c:pt>
                <c:pt idx="5">
                  <c:v>4</c:v>
                </c:pt>
                <c:pt idx="6">
                  <c:v>4</c:v>
                </c:pt>
                <c:pt idx="7">
                  <c:v>3</c:v>
                </c:pt>
                <c:pt idx="8">
                  <c:v>5</c:v>
                </c:pt>
                <c:pt idx="9">
                  <c:v>4</c:v>
                </c:pt>
              </c:numCache>
            </c:numRef>
          </c:val>
          <c:extLst>
            <c:ext xmlns:c16="http://schemas.microsoft.com/office/drawing/2014/chart" uri="{C3380CC4-5D6E-409C-BE32-E72D297353CC}">
              <c16:uniqueId val="{00000009-77D6-425E-AEBD-7EADCDCB2027}"/>
            </c:ext>
          </c:extLst>
        </c:ser>
        <c:dLbls>
          <c:showLegendKey val="0"/>
          <c:showVal val="0"/>
          <c:showCatName val="0"/>
          <c:showSerName val="0"/>
          <c:showPercent val="0"/>
          <c:showBubbleSize val="0"/>
        </c:dLbls>
        <c:gapWidth val="219"/>
        <c:overlap val="-27"/>
        <c:axId val="635801360"/>
        <c:axId val="635773040"/>
      </c:barChart>
      <c:catAx>
        <c:axId val="6358013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73040"/>
        <c:crosses val="autoZero"/>
        <c:auto val="1"/>
        <c:lblAlgn val="ctr"/>
        <c:lblOffset val="100"/>
        <c:noMultiLvlLbl val="0"/>
      </c:catAx>
      <c:valAx>
        <c:axId val="63577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01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Q12MD!$M$3</c:f>
              <c:strCache>
                <c:ptCount val="1"/>
                <c:pt idx="0">
                  <c:v>Column1</c:v>
                </c:pt>
              </c:strCache>
            </c:strRef>
          </c:tx>
          <c:spPr>
            <a:solidFill>
              <a:schemeClr val="accent1"/>
            </a:solidFill>
            <a:ln>
              <a:noFill/>
            </a:ln>
            <a:effectLst/>
          </c:spPr>
          <c:invertIfNegative val="0"/>
          <c:val>
            <c:numRef>
              <c:f>Q12MD!$M$4:$M$8</c:f>
              <c:numCache>
                <c:formatCode>General</c:formatCode>
                <c:ptCount val="5"/>
                <c:pt idx="0">
                  <c:v>35</c:v>
                </c:pt>
                <c:pt idx="1">
                  <c:v>47</c:v>
                </c:pt>
                <c:pt idx="2">
                  <c:v>36</c:v>
                </c:pt>
                <c:pt idx="3">
                  <c:v>34</c:v>
                </c:pt>
                <c:pt idx="4">
                  <c:v>31</c:v>
                </c:pt>
              </c:numCache>
            </c:numRef>
          </c:val>
          <c:extLst>
            <c:ext xmlns:c16="http://schemas.microsoft.com/office/drawing/2014/chart" uri="{C3380CC4-5D6E-409C-BE32-E72D297353CC}">
              <c16:uniqueId val="{00000000-CD3A-496B-B7AD-9852F70CB074}"/>
            </c:ext>
          </c:extLst>
        </c:ser>
        <c:ser>
          <c:idx val="1"/>
          <c:order val="1"/>
          <c:tx>
            <c:strRef>
              <c:f>Q12MD!$N$3</c:f>
              <c:strCache>
                <c:ptCount val="1"/>
                <c:pt idx="0">
                  <c:v>Column2</c:v>
                </c:pt>
              </c:strCache>
            </c:strRef>
          </c:tx>
          <c:spPr>
            <a:solidFill>
              <a:schemeClr val="accent2"/>
            </a:solidFill>
            <a:ln>
              <a:noFill/>
            </a:ln>
            <a:effectLst/>
          </c:spPr>
          <c:invertIfNegative val="0"/>
          <c:val>
            <c:numRef>
              <c:f>Q12MD!$N$4:$N$8</c:f>
              <c:numCache>
                <c:formatCode>General</c:formatCode>
                <c:ptCount val="5"/>
                <c:pt idx="0">
                  <c:v>28</c:v>
                </c:pt>
                <c:pt idx="1">
                  <c:v>31</c:v>
                </c:pt>
                <c:pt idx="2">
                  <c:v>40</c:v>
                </c:pt>
                <c:pt idx="3">
                  <c:v>46</c:v>
                </c:pt>
                <c:pt idx="4">
                  <c:v>37</c:v>
                </c:pt>
              </c:numCache>
            </c:numRef>
          </c:val>
          <c:extLst>
            <c:ext xmlns:c16="http://schemas.microsoft.com/office/drawing/2014/chart" uri="{C3380CC4-5D6E-409C-BE32-E72D297353CC}">
              <c16:uniqueId val="{00000001-CD3A-496B-B7AD-9852F70CB074}"/>
            </c:ext>
          </c:extLst>
        </c:ser>
        <c:ser>
          <c:idx val="2"/>
          <c:order val="2"/>
          <c:tx>
            <c:strRef>
              <c:f>Q12MD!$O$3</c:f>
              <c:strCache>
                <c:ptCount val="1"/>
                <c:pt idx="0">
                  <c:v>Column3</c:v>
                </c:pt>
              </c:strCache>
            </c:strRef>
          </c:tx>
          <c:spPr>
            <a:solidFill>
              <a:schemeClr val="accent3"/>
            </a:solidFill>
            <a:ln>
              <a:noFill/>
            </a:ln>
            <a:effectLst/>
          </c:spPr>
          <c:invertIfNegative val="0"/>
          <c:val>
            <c:numRef>
              <c:f>Q12MD!$O$4:$O$8</c:f>
              <c:numCache>
                <c:formatCode>General</c:formatCode>
                <c:ptCount val="5"/>
                <c:pt idx="0">
                  <c:v>32</c:v>
                </c:pt>
                <c:pt idx="1">
                  <c:v>39</c:v>
                </c:pt>
                <c:pt idx="2">
                  <c:v>42</c:v>
                </c:pt>
                <c:pt idx="3">
                  <c:v>30</c:v>
                </c:pt>
                <c:pt idx="4">
                  <c:v>40</c:v>
                </c:pt>
              </c:numCache>
            </c:numRef>
          </c:val>
          <c:extLst>
            <c:ext xmlns:c16="http://schemas.microsoft.com/office/drawing/2014/chart" uri="{C3380CC4-5D6E-409C-BE32-E72D297353CC}">
              <c16:uniqueId val="{00000002-CD3A-496B-B7AD-9852F70CB074}"/>
            </c:ext>
          </c:extLst>
        </c:ser>
        <c:ser>
          <c:idx val="3"/>
          <c:order val="3"/>
          <c:tx>
            <c:strRef>
              <c:f>Q12MD!$P$3</c:f>
              <c:strCache>
                <c:ptCount val="1"/>
                <c:pt idx="0">
                  <c:v>Column4</c:v>
                </c:pt>
              </c:strCache>
            </c:strRef>
          </c:tx>
          <c:spPr>
            <a:solidFill>
              <a:schemeClr val="accent4"/>
            </a:solidFill>
            <a:ln>
              <a:noFill/>
            </a:ln>
            <a:effectLst/>
          </c:spPr>
          <c:invertIfNegative val="0"/>
          <c:val>
            <c:numRef>
              <c:f>Q12MD!$P$4:$P$8</c:f>
              <c:numCache>
                <c:formatCode>General</c:formatCode>
                <c:ptCount val="5"/>
                <c:pt idx="0">
                  <c:v>45</c:v>
                </c:pt>
                <c:pt idx="1">
                  <c:v>43</c:v>
                </c:pt>
                <c:pt idx="2">
                  <c:v>29</c:v>
                </c:pt>
                <c:pt idx="3">
                  <c:v>39</c:v>
                </c:pt>
                <c:pt idx="4">
                  <c:v>42</c:v>
                </c:pt>
              </c:numCache>
            </c:numRef>
          </c:val>
          <c:extLst>
            <c:ext xmlns:c16="http://schemas.microsoft.com/office/drawing/2014/chart" uri="{C3380CC4-5D6E-409C-BE32-E72D297353CC}">
              <c16:uniqueId val="{00000003-CD3A-496B-B7AD-9852F70CB074}"/>
            </c:ext>
          </c:extLst>
        </c:ser>
        <c:ser>
          <c:idx val="4"/>
          <c:order val="4"/>
          <c:tx>
            <c:strRef>
              <c:f>Q12MD!$Q$3</c:f>
              <c:strCache>
                <c:ptCount val="1"/>
                <c:pt idx="0">
                  <c:v>Column5</c:v>
                </c:pt>
              </c:strCache>
            </c:strRef>
          </c:tx>
          <c:spPr>
            <a:solidFill>
              <a:schemeClr val="accent5"/>
            </a:solidFill>
            <a:ln>
              <a:noFill/>
            </a:ln>
            <a:effectLst/>
          </c:spPr>
          <c:invertIfNegative val="0"/>
          <c:val>
            <c:numRef>
              <c:f>Q12MD!$Q$4:$Q$8</c:f>
              <c:numCache>
                <c:formatCode>General</c:formatCode>
                <c:ptCount val="5"/>
                <c:pt idx="0">
                  <c:v>38</c:v>
                </c:pt>
                <c:pt idx="1">
                  <c:v>37</c:v>
                </c:pt>
                <c:pt idx="2">
                  <c:v>31</c:v>
                </c:pt>
                <c:pt idx="3">
                  <c:v>43</c:v>
                </c:pt>
                <c:pt idx="4">
                  <c:v>33</c:v>
                </c:pt>
              </c:numCache>
            </c:numRef>
          </c:val>
          <c:extLst>
            <c:ext xmlns:c16="http://schemas.microsoft.com/office/drawing/2014/chart" uri="{C3380CC4-5D6E-409C-BE32-E72D297353CC}">
              <c16:uniqueId val="{00000004-CD3A-496B-B7AD-9852F70CB074}"/>
            </c:ext>
          </c:extLst>
        </c:ser>
        <c:ser>
          <c:idx val="5"/>
          <c:order val="5"/>
          <c:tx>
            <c:strRef>
              <c:f>Q12MD!$R$3</c:f>
              <c:strCache>
                <c:ptCount val="1"/>
                <c:pt idx="0">
                  <c:v>Column6</c:v>
                </c:pt>
              </c:strCache>
            </c:strRef>
          </c:tx>
          <c:spPr>
            <a:solidFill>
              <a:schemeClr val="accent6"/>
            </a:solidFill>
            <a:ln>
              <a:noFill/>
            </a:ln>
            <a:effectLst/>
          </c:spPr>
          <c:invertIfNegative val="0"/>
          <c:val>
            <c:numRef>
              <c:f>Q12MD!$R$4:$R$8</c:f>
              <c:numCache>
                <c:formatCode>General</c:formatCode>
                <c:ptCount val="5"/>
                <c:pt idx="0">
                  <c:v>29</c:v>
                </c:pt>
                <c:pt idx="1">
                  <c:v>30</c:v>
                </c:pt>
                <c:pt idx="2">
                  <c:v>45</c:v>
                </c:pt>
                <c:pt idx="3">
                  <c:v>28</c:v>
                </c:pt>
                <c:pt idx="4">
                  <c:v>39</c:v>
                </c:pt>
              </c:numCache>
            </c:numRef>
          </c:val>
          <c:extLst>
            <c:ext xmlns:c16="http://schemas.microsoft.com/office/drawing/2014/chart" uri="{C3380CC4-5D6E-409C-BE32-E72D297353CC}">
              <c16:uniqueId val="{00000005-CD3A-496B-B7AD-9852F70CB074}"/>
            </c:ext>
          </c:extLst>
        </c:ser>
        <c:ser>
          <c:idx val="6"/>
          <c:order val="6"/>
          <c:tx>
            <c:strRef>
              <c:f>Q12MD!$S$3</c:f>
              <c:strCache>
                <c:ptCount val="1"/>
                <c:pt idx="0">
                  <c:v>Column7</c:v>
                </c:pt>
              </c:strCache>
            </c:strRef>
          </c:tx>
          <c:spPr>
            <a:solidFill>
              <a:schemeClr val="accent1">
                <a:lumMod val="60000"/>
              </a:schemeClr>
            </a:solidFill>
            <a:ln>
              <a:noFill/>
            </a:ln>
            <a:effectLst/>
          </c:spPr>
          <c:invertIfNegative val="0"/>
          <c:val>
            <c:numRef>
              <c:f>Q12MD!$S$4:$S$8</c:f>
              <c:numCache>
                <c:formatCode>General</c:formatCode>
                <c:ptCount val="5"/>
                <c:pt idx="0">
                  <c:v>42</c:v>
                </c:pt>
                <c:pt idx="1">
                  <c:v>34</c:v>
                </c:pt>
                <c:pt idx="2">
                  <c:v>38</c:v>
                </c:pt>
                <c:pt idx="3">
                  <c:v>32</c:v>
                </c:pt>
                <c:pt idx="4">
                  <c:v>28</c:v>
                </c:pt>
              </c:numCache>
            </c:numRef>
          </c:val>
          <c:extLst>
            <c:ext xmlns:c16="http://schemas.microsoft.com/office/drawing/2014/chart" uri="{C3380CC4-5D6E-409C-BE32-E72D297353CC}">
              <c16:uniqueId val="{00000006-CD3A-496B-B7AD-9852F70CB074}"/>
            </c:ext>
          </c:extLst>
        </c:ser>
        <c:ser>
          <c:idx val="7"/>
          <c:order val="7"/>
          <c:tx>
            <c:strRef>
              <c:f>Q12MD!$T$3</c:f>
              <c:strCache>
                <c:ptCount val="1"/>
                <c:pt idx="0">
                  <c:v>Column8</c:v>
                </c:pt>
              </c:strCache>
            </c:strRef>
          </c:tx>
          <c:spPr>
            <a:solidFill>
              <a:schemeClr val="accent2">
                <a:lumMod val="60000"/>
              </a:schemeClr>
            </a:solidFill>
            <a:ln>
              <a:noFill/>
            </a:ln>
            <a:effectLst/>
          </c:spPr>
          <c:invertIfNegative val="0"/>
          <c:val>
            <c:numRef>
              <c:f>Q12MD!$T$4:$T$8</c:f>
              <c:numCache>
                <c:formatCode>General</c:formatCode>
                <c:ptCount val="5"/>
                <c:pt idx="0">
                  <c:v>30</c:v>
                </c:pt>
                <c:pt idx="1">
                  <c:v>39</c:v>
                </c:pt>
                <c:pt idx="2">
                  <c:v>33</c:v>
                </c:pt>
                <c:pt idx="3">
                  <c:v>36</c:v>
                </c:pt>
                <c:pt idx="4">
                  <c:v>35</c:v>
                </c:pt>
              </c:numCache>
            </c:numRef>
          </c:val>
          <c:extLst>
            <c:ext xmlns:c16="http://schemas.microsoft.com/office/drawing/2014/chart" uri="{C3380CC4-5D6E-409C-BE32-E72D297353CC}">
              <c16:uniqueId val="{00000007-CD3A-496B-B7AD-9852F70CB074}"/>
            </c:ext>
          </c:extLst>
        </c:ser>
        <c:ser>
          <c:idx val="8"/>
          <c:order val="8"/>
          <c:tx>
            <c:strRef>
              <c:f>Q12MD!$U$3</c:f>
              <c:strCache>
                <c:ptCount val="1"/>
                <c:pt idx="0">
                  <c:v>Column9</c:v>
                </c:pt>
              </c:strCache>
            </c:strRef>
          </c:tx>
          <c:spPr>
            <a:solidFill>
              <a:schemeClr val="accent3">
                <a:lumMod val="60000"/>
              </a:schemeClr>
            </a:solidFill>
            <a:ln>
              <a:noFill/>
            </a:ln>
            <a:effectLst/>
          </c:spPr>
          <c:invertIfNegative val="0"/>
          <c:val>
            <c:numRef>
              <c:f>Q12MD!$U$4:$U$8</c:f>
              <c:numCache>
                <c:formatCode>General</c:formatCode>
                <c:ptCount val="5"/>
                <c:pt idx="0">
                  <c:v>36</c:v>
                </c:pt>
                <c:pt idx="1">
                  <c:v>28</c:v>
                </c:pt>
                <c:pt idx="2">
                  <c:v>41</c:v>
                </c:pt>
                <c:pt idx="3">
                  <c:v>29</c:v>
                </c:pt>
                <c:pt idx="4">
                  <c:v>38</c:v>
                </c:pt>
              </c:numCache>
            </c:numRef>
          </c:val>
          <c:extLst>
            <c:ext xmlns:c16="http://schemas.microsoft.com/office/drawing/2014/chart" uri="{C3380CC4-5D6E-409C-BE32-E72D297353CC}">
              <c16:uniqueId val="{00000008-CD3A-496B-B7AD-9852F70CB074}"/>
            </c:ext>
          </c:extLst>
        </c:ser>
        <c:ser>
          <c:idx val="9"/>
          <c:order val="9"/>
          <c:tx>
            <c:strRef>
              <c:f>Q12MD!$V$3</c:f>
              <c:strCache>
                <c:ptCount val="1"/>
                <c:pt idx="0">
                  <c:v>Column10</c:v>
                </c:pt>
              </c:strCache>
            </c:strRef>
          </c:tx>
          <c:spPr>
            <a:solidFill>
              <a:schemeClr val="accent4">
                <a:lumMod val="60000"/>
              </a:schemeClr>
            </a:solidFill>
            <a:ln>
              <a:noFill/>
            </a:ln>
            <a:effectLst/>
          </c:spPr>
          <c:invertIfNegative val="0"/>
          <c:val>
            <c:numRef>
              <c:f>Q12MD!$V$4:$V$8</c:f>
              <c:numCache>
                <c:formatCode>General</c:formatCode>
                <c:ptCount val="5"/>
                <c:pt idx="0">
                  <c:v>37</c:v>
                </c:pt>
                <c:pt idx="1">
                  <c:v>41</c:v>
                </c:pt>
                <c:pt idx="2">
                  <c:v>33</c:v>
                </c:pt>
                <c:pt idx="3">
                  <c:v>35</c:v>
                </c:pt>
                <c:pt idx="4">
                  <c:v>43</c:v>
                </c:pt>
              </c:numCache>
            </c:numRef>
          </c:val>
          <c:extLst>
            <c:ext xmlns:c16="http://schemas.microsoft.com/office/drawing/2014/chart" uri="{C3380CC4-5D6E-409C-BE32-E72D297353CC}">
              <c16:uniqueId val="{00000009-CD3A-496B-B7AD-9852F70CB074}"/>
            </c:ext>
          </c:extLst>
        </c:ser>
        <c:dLbls>
          <c:showLegendKey val="0"/>
          <c:showVal val="0"/>
          <c:showCatName val="0"/>
          <c:showSerName val="0"/>
          <c:showPercent val="0"/>
          <c:showBubbleSize val="0"/>
        </c:dLbls>
        <c:gapWidth val="182"/>
        <c:axId val="681182336"/>
        <c:axId val="681188576"/>
      </c:barChart>
      <c:catAx>
        <c:axId val="68118233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188576"/>
        <c:crosses val="autoZero"/>
        <c:auto val="1"/>
        <c:lblAlgn val="ctr"/>
        <c:lblOffset val="100"/>
        <c:noMultiLvlLbl val="0"/>
      </c:catAx>
      <c:valAx>
        <c:axId val="681188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1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Q13MD!$M$5</c:f>
              <c:strCache>
                <c:ptCount val="1"/>
                <c:pt idx="0">
                  <c:v>Column1</c:v>
                </c:pt>
              </c:strCache>
            </c:strRef>
          </c:tx>
          <c:spPr>
            <a:solidFill>
              <a:schemeClr val="accent1"/>
            </a:solidFill>
            <a:ln>
              <a:noFill/>
            </a:ln>
            <a:effectLst/>
          </c:spPr>
          <c:invertIfNegative val="0"/>
          <c:val>
            <c:numRef>
              <c:f>Q13MD!$M$6:$M$15</c:f>
              <c:numCache>
                <c:formatCode>General</c:formatCode>
                <c:ptCount val="10"/>
                <c:pt idx="0">
                  <c:v>125</c:v>
                </c:pt>
                <c:pt idx="1">
                  <c:v>118</c:v>
                </c:pt>
                <c:pt idx="2">
                  <c:v>136</c:v>
                </c:pt>
                <c:pt idx="3">
                  <c:v>130</c:v>
                </c:pt>
                <c:pt idx="4">
                  <c:v>136</c:v>
                </c:pt>
                <c:pt idx="5">
                  <c:v>130</c:v>
                </c:pt>
                <c:pt idx="6">
                  <c:v>136</c:v>
                </c:pt>
                <c:pt idx="7">
                  <c:v>130</c:v>
                </c:pt>
                <c:pt idx="8">
                  <c:v>136</c:v>
                </c:pt>
                <c:pt idx="9">
                  <c:v>130</c:v>
                </c:pt>
              </c:numCache>
            </c:numRef>
          </c:val>
          <c:extLst>
            <c:ext xmlns:c16="http://schemas.microsoft.com/office/drawing/2014/chart" uri="{C3380CC4-5D6E-409C-BE32-E72D297353CC}">
              <c16:uniqueId val="{00000000-D4D2-421A-B685-F9BE9B8D0E92}"/>
            </c:ext>
          </c:extLst>
        </c:ser>
        <c:ser>
          <c:idx val="1"/>
          <c:order val="1"/>
          <c:tx>
            <c:strRef>
              <c:f>Q13MD!$N$5</c:f>
              <c:strCache>
                <c:ptCount val="1"/>
                <c:pt idx="0">
                  <c:v>Column2</c:v>
                </c:pt>
              </c:strCache>
            </c:strRef>
          </c:tx>
          <c:spPr>
            <a:solidFill>
              <a:schemeClr val="accent2"/>
            </a:solidFill>
            <a:ln>
              <a:noFill/>
            </a:ln>
            <a:effectLst/>
          </c:spPr>
          <c:invertIfNegative val="0"/>
          <c:val>
            <c:numRef>
              <c:f>Q13MD!$N$6:$N$15</c:f>
              <c:numCache>
                <c:formatCode>General</c:formatCode>
                <c:ptCount val="10"/>
                <c:pt idx="0">
                  <c:v>148</c:v>
                </c:pt>
                <c:pt idx="1">
                  <c:v>125</c:v>
                </c:pt>
                <c:pt idx="2">
                  <c:v>127</c:v>
                </c:pt>
                <c:pt idx="3">
                  <c:v>134</c:v>
                </c:pt>
                <c:pt idx="4">
                  <c:v>127</c:v>
                </c:pt>
                <c:pt idx="5">
                  <c:v>134</c:v>
                </c:pt>
                <c:pt idx="6">
                  <c:v>127</c:v>
                </c:pt>
                <c:pt idx="7">
                  <c:v>134</c:v>
                </c:pt>
                <c:pt idx="8">
                  <c:v>127</c:v>
                </c:pt>
                <c:pt idx="9">
                  <c:v>134</c:v>
                </c:pt>
              </c:numCache>
            </c:numRef>
          </c:val>
          <c:extLst>
            <c:ext xmlns:c16="http://schemas.microsoft.com/office/drawing/2014/chart" uri="{C3380CC4-5D6E-409C-BE32-E72D297353CC}">
              <c16:uniqueId val="{00000001-D4D2-421A-B685-F9BE9B8D0E92}"/>
            </c:ext>
          </c:extLst>
        </c:ser>
        <c:ser>
          <c:idx val="2"/>
          <c:order val="2"/>
          <c:tx>
            <c:strRef>
              <c:f>Q13MD!$O$5</c:f>
              <c:strCache>
                <c:ptCount val="1"/>
                <c:pt idx="0">
                  <c:v>Column3</c:v>
                </c:pt>
              </c:strCache>
            </c:strRef>
          </c:tx>
          <c:spPr>
            <a:solidFill>
              <a:schemeClr val="accent3"/>
            </a:solidFill>
            <a:ln>
              <a:noFill/>
            </a:ln>
            <a:effectLst/>
          </c:spPr>
          <c:invertIfNegative val="0"/>
          <c:val>
            <c:numRef>
              <c:f>Q13MD!$O$6:$O$15</c:f>
              <c:numCache>
                <c:formatCode>General</c:formatCode>
                <c:ptCount val="10"/>
                <c:pt idx="0">
                  <c:v>137</c:v>
                </c:pt>
                <c:pt idx="1">
                  <c:v>132</c:v>
                </c:pt>
                <c:pt idx="2">
                  <c:v>130</c:v>
                </c:pt>
                <c:pt idx="3">
                  <c:v>141</c:v>
                </c:pt>
                <c:pt idx="4">
                  <c:v>130</c:v>
                </c:pt>
                <c:pt idx="5">
                  <c:v>141</c:v>
                </c:pt>
                <c:pt idx="6">
                  <c:v>130</c:v>
                </c:pt>
                <c:pt idx="7">
                  <c:v>141</c:v>
                </c:pt>
                <c:pt idx="8">
                  <c:v>130</c:v>
                </c:pt>
                <c:pt idx="9">
                  <c:v>141</c:v>
                </c:pt>
              </c:numCache>
            </c:numRef>
          </c:val>
          <c:extLst>
            <c:ext xmlns:c16="http://schemas.microsoft.com/office/drawing/2014/chart" uri="{C3380CC4-5D6E-409C-BE32-E72D297353CC}">
              <c16:uniqueId val="{00000002-D4D2-421A-B685-F9BE9B8D0E92}"/>
            </c:ext>
          </c:extLst>
        </c:ser>
        <c:ser>
          <c:idx val="3"/>
          <c:order val="3"/>
          <c:tx>
            <c:strRef>
              <c:f>Q13MD!$P$5</c:f>
              <c:strCache>
                <c:ptCount val="1"/>
                <c:pt idx="0">
                  <c:v>Column4</c:v>
                </c:pt>
              </c:strCache>
            </c:strRef>
          </c:tx>
          <c:spPr>
            <a:solidFill>
              <a:schemeClr val="accent4"/>
            </a:solidFill>
            <a:ln>
              <a:noFill/>
            </a:ln>
            <a:effectLst/>
          </c:spPr>
          <c:invertIfNegative val="0"/>
          <c:val>
            <c:numRef>
              <c:f>Q13MD!$P$6:$P$15</c:f>
              <c:numCache>
                <c:formatCode>General</c:formatCode>
                <c:ptCount val="10"/>
                <c:pt idx="0">
                  <c:v>120</c:v>
                </c:pt>
                <c:pt idx="1">
                  <c:v>136</c:v>
                </c:pt>
                <c:pt idx="2">
                  <c:v>122</c:v>
                </c:pt>
                <c:pt idx="3">
                  <c:v>119</c:v>
                </c:pt>
                <c:pt idx="4">
                  <c:v>122</c:v>
                </c:pt>
                <c:pt idx="5">
                  <c:v>119</c:v>
                </c:pt>
                <c:pt idx="6">
                  <c:v>122</c:v>
                </c:pt>
                <c:pt idx="7">
                  <c:v>119</c:v>
                </c:pt>
                <c:pt idx="8">
                  <c:v>122</c:v>
                </c:pt>
                <c:pt idx="9">
                  <c:v>119</c:v>
                </c:pt>
              </c:numCache>
            </c:numRef>
          </c:val>
          <c:extLst>
            <c:ext xmlns:c16="http://schemas.microsoft.com/office/drawing/2014/chart" uri="{C3380CC4-5D6E-409C-BE32-E72D297353CC}">
              <c16:uniqueId val="{00000003-D4D2-421A-B685-F9BE9B8D0E92}"/>
            </c:ext>
          </c:extLst>
        </c:ser>
        <c:ser>
          <c:idx val="4"/>
          <c:order val="4"/>
          <c:tx>
            <c:strRef>
              <c:f>Q13MD!$Q$5</c:f>
              <c:strCache>
                <c:ptCount val="1"/>
                <c:pt idx="0">
                  <c:v>Column5</c:v>
                </c:pt>
              </c:strCache>
            </c:strRef>
          </c:tx>
          <c:spPr>
            <a:solidFill>
              <a:schemeClr val="accent5"/>
            </a:solidFill>
            <a:ln>
              <a:noFill/>
            </a:ln>
            <a:effectLst/>
          </c:spPr>
          <c:invertIfNegative val="0"/>
          <c:val>
            <c:numRef>
              <c:f>Q13MD!$Q$6:$Q$15</c:f>
              <c:numCache>
                <c:formatCode>General</c:formatCode>
                <c:ptCount val="10"/>
                <c:pt idx="0">
                  <c:v>135</c:v>
                </c:pt>
                <c:pt idx="1">
                  <c:v>128</c:v>
                </c:pt>
                <c:pt idx="2">
                  <c:v>125</c:v>
                </c:pt>
                <c:pt idx="3">
                  <c:v>125</c:v>
                </c:pt>
                <c:pt idx="4">
                  <c:v>125</c:v>
                </c:pt>
                <c:pt idx="5">
                  <c:v>125</c:v>
                </c:pt>
                <c:pt idx="6">
                  <c:v>125</c:v>
                </c:pt>
                <c:pt idx="7">
                  <c:v>125</c:v>
                </c:pt>
                <c:pt idx="8">
                  <c:v>125</c:v>
                </c:pt>
                <c:pt idx="9">
                  <c:v>125</c:v>
                </c:pt>
              </c:numCache>
            </c:numRef>
          </c:val>
          <c:extLst>
            <c:ext xmlns:c16="http://schemas.microsoft.com/office/drawing/2014/chart" uri="{C3380CC4-5D6E-409C-BE32-E72D297353CC}">
              <c16:uniqueId val="{00000004-D4D2-421A-B685-F9BE9B8D0E92}"/>
            </c:ext>
          </c:extLst>
        </c:ser>
        <c:ser>
          <c:idx val="5"/>
          <c:order val="5"/>
          <c:tx>
            <c:strRef>
              <c:f>Q13MD!$R$5</c:f>
              <c:strCache>
                <c:ptCount val="1"/>
                <c:pt idx="0">
                  <c:v>Column6</c:v>
                </c:pt>
              </c:strCache>
            </c:strRef>
          </c:tx>
          <c:spPr>
            <a:solidFill>
              <a:schemeClr val="accent6"/>
            </a:solidFill>
            <a:ln>
              <a:noFill/>
            </a:ln>
            <a:effectLst/>
          </c:spPr>
          <c:invertIfNegative val="0"/>
          <c:val>
            <c:numRef>
              <c:f>Q13MD!$R$6:$R$15</c:f>
              <c:numCache>
                <c:formatCode>General</c:formatCode>
                <c:ptCount val="10"/>
                <c:pt idx="0">
                  <c:v>132</c:v>
                </c:pt>
                <c:pt idx="1">
                  <c:v>123</c:v>
                </c:pt>
                <c:pt idx="2">
                  <c:v>133</c:v>
                </c:pt>
                <c:pt idx="3">
                  <c:v>131</c:v>
                </c:pt>
                <c:pt idx="4">
                  <c:v>133</c:v>
                </c:pt>
                <c:pt idx="5">
                  <c:v>131</c:v>
                </c:pt>
                <c:pt idx="6">
                  <c:v>133</c:v>
                </c:pt>
                <c:pt idx="7">
                  <c:v>131</c:v>
                </c:pt>
                <c:pt idx="8">
                  <c:v>133</c:v>
                </c:pt>
                <c:pt idx="9">
                  <c:v>131</c:v>
                </c:pt>
              </c:numCache>
            </c:numRef>
          </c:val>
          <c:extLst>
            <c:ext xmlns:c16="http://schemas.microsoft.com/office/drawing/2014/chart" uri="{C3380CC4-5D6E-409C-BE32-E72D297353CC}">
              <c16:uniqueId val="{00000005-D4D2-421A-B685-F9BE9B8D0E92}"/>
            </c:ext>
          </c:extLst>
        </c:ser>
        <c:ser>
          <c:idx val="6"/>
          <c:order val="6"/>
          <c:tx>
            <c:strRef>
              <c:f>Q13MD!$S$5</c:f>
              <c:strCache>
                <c:ptCount val="1"/>
                <c:pt idx="0">
                  <c:v>Column7</c:v>
                </c:pt>
              </c:strCache>
            </c:strRef>
          </c:tx>
          <c:spPr>
            <a:solidFill>
              <a:schemeClr val="accent1">
                <a:lumMod val="60000"/>
              </a:schemeClr>
            </a:solidFill>
            <a:ln>
              <a:noFill/>
            </a:ln>
            <a:effectLst/>
          </c:spPr>
          <c:invertIfNegative val="0"/>
          <c:val>
            <c:numRef>
              <c:f>Q13MD!$S$6:$S$15</c:f>
              <c:numCache>
                <c:formatCode>General</c:formatCode>
                <c:ptCount val="10"/>
                <c:pt idx="0">
                  <c:v>145</c:v>
                </c:pt>
                <c:pt idx="1">
                  <c:v>132</c:v>
                </c:pt>
                <c:pt idx="2">
                  <c:v>140</c:v>
                </c:pt>
                <c:pt idx="3">
                  <c:v>136</c:v>
                </c:pt>
                <c:pt idx="4">
                  <c:v>140</c:v>
                </c:pt>
                <c:pt idx="5">
                  <c:v>136</c:v>
                </c:pt>
                <c:pt idx="6">
                  <c:v>140</c:v>
                </c:pt>
                <c:pt idx="7">
                  <c:v>136</c:v>
                </c:pt>
                <c:pt idx="8">
                  <c:v>140</c:v>
                </c:pt>
                <c:pt idx="9">
                  <c:v>136</c:v>
                </c:pt>
              </c:numCache>
            </c:numRef>
          </c:val>
          <c:extLst>
            <c:ext xmlns:c16="http://schemas.microsoft.com/office/drawing/2014/chart" uri="{C3380CC4-5D6E-409C-BE32-E72D297353CC}">
              <c16:uniqueId val="{00000006-D4D2-421A-B685-F9BE9B8D0E92}"/>
            </c:ext>
          </c:extLst>
        </c:ser>
        <c:ser>
          <c:idx val="7"/>
          <c:order val="7"/>
          <c:tx>
            <c:strRef>
              <c:f>Q13MD!$T$5</c:f>
              <c:strCache>
                <c:ptCount val="1"/>
                <c:pt idx="0">
                  <c:v>Column8</c:v>
                </c:pt>
              </c:strCache>
            </c:strRef>
          </c:tx>
          <c:spPr>
            <a:solidFill>
              <a:schemeClr val="accent2">
                <a:lumMod val="60000"/>
              </a:schemeClr>
            </a:solidFill>
            <a:ln>
              <a:noFill/>
            </a:ln>
            <a:effectLst/>
          </c:spPr>
          <c:invertIfNegative val="0"/>
          <c:val>
            <c:numRef>
              <c:f>Q13MD!$T$6:$T$15</c:f>
              <c:numCache>
                <c:formatCode>General</c:formatCode>
                <c:ptCount val="10"/>
                <c:pt idx="0">
                  <c:v>122</c:v>
                </c:pt>
                <c:pt idx="1">
                  <c:v>138</c:v>
                </c:pt>
                <c:pt idx="2">
                  <c:v>126</c:v>
                </c:pt>
                <c:pt idx="3">
                  <c:v>128</c:v>
                </c:pt>
                <c:pt idx="4">
                  <c:v>126</c:v>
                </c:pt>
                <c:pt idx="5">
                  <c:v>128</c:v>
                </c:pt>
                <c:pt idx="6">
                  <c:v>126</c:v>
                </c:pt>
                <c:pt idx="7">
                  <c:v>128</c:v>
                </c:pt>
                <c:pt idx="8">
                  <c:v>126</c:v>
                </c:pt>
                <c:pt idx="9">
                  <c:v>128</c:v>
                </c:pt>
              </c:numCache>
            </c:numRef>
          </c:val>
          <c:extLst>
            <c:ext xmlns:c16="http://schemas.microsoft.com/office/drawing/2014/chart" uri="{C3380CC4-5D6E-409C-BE32-E72D297353CC}">
              <c16:uniqueId val="{00000007-D4D2-421A-B685-F9BE9B8D0E92}"/>
            </c:ext>
          </c:extLst>
        </c:ser>
        <c:ser>
          <c:idx val="8"/>
          <c:order val="8"/>
          <c:tx>
            <c:strRef>
              <c:f>Q13MD!$U$5</c:f>
              <c:strCache>
                <c:ptCount val="1"/>
                <c:pt idx="0">
                  <c:v>Column9</c:v>
                </c:pt>
              </c:strCache>
            </c:strRef>
          </c:tx>
          <c:spPr>
            <a:solidFill>
              <a:schemeClr val="accent3">
                <a:lumMod val="60000"/>
              </a:schemeClr>
            </a:solidFill>
            <a:ln>
              <a:noFill/>
            </a:ln>
            <a:effectLst/>
          </c:spPr>
          <c:invertIfNegative val="0"/>
          <c:val>
            <c:numRef>
              <c:f>Q13MD!$U$6:$U$15</c:f>
              <c:numCache>
                <c:formatCode>General</c:formatCode>
                <c:ptCount val="10"/>
                <c:pt idx="0">
                  <c:v>130</c:v>
                </c:pt>
                <c:pt idx="1">
                  <c:v>126</c:v>
                </c:pt>
                <c:pt idx="2">
                  <c:v>133</c:v>
                </c:pt>
                <c:pt idx="3">
                  <c:v>124</c:v>
                </c:pt>
                <c:pt idx="4">
                  <c:v>133</c:v>
                </c:pt>
                <c:pt idx="5">
                  <c:v>124</c:v>
                </c:pt>
                <c:pt idx="6">
                  <c:v>133</c:v>
                </c:pt>
                <c:pt idx="7">
                  <c:v>124</c:v>
                </c:pt>
                <c:pt idx="8">
                  <c:v>133</c:v>
                </c:pt>
                <c:pt idx="9">
                  <c:v>124</c:v>
                </c:pt>
              </c:numCache>
            </c:numRef>
          </c:val>
          <c:extLst>
            <c:ext xmlns:c16="http://schemas.microsoft.com/office/drawing/2014/chart" uri="{C3380CC4-5D6E-409C-BE32-E72D297353CC}">
              <c16:uniqueId val="{00000008-D4D2-421A-B685-F9BE9B8D0E92}"/>
            </c:ext>
          </c:extLst>
        </c:ser>
        <c:ser>
          <c:idx val="9"/>
          <c:order val="9"/>
          <c:tx>
            <c:strRef>
              <c:f>Q13MD!$V$5</c:f>
              <c:strCache>
                <c:ptCount val="1"/>
                <c:pt idx="0">
                  <c:v>Column10</c:v>
                </c:pt>
              </c:strCache>
            </c:strRef>
          </c:tx>
          <c:spPr>
            <a:solidFill>
              <a:schemeClr val="accent4">
                <a:lumMod val="60000"/>
              </a:schemeClr>
            </a:solidFill>
            <a:ln>
              <a:noFill/>
            </a:ln>
            <a:effectLst/>
          </c:spPr>
          <c:invertIfNegative val="0"/>
          <c:val>
            <c:numRef>
              <c:f>Q13MD!$V$6:$V$15</c:f>
              <c:numCache>
                <c:formatCode>General</c:formatCode>
                <c:ptCount val="10"/>
                <c:pt idx="0">
                  <c:v>141</c:v>
                </c:pt>
                <c:pt idx="1">
                  <c:v>129</c:v>
                </c:pt>
                <c:pt idx="2">
                  <c:v>135</c:v>
                </c:pt>
                <c:pt idx="3">
                  <c:v>132</c:v>
                </c:pt>
                <c:pt idx="4">
                  <c:v>135</c:v>
                </c:pt>
                <c:pt idx="5">
                  <c:v>132</c:v>
                </c:pt>
                <c:pt idx="6">
                  <c:v>135</c:v>
                </c:pt>
                <c:pt idx="7">
                  <c:v>132</c:v>
                </c:pt>
                <c:pt idx="8">
                  <c:v>135</c:v>
                </c:pt>
                <c:pt idx="9">
                  <c:v>132</c:v>
                </c:pt>
              </c:numCache>
            </c:numRef>
          </c:val>
          <c:extLst>
            <c:ext xmlns:c16="http://schemas.microsoft.com/office/drawing/2014/chart" uri="{C3380CC4-5D6E-409C-BE32-E72D297353CC}">
              <c16:uniqueId val="{00000009-D4D2-421A-B685-F9BE9B8D0E92}"/>
            </c:ext>
          </c:extLst>
        </c:ser>
        <c:dLbls>
          <c:showLegendKey val="0"/>
          <c:showVal val="0"/>
          <c:showCatName val="0"/>
          <c:showSerName val="0"/>
          <c:showPercent val="0"/>
          <c:showBubbleSize val="0"/>
        </c:dLbls>
        <c:gapWidth val="182"/>
        <c:axId val="710851216"/>
        <c:axId val="710847376"/>
      </c:barChart>
      <c:catAx>
        <c:axId val="71085121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847376"/>
        <c:crosses val="autoZero"/>
        <c:auto val="1"/>
        <c:lblAlgn val="ctr"/>
        <c:lblOffset val="100"/>
        <c:noMultiLvlLbl val="0"/>
      </c:catAx>
      <c:valAx>
        <c:axId val="710847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85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Q14MD!$N$4:$W$4</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D202-4086-8763-6001AA292851}"/>
            </c:ext>
          </c:extLst>
        </c:ser>
        <c:ser>
          <c:idx val="1"/>
          <c:order val="1"/>
          <c:spPr>
            <a:solidFill>
              <a:schemeClr val="accent2"/>
            </a:solidFill>
            <a:ln>
              <a:noFill/>
            </a:ln>
            <a:effectLst/>
          </c:spPr>
          <c:invertIfNegative val="0"/>
          <c:val>
            <c:numRef>
              <c:f>Q14MD!$N$5:$W$5</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D202-4086-8763-6001AA292851}"/>
            </c:ext>
          </c:extLst>
        </c:ser>
        <c:ser>
          <c:idx val="2"/>
          <c:order val="2"/>
          <c:spPr>
            <a:solidFill>
              <a:schemeClr val="accent3"/>
            </a:solidFill>
            <a:ln>
              <a:noFill/>
            </a:ln>
            <a:effectLst/>
          </c:spPr>
          <c:invertIfNegative val="0"/>
          <c:val>
            <c:numRef>
              <c:f>Q14MD!$N$6:$W$6</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D202-4086-8763-6001AA292851}"/>
            </c:ext>
          </c:extLst>
        </c:ser>
        <c:dLbls>
          <c:showLegendKey val="0"/>
          <c:showVal val="0"/>
          <c:showCatName val="0"/>
          <c:showSerName val="0"/>
          <c:showPercent val="0"/>
          <c:showBubbleSize val="0"/>
        </c:dLbls>
        <c:gapWidth val="182"/>
        <c:axId val="687648512"/>
        <c:axId val="687645632"/>
      </c:barChart>
      <c:catAx>
        <c:axId val="68764851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45632"/>
        <c:crosses val="autoZero"/>
        <c:auto val="1"/>
        <c:lblAlgn val="ctr"/>
        <c:lblOffset val="100"/>
        <c:noMultiLvlLbl val="0"/>
      </c:catAx>
      <c:valAx>
        <c:axId val="687645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48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val">
        <cx:f dir="row">_xlchart.v1.2</cx:f>
      </cx:numDim>
    </cx:data>
  </cx:chartData>
  <cx:chart>
    <cx:title pos="t" align="ctr" overlay="0"/>
    <cx:plotArea>
      <cx:plotAreaRegion>
        <cx:series layoutId="clusteredColumn" uniqueId="{48327F9A-EED4-422E-8FFB-B13C8B189876}">
          <cx:tx>
            <cx:txData>
              <cx:f>_xlchart.v1.0</cx:f>
              <cx:v>Frequency</cx:v>
            </cx:txData>
          </cx:tx>
          <cx:dataId val="0"/>
          <cx:layoutPr>
            <cx:aggregation/>
          </cx:layoutPr>
          <cx:axisId val="1"/>
        </cx:series>
        <cx:series layoutId="paretoLine" ownerIdx="0" uniqueId="{788E3BDB-DC5A-4B63-B6D7-03872C838CA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_xlchart.v1.8</cx:f>
      </cx:numDim>
    </cx:data>
    <cx:data id="1">
      <cx:numDim type="val">
        <cx:f dir="row">_xlchart.v1.9</cx:f>
      </cx:numDim>
    </cx:data>
    <cx:data id="2">
      <cx:numDim type="val">
        <cx:f dir="row">_xlchart.v1.10</cx:f>
      </cx:numDim>
    </cx:data>
    <cx:data id="3">
      <cx:numDim type="val">
        <cx:f dir="row">_xlchart.v1.11</cx:f>
      </cx:numDim>
    </cx:data>
    <cx:data id="4">
      <cx:numDim type="val">
        <cx:f dir="row">_xlchart.v1.12</cx:f>
      </cx:numDim>
    </cx:data>
    <cx:data id="5">
      <cx:numDim type="val">
        <cx:f dir="row">_xlchart.v1.3</cx:f>
      </cx:numDim>
    </cx:data>
    <cx:data id="6">
      <cx:numDim type="val">
        <cx:f dir="row">_xlchart.v1.4</cx:f>
      </cx:numDim>
    </cx:data>
    <cx:data id="7">
      <cx:numDim type="val">
        <cx:f dir="row">_xlchart.v1.5</cx:f>
      </cx:numDim>
    </cx:data>
    <cx:data id="8">
      <cx:numDim type="val">
        <cx:f dir="row">_xlchart.v1.6</cx:f>
      </cx:numDim>
    </cx:data>
    <cx:data id="9">
      <cx:numDim type="val">
        <cx:f dir="row">_xlchart.v1.7</cx:f>
      </cx:numDim>
    </cx:data>
  </cx:chartData>
  <cx:chart>
    <cx:title pos="t" align="ctr" overlay="0"/>
    <cx:plotArea>
      <cx:plotAreaRegion>
        <cx:series layoutId="clusteredColumn" uniqueId="{3FE3426D-D2D0-4D0C-81BA-5829B172A914}" formatIdx="0">
          <cx:dataId val="0"/>
          <cx:layoutPr>
            <cx:binning intervalClosed="r"/>
          </cx:layoutPr>
          <cx:axisId val="1"/>
        </cx:series>
        <cx:series layoutId="paretoLine" ownerIdx="0" uniqueId="{72690389-D9CB-4FEC-9E62-506575AB3AF9}" formatIdx="1">
          <cx:axisId val="2"/>
        </cx:series>
        <cx:series layoutId="clusteredColumn" hidden="1" uniqueId="{21881926-7C14-4AA4-93A7-A1900916A27E}" formatIdx="2">
          <cx:dataId val="1"/>
          <cx:layoutPr>
            <cx:binning intervalClosed="r"/>
          </cx:layoutPr>
          <cx:axisId val="1"/>
        </cx:series>
        <cx:series layoutId="paretoLine" ownerIdx="2" uniqueId="{EC3F95F8-7DB0-4CBF-94CD-9FD85C05C5BD}" formatIdx="3">
          <cx:axisId val="2"/>
        </cx:series>
        <cx:series layoutId="clusteredColumn" hidden="1" uniqueId="{D5215CFD-AB31-4008-B609-C0065BD7C80C}" formatIdx="4">
          <cx:dataId val="2"/>
          <cx:layoutPr>
            <cx:binning intervalClosed="r"/>
          </cx:layoutPr>
          <cx:axisId val="1"/>
        </cx:series>
        <cx:series layoutId="paretoLine" ownerIdx="4" uniqueId="{8092A684-FEE6-4131-AA1E-A99827FE8D2D}" formatIdx="5">
          <cx:axisId val="2"/>
        </cx:series>
        <cx:series layoutId="clusteredColumn" hidden="1" uniqueId="{C73C9666-FDDF-43E0-A977-2065C99068DB}" formatIdx="6">
          <cx:dataId val="3"/>
          <cx:layoutPr>
            <cx:binning intervalClosed="r"/>
          </cx:layoutPr>
          <cx:axisId val="1"/>
        </cx:series>
        <cx:series layoutId="paretoLine" ownerIdx="6" uniqueId="{47D7FF34-B0BA-4AD9-948A-EEFE56B01542}" formatIdx="7">
          <cx:axisId val="2"/>
        </cx:series>
        <cx:series layoutId="clusteredColumn" hidden="1" uniqueId="{4E1C9236-F5E7-4F95-A4FF-84B4C0AB4BED}" formatIdx="8">
          <cx:dataId val="4"/>
          <cx:layoutPr>
            <cx:binning intervalClosed="r"/>
          </cx:layoutPr>
          <cx:axisId val="1"/>
        </cx:series>
        <cx:series layoutId="paretoLine" ownerIdx="8" uniqueId="{689C9332-C544-42BE-80C7-F5DB917B4153}" formatIdx="9">
          <cx:axisId val="2"/>
        </cx:series>
        <cx:series layoutId="clusteredColumn" hidden="1" uniqueId="{DD9BF916-8E48-4E81-9234-F44230793933}" formatIdx="10">
          <cx:dataId val="5"/>
          <cx:layoutPr>
            <cx:binning intervalClosed="r"/>
          </cx:layoutPr>
          <cx:axisId val="1"/>
        </cx:series>
        <cx:series layoutId="paretoLine" ownerIdx="10" uniqueId="{339C01CF-5F06-4567-AD59-2EC7BB7BE54D}" formatIdx="11">
          <cx:axisId val="2"/>
        </cx:series>
        <cx:series layoutId="clusteredColumn" hidden="1" uniqueId="{E36638DC-8E99-45FD-A4A4-35313CBFD909}" formatIdx="12">
          <cx:dataId val="6"/>
          <cx:layoutPr>
            <cx:binning intervalClosed="r"/>
          </cx:layoutPr>
          <cx:axisId val="1"/>
        </cx:series>
        <cx:series layoutId="paretoLine" ownerIdx="12" uniqueId="{D6089F14-CA47-4F43-A84A-9A18DD74C33C}" formatIdx="13">
          <cx:axisId val="2"/>
        </cx:series>
        <cx:series layoutId="clusteredColumn" hidden="1" uniqueId="{60474525-9387-4830-8FC6-C990D64286C4}" formatIdx="14">
          <cx:dataId val="7"/>
          <cx:layoutPr>
            <cx:binning intervalClosed="r"/>
          </cx:layoutPr>
          <cx:axisId val="1"/>
        </cx:series>
        <cx:series layoutId="paretoLine" ownerIdx="14" uniqueId="{EA5F7E99-598D-4756-8F63-68CE03C7A88F}" formatIdx="15">
          <cx:axisId val="2"/>
        </cx:series>
        <cx:series layoutId="clusteredColumn" hidden="1" uniqueId="{11D986FF-898E-4844-B860-6CD5642A5FE3}" formatIdx="16">
          <cx:dataId val="8"/>
          <cx:layoutPr>
            <cx:binning intervalClosed="r"/>
          </cx:layoutPr>
          <cx:axisId val="1"/>
        </cx:series>
        <cx:series layoutId="paretoLine" ownerIdx="16" uniqueId="{E9F0EE2D-26B7-451A-8771-4B764A876214}" formatIdx="17">
          <cx:axisId val="2"/>
        </cx:series>
        <cx:series layoutId="clusteredColumn" hidden="1" uniqueId="{67A49562-25C1-4963-9F6F-66BAD575B207}" formatIdx="18">
          <cx:dataId val="9"/>
          <cx:layoutPr>
            <cx:binning intervalClosed="r"/>
          </cx:layoutPr>
          <cx:axisId val="1"/>
        </cx:series>
        <cx:series layoutId="paretoLine" ownerIdx="18" uniqueId="{9C043FE7-074C-4FED-B21B-0D156FCE17FB}" formatIdx="1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data id="1">
      <cx:numDim type="val">
        <cx:f>_xlchart.v1.16</cx:f>
      </cx:numDim>
    </cx:data>
    <cx:data id="2">
      <cx:numDim type="val">
        <cx:f>_xlchart.v1.18</cx:f>
      </cx:numDim>
    </cx:data>
    <cx:data id="3">
      <cx:numDim type="val">
        <cx:f>_xlchart.v1.20</cx:f>
      </cx:numDim>
    </cx:data>
    <cx:data id="4">
      <cx:numDim type="val">
        <cx:f>_xlchart.v1.22</cx:f>
      </cx:numDim>
    </cx:data>
    <cx:data id="5">
      <cx:numDim type="val">
        <cx:f>_xlchart.v1.24</cx:f>
      </cx:numDim>
    </cx:data>
    <cx:data id="6">
      <cx:numDim type="val">
        <cx:f>_xlchart.v1.26</cx:f>
      </cx:numDim>
    </cx:data>
    <cx:data id="7">
      <cx:numDim type="val">
        <cx:f>_xlchart.v1.28</cx:f>
      </cx:numDim>
    </cx:data>
    <cx:data id="8">
      <cx:numDim type="val">
        <cx:f>_xlchart.v1.30</cx:f>
      </cx:numDim>
    </cx:data>
    <cx:data id="9">
      <cx:numDim type="val">
        <cx:f>_xlchart.v1.32</cx:f>
      </cx:numDim>
    </cx:data>
  </cx:chartData>
  <cx:chart>
    <cx:title pos="t" align="ctr" overlay="0"/>
    <cx:plotArea>
      <cx:plotAreaRegion>
        <cx:series layoutId="clusteredColumn" uniqueId="{9163B715-9546-4FFF-AD19-CC8D6104220B}" formatIdx="0">
          <cx:tx>
            <cx:txData>
              <cx:f>_xlchart.v1.13</cx:f>
              <cx:v>Column1</cx:v>
            </cx:txData>
          </cx:tx>
          <cx:dataId val="0"/>
          <cx:layoutPr>
            <cx:binning intervalClosed="r"/>
          </cx:layoutPr>
          <cx:axisId val="1"/>
        </cx:series>
        <cx:series layoutId="paretoLine" ownerIdx="0" uniqueId="{C535D0AF-4870-45E2-85EF-693C86AE1814}" formatIdx="10">
          <cx:axisId val="2"/>
        </cx:series>
        <cx:series layoutId="clusteredColumn" hidden="1" uniqueId="{150C8C9B-26EF-4046-B311-45734E7129B3}" formatIdx="1">
          <cx:tx>
            <cx:txData>
              <cx:f>_xlchart.v1.15</cx:f>
              <cx:v>Column2</cx:v>
            </cx:txData>
          </cx:tx>
          <cx:dataId val="1"/>
          <cx:layoutPr>
            <cx:binning intervalClosed="r"/>
          </cx:layoutPr>
          <cx:axisId val="1"/>
        </cx:series>
        <cx:series layoutId="paretoLine" ownerIdx="2" uniqueId="{B4B44C82-095C-4088-B821-07DA29AB3EC0}" formatIdx="11">
          <cx:axisId val="2"/>
        </cx:series>
        <cx:series layoutId="clusteredColumn" hidden="1" uniqueId="{5CF1616D-1707-413D-8E65-30D211232788}" formatIdx="2">
          <cx:tx>
            <cx:txData>
              <cx:f>_xlchart.v1.17</cx:f>
              <cx:v>Column3</cx:v>
            </cx:txData>
          </cx:tx>
          <cx:dataId val="2"/>
          <cx:layoutPr>
            <cx:binning intervalClosed="r"/>
          </cx:layoutPr>
          <cx:axisId val="1"/>
        </cx:series>
        <cx:series layoutId="paretoLine" ownerIdx="4" uniqueId="{F688282E-A1E2-4DDF-B649-BC85F9B7EC33}" formatIdx="12">
          <cx:axisId val="2"/>
        </cx:series>
        <cx:series layoutId="clusteredColumn" hidden="1" uniqueId="{D9BA152B-B01E-442F-9BF3-B4AAC2E03923}" formatIdx="3">
          <cx:tx>
            <cx:txData>
              <cx:f>_xlchart.v1.19</cx:f>
              <cx:v>Column4</cx:v>
            </cx:txData>
          </cx:tx>
          <cx:dataId val="3"/>
          <cx:layoutPr>
            <cx:binning intervalClosed="r"/>
          </cx:layoutPr>
          <cx:axisId val="1"/>
        </cx:series>
        <cx:series layoutId="paretoLine" ownerIdx="6" uniqueId="{6744B9AA-B10B-4583-8AF4-CBAB6D97F9C2}" formatIdx="13">
          <cx:axisId val="2"/>
        </cx:series>
        <cx:series layoutId="clusteredColumn" hidden="1" uniqueId="{F87D8101-DE77-4959-AD34-71E14FBC3B76}" formatIdx="4">
          <cx:tx>
            <cx:txData>
              <cx:f>_xlchart.v1.21</cx:f>
              <cx:v>Column5</cx:v>
            </cx:txData>
          </cx:tx>
          <cx:dataId val="4"/>
          <cx:layoutPr>
            <cx:binning intervalClosed="r"/>
          </cx:layoutPr>
          <cx:axisId val="1"/>
        </cx:series>
        <cx:series layoutId="paretoLine" ownerIdx="8" uniqueId="{28D00F96-F75B-4AA2-92FF-F3D5A3B19E72}" formatIdx="14">
          <cx:axisId val="2"/>
        </cx:series>
        <cx:series layoutId="clusteredColumn" hidden="1" uniqueId="{1241D3CB-949A-47BF-B0AE-CAC531AB4ADD}" formatIdx="5">
          <cx:tx>
            <cx:txData>
              <cx:f>_xlchart.v1.23</cx:f>
              <cx:v>Column6</cx:v>
            </cx:txData>
          </cx:tx>
          <cx:dataId val="5"/>
          <cx:layoutPr>
            <cx:binning intervalClosed="r"/>
          </cx:layoutPr>
          <cx:axisId val="1"/>
        </cx:series>
        <cx:series layoutId="paretoLine" ownerIdx="10" uniqueId="{AA5EF763-F6C0-4FDA-9914-1FE896C6EA07}" formatIdx="15">
          <cx:axisId val="2"/>
        </cx:series>
        <cx:series layoutId="clusteredColumn" hidden="1" uniqueId="{F9481476-B3CC-46C8-A5CA-6CE6A50446D9}" formatIdx="6">
          <cx:tx>
            <cx:txData>
              <cx:f>_xlchart.v1.25</cx:f>
              <cx:v>Column7</cx:v>
            </cx:txData>
          </cx:tx>
          <cx:dataId val="6"/>
          <cx:layoutPr>
            <cx:binning intervalClosed="r"/>
          </cx:layoutPr>
          <cx:axisId val="1"/>
        </cx:series>
        <cx:series layoutId="paretoLine" ownerIdx="12" uniqueId="{9CFFB24F-8E2C-4D2E-BA3D-8AA4ABC9FF6A}" formatIdx="16">
          <cx:axisId val="2"/>
        </cx:series>
        <cx:series layoutId="clusteredColumn" hidden="1" uniqueId="{BB7B04BE-707C-4EFE-993D-C30AA4BAD94C}" formatIdx="7">
          <cx:tx>
            <cx:txData>
              <cx:f>_xlchart.v1.27</cx:f>
              <cx:v>Column8</cx:v>
            </cx:txData>
          </cx:tx>
          <cx:dataId val="7"/>
          <cx:layoutPr>
            <cx:binning intervalClosed="r"/>
          </cx:layoutPr>
          <cx:axisId val="1"/>
        </cx:series>
        <cx:series layoutId="paretoLine" ownerIdx="14" uniqueId="{75E1F6F1-C889-4FCE-8504-8373397746F0}" formatIdx="17">
          <cx:axisId val="2"/>
        </cx:series>
        <cx:series layoutId="clusteredColumn" hidden="1" uniqueId="{451B9D4A-86F9-44F8-8208-732E89D0FD80}" formatIdx="8">
          <cx:tx>
            <cx:txData>
              <cx:f>_xlchart.v1.29</cx:f>
              <cx:v>Column9</cx:v>
            </cx:txData>
          </cx:tx>
          <cx:dataId val="8"/>
          <cx:layoutPr>
            <cx:binning intervalClosed="r"/>
          </cx:layoutPr>
          <cx:axisId val="1"/>
        </cx:series>
        <cx:series layoutId="paretoLine" ownerIdx="16" uniqueId="{9B3C7261-6870-4D69-8129-02D2F89F3F49}" formatIdx="18">
          <cx:axisId val="2"/>
        </cx:series>
        <cx:series layoutId="clusteredColumn" hidden="1" uniqueId="{555136A7-D406-4129-8663-1F0D798C41BF}" formatIdx="9">
          <cx:tx>
            <cx:txData>
              <cx:f>_xlchart.v1.31</cx:f>
              <cx:v>Column10</cx:v>
            </cx:txData>
          </cx:tx>
          <cx:dataId val="9"/>
          <cx:layoutPr>
            <cx:binning intervalClosed="r"/>
          </cx:layoutPr>
          <cx:axisId val="1"/>
        </cx:series>
        <cx:series layoutId="paretoLine" ownerIdx="18" uniqueId="{F8515501-B041-420B-9DB8-E977A354A00D}" formatIdx="1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_xlchart.v1.34</cx:f>
      </cx:numDim>
    </cx:data>
    <cx:data id="1">
      <cx:numDim type="val">
        <cx:f>_xlchart.v1.36</cx:f>
      </cx:numDim>
    </cx:data>
    <cx:data id="2">
      <cx:numDim type="val">
        <cx:f>_xlchart.v1.38</cx:f>
      </cx:numDim>
    </cx:data>
    <cx:data id="3">
      <cx:numDim type="val">
        <cx:f>_xlchart.v1.40</cx:f>
      </cx:numDim>
    </cx:data>
    <cx:data id="4">
      <cx:numDim type="val">
        <cx:f>_xlchart.v1.42</cx:f>
      </cx:numDim>
    </cx:data>
    <cx:data id="5">
      <cx:numDim type="val">
        <cx:f>_xlchart.v1.44</cx:f>
      </cx:numDim>
    </cx:data>
    <cx:data id="6">
      <cx:numDim type="val">
        <cx:f>_xlchart.v1.46</cx:f>
      </cx:numDim>
    </cx:data>
    <cx:data id="7">
      <cx:numDim type="val">
        <cx:f>_xlchart.v1.48</cx:f>
      </cx:numDim>
    </cx:data>
    <cx:data id="8">
      <cx:numDim type="val">
        <cx:f>_xlchart.v1.50</cx:f>
      </cx:numDim>
    </cx:data>
    <cx:data id="9">
      <cx:numDim type="val">
        <cx:f>_xlchart.v1.52</cx:f>
      </cx:numDim>
    </cx:data>
  </cx:chartData>
  <cx:chart>
    <cx:title pos="t" align="ctr" overlay="0"/>
    <cx:plotArea>
      <cx:plotAreaRegion>
        <cx:series layoutId="clusteredColumn" uniqueId="{A4CE65FA-BA4B-4CA8-B003-8F768F5ACD1C}" formatIdx="0">
          <cx:tx>
            <cx:txData>
              <cx:f>_xlchart.v1.33</cx:f>
              <cx:v>Column1</cx:v>
            </cx:txData>
          </cx:tx>
          <cx:dataId val="0"/>
          <cx:layoutPr>
            <cx:binning intervalClosed="r"/>
          </cx:layoutPr>
          <cx:axisId val="1"/>
        </cx:series>
        <cx:series layoutId="paretoLine" ownerIdx="0" uniqueId="{53A9D5FD-9457-4BFB-B4A9-E05E44344217}" formatIdx="1">
          <cx:axisId val="2"/>
        </cx:series>
        <cx:series layoutId="clusteredColumn" hidden="1" uniqueId="{9BA40E09-5945-4D04-8B36-19856CF94C50}" formatIdx="2">
          <cx:tx>
            <cx:txData>
              <cx:f>_xlchart.v1.35</cx:f>
              <cx:v>Column2</cx:v>
            </cx:txData>
          </cx:tx>
          <cx:dataId val="1"/>
          <cx:layoutPr>
            <cx:binning intervalClosed="r"/>
          </cx:layoutPr>
          <cx:axisId val="1"/>
        </cx:series>
        <cx:series layoutId="paretoLine" ownerIdx="2" uniqueId="{D01B9A27-30CA-4382-BA1F-52008DA3D10C}" formatIdx="3">
          <cx:axisId val="2"/>
        </cx:series>
        <cx:series layoutId="clusteredColumn" hidden="1" uniqueId="{F40C097D-F8B2-46C3-9564-5CB12A31A580}" formatIdx="4">
          <cx:tx>
            <cx:txData>
              <cx:f>_xlchart.v1.37</cx:f>
              <cx:v>Column3</cx:v>
            </cx:txData>
          </cx:tx>
          <cx:dataId val="2"/>
          <cx:layoutPr>
            <cx:binning intervalClosed="r"/>
          </cx:layoutPr>
          <cx:axisId val="1"/>
        </cx:series>
        <cx:series layoutId="paretoLine" ownerIdx="4" uniqueId="{62BB6354-DDC0-4022-94F0-B64C2F381932}" formatIdx="5">
          <cx:axisId val="2"/>
        </cx:series>
        <cx:series layoutId="clusteredColumn" hidden="1" uniqueId="{9072C86A-2A8A-493B-A6FC-11453515DBE8}" formatIdx="6">
          <cx:tx>
            <cx:txData>
              <cx:f>_xlchart.v1.39</cx:f>
              <cx:v>Column4</cx:v>
            </cx:txData>
          </cx:tx>
          <cx:dataId val="3"/>
          <cx:layoutPr>
            <cx:binning intervalClosed="r"/>
          </cx:layoutPr>
          <cx:axisId val="1"/>
        </cx:series>
        <cx:series layoutId="paretoLine" ownerIdx="6" uniqueId="{42A5B8DE-A24F-4C3D-949C-4F6DF019B2E2}" formatIdx="7">
          <cx:axisId val="2"/>
        </cx:series>
        <cx:series layoutId="clusteredColumn" hidden="1" uniqueId="{1382E260-F72D-4782-BE37-F33527107929}" formatIdx="8">
          <cx:tx>
            <cx:txData>
              <cx:f>_xlchart.v1.41</cx:f>
              <cx:v>Column5</cx:v>
            </cx:txData>
          </cx:tx>
          <cx:dataId val="4"/>
          <cx:layoutPr>
            <cx:binning intervalClosed="r"/>
          </cx:layoutPr>
          <cx:axisId val="1"/>
        </cx:series>
        <cx:series layoutId="paretoLine" ownerIdx="8" uniqueId="{AAC1307F-786D-4C5F-953C-2E718B7C001D}" formatIdx="9">
          <cx:axisId val="2"/>
        </cx:series>
        <cx:series layoutId="clusteredColumn" hidden="1" uniqueId="{5422FD55-641E-45D8-85AC-59F35A909212}" formatIdx="10">
          <cx:tx>
            <cx:txData>
              <cx:f>_xlchart.v1.43</cx:f>
              <cx:v>Column6</cx:v>
            </cx:txData>
          </cx:tx>
          <cx:dataId val="5"/>
          <cx:layoutPr>
            <cx:binning intervalClosed="r"/>
          </cx:layoutPr>
          <cx:axisId val="1"/>
        </cx:series>
        <cx:series layoutId="paretoLine" ownerIdx="10" uniqueId="{D8415EE9-D207-4D06-9F42-0C6FD27E3236}" formatIdx="11">
          <cx:axisId val="2"/>
        </cx:series>
        <cx:series layoutId="clusteredColumn" hidden="1" uniqueId="{563EE06E-0DC6-4366-8AE0-1974EB7863CC}" formatIdx="12">
          <cx:tx>
            <cx:txData>
              <cx:f>_xlchart.v1.45</cx:f>
              <cx:v>Column7</cx:v>
            </cx:txData>
          </cx:tx>
          <cx:dataId val="6"/>
          <cx:layoutPr>
            <cx:binning intervalClosed="r"/>
          </cx:layoutPr>
          <cx:axisId val="1"/>
        </cx:series>
        <cx:series layoutId="paretoLine" ownerIdx="12" uniqueId="{70FA4F22-841C-4B42-82B8-0446743E777E}" formatIdx="13">
          <cx:axisId val="2"/>
        </cx:series>
        <cx:series layoutId="clusteredColumn" hidden="1" uniqueId="{02592390-1A2D-4ED9-869D-EA78EFBC87C8}" formatIdx="14">
          <cx:tx>
            <cx:txData>
              <cx:f>_xlchart.v1.47</cx:f>
              <cx:v>Column8</cx:v>
            </cx:txData>
          </cx:tx>
          <cx:dataId val="7"/>
          <cx:layoutPr>
            <cx:binning intervalClosed="r"/>
          </cx:layoutPr>
          <cx:axisId val="1"/>
        </cx:series>
        <cx:series layoutId="paretoLine" ownerIdx="14" uniqueId="{2B473291-CE9C-4167-B7A2-3F9D132E8680}" formatIdx="15">
          <cx:axisId val="2"/>
        </cx:series>
        <cx:series layoutId="clusteredColumn" hidden="1" uniqueId="{923A216F-43B0-4724-9E0B-B2F7F8B41289}" formatIdx="16">
          <cx:tx>
            <cx:txData>
              <cx:f>_xlchart.v1.49</cx:f>
              <cx:v>Column9</cx:v>
            </cx:txData>
          </cx:tx>
          <cx:dataId val="8"/>
          <cx:layoutPr>
            <cx:binning intervalClosed="r"/>
          </cx:layoutPr>
          <cx:axisId val="1"/>
        </cx:series>
        <cx:series layoutId="paretoLine" ownerIdx="16" uniqueId="{F312C106-6843-46D3-857D-69D98A670133}" formatIdx="17">
          <cx:axisId val="2"/>
        </cx:series>
        <cx:series layoutId="clusteredColumn" hidden="1" uniqueId="{DD21F97E-2B0B-494C-A4A4-9AD43A87B9F0}" formatIdx="18">
          <cx:tx>
            <cx:txData>
              <cx:f>_xlchart.v1.51</cx:f>
              <cx:v>Column10</cx:v>
            </cx:txData>
          </cx:tx>
          <cx:dataId val="9"/>
          <cx:layoutPr>
            <cx:binning intervalClosed="r"/>
          </cx:layoutPr>
          <cx:axisId val="1"/>
        </cx:series>
        <cx:series layoutId="paretoLine" ownerIdx="18" uniqueId="{78A7A9CC-F955-4B51-B0C5-824551AD43FE}" formatIdx="1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0</xdr:colOff>
      <xdr:row>6</xdr:row>
      <xdr:rowOff>163830</xdr:rowOff>
    </xdr:from>
    <xdr:to>
      <xdr:col>16</xdr:col>
      <xdr:colOff>571500</xdr:colOff>
      <xdr:row>21</xdr:row>
      <xdr:rowOff>175260</xdr:rowOff>
    </xdr:to>
    <xdr:graphicFrame macro="">
      <xdr:nvGraphicFramePr>
        <xdr:cNvPr id="3" name="Chart 2">
          <a:extLst>
            <a:ext uri="{FF2B5EF4-FFF2-40B4-BE49-F238E27FC236}">
              <a16:creationId xmlns:a16="http://schemas.microsoft.com/office/drawing/2014/main" id="{A898DFA1-95AC-D13B-650F-46F36E30B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25</xdr:row>
      <xdr:rowOff>11430</xdr:rowOff>
    </xdr:from>
    <xdr:to>
      <xdr:col>15</xdr:col>
      <xdr:colOff>350520</xdr:colOff>
      <xdr:row>40</xdr:row>
      <xdr:rowOff>11430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522F446-8274-6FFD-E110-BA764941C8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761220" y="4627880"/>
              <a:ext cx="4603750" cy="2762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22860</xdr:colOff>
      <xdr:row>33</xdr:row>
      <xdr:rowOff>7620</xdr:rowOff>
    </xdr:from>
    <xdr:to>
      <xdr:col>20</xdr:col>
      <xdr:colOff>579120</xdr:colOff>
      <xdr:row>48</xdr:row>
      <xdr:rowOff>76200</xdr:rowOff>
    </xdr:to>
    <xdr:sp macro="" textlink="">
      <xdr:nvSpPr>
        <xdr:cNvPr id="2" name="TextBox 1">
          <a:extLst>
            <a:ext uri="{FF2B5EF4-FFF2-40B4-BE49-F238E27FC236}">
              <a16:creationId xmlns:a16="http://schemas.microsoft.com/office/drawing/2014/main" id="{B8E567BA-7302-8F37-BAA0-C6F3602A812E}"/>
            </a:ext>
          </a:extLst>
        </xdr:cNvPr>
        <xdr:cNvSpPr txBox="1"/>
      </xdr:nvSpPr>
      <xdr:spPr>
        <a:xfrm>
          <a:off x="7947660" y="6042660"/>
          <a:ext cx="5410200" cy="281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Interpretation:</a:t>
          </a:r>
        </a:p>
        <a:p>
          <a:r>
            <a:rPr lang="en-IN" sz="1100" b="0" i="0">
              <a:solidFill>
                <a:schemeClr val="dk1"/>
              </a:solidFill>
              <a:effectLst/>
              <a:latin typeface="+mn-lt"/>
              <a:ea typeface="+mn-ea"/>
              <a:cs typeface="+mn-cs"/>
            </a:rPr>
            <a:t>Q1 (25th percentile) marks the point below which 25% of the data falls. In this case, 25% of the data is below 128.75.</a:t>
          </a:r>
        </a:p>
        <a:p>
          <a:r>
            <a:rPr lang="en-IN" sz="1100" b="0" i="0">
              <a:solidFill>
                <a:schemeClr val="dk1"/>
              </a:solidFill>
              <a:effectLst/>
              <a:latin typeface="+mn-lt"/>
              <a:ea typeface="+mn-ea"/>
              <a:cs typeface="+mn-cs"/>
            </a:rPr>
            <a:t>Q3 (75th percentile) marks the point below which 75% of the data falls. In this case, 75% of the data is below 376.25.</a:t>
          </a:r>
        </a:p>
        <a:p>
          <a:r>
            <a:rPr lang="en-IN" sz="1100" b="0" i="0">
              <a:solidFill>
                <a:schemeClr val="dk1"/>
              </a:solidFill>
              <a:effectLst/>
              <a:latin typeface="+mn-lt"/>
              <a:ea typeface="+mn-ea"/>
              <a:cs typeface="+mn-cs"/>
            </a:rPr>
            <a:t>The interquartile range (IQR) can be calculated as Q3 - Q1, which gives a measure of the spread of the middle 50% of the data. In this case, IQR = 376.25 - 128.75 = 247.5.</a:t>
          </a:r>
        </a:p>
        <a:p>
          <a:r>
            <a:rPr lang="en-IN" sz="1100" b="0" i="0">
              <a:solidFill>
                <a:schemeClr val="dk1"/>
              </a:solidFill>
              <a:effectLst/>
              <a:latin typeface="+mn-lt"/>
              <a:ea typeface="+mn-ea"/>
              <a:cs typeface="+mn-cs"/>
            </a:rPr>
            <a:t>The median (Q2, 50th percentile) is the middle value of the dataset when it is ordered from smallest to largest. In this case, half of the data falls below 252.5 and half falls above.</a:t>
          </a:r>
        </a:p>
        <a:p>
          <a:r>
            <a:rPr lang="en-IN" sz="1100" b="0" i="0">
              <a:solidFill>
                <a:schemeClr val="dk1"/>
              </a:solidFill>
              <a:effectLst/>
              <a:latin typeface="+mn-lt"/>
              <a:ea typeface="+mn-ea"/>
              <a:cs typeface="+mn-cs"/>
            </a:rPr>
            <a:t>Percentiles provide a more detailed view of the distribution, indicating the percentage of data points that fall below a certain value. For example, the 10th percentile indicates that 10% of the data falls below 74.7, and the 90th percentile indicates that 90% of the data falls below 450.5.</a:t>
          </a:r>
        </a:p>
        <a:p>
          <a:r>
            <a:rPr lang="en-IN" sz="1100" b="0" i="0">
              <a:solidFill>
                <a:schemeClr val="dk1"/>
              </a:solidFill>
              <a:effectLst/>
              <a:latin typeface="+mn-lt"/>
              <a:ea typeface="+mn-ea"/>
              <a:cs typeface="+mn-cs"/>
            </a:rPr>
            <a:t>Overall, these quartiles and percentiles provide insights into the distribution of the data and its spread across different ranges.</a:t>
          </a:r>
        </a:p>
        <a:p>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15240</xdr:colOff>
      <xdr:row>31</xdr:row>
      <xdr:rowOff>30480</xdr:rowOff>
    </xdr:from>
    <xdr:to>
      <xdr:col>20</xdr:col>
      <xdr:colOff>685800</xdr:colOff>
      <xdr:row>46</xdr:row>
      <xdr:rowOff>45720</xdr:rowOff>
    </xdr:to>
    <xdr:sp macro="" textlink="">
      <xdr:nvSpPr>
        <xdr:cNvPr id="3" name="TextBox 2">
          <a:extLst>
            <a:ext uri="{FF2B5EF4-FFF2-40B4-BE49-F238E27FC236}">
              <a16:creationId xmlns:a16="http://schemas.microsoft.com/office/drawing/2014/main" id="{56709F6F-3FAB-DA44-57EA-56BAC0499AF3}"/>
            </a:ext>
          </a:extLst>
        </xdr:cNvPr>
        <xdr:cNvSpPr txBox="1"/>
      </xdr:nvSpPr>
      <xdr:spPr>
        <a:xfrm>
          <a:off x="7940040" y="5699760"/>
          <a:ext cx="5524500" cy="2758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Interpretation:</a:t>
          </a:r>
        </a:p>
        <a:p>
          <a:r>
            <a:rPr lang="en-IN" sz="1100" b="0" i="0">
              <a:solidFill>
                <a:schemeClr val="dk1"/>
              </a:solidFill>
              <a:effectLst/>
              <a:latin typeface="+mn-lt"/>
              <a:ea typeface="+mn-ea"/>
              <a:cs typeface="+mn-cs"/>
            </a:rPr>
            <a:t>Q1 (25th percentile) marks the point below which 25% of the data falls. In this case, 25% of the data is below 143.75.</a:t>
          </a:r>
        </a:p>
        <a:p>
          <a:r>
            <a:rPr lang="en-IN" sz="1100" b="0" i="0">
              <a:solidFill>
                <a:schemeClr val="dk1"/>
              </a:solidFill>
              <a:effectLst/>
              <a:latin typeface="+mn-lt"/>
              <a:ea typeface="+mn-ea"/>
              <a:cs typeface="+mn-cs"/>
            </a:rPr>
            <a:t>Q3 (75th percentile) marks the point below which 75% of the data falls. In this case, 75% of the data is below 391.25.</a:t>
          </a:r>
        </a:p>
        <a:p>
          <a:r>
            <a:rPr lang="en-IN" sz="1100" b="0" i="0">
              <a:solidFill>
                <a:schemeClr val="dk1"/>
              </a:solidFill>
              <a:effectLst/>
              <a:latin typeface="+mn-lt"/>
              <a:ea typeface="+mn-ea"/>
              <a:cs typeface="+mn-cs"/>
            </a:rPr>
            <a:t>The interquartile range (IQR) can be calculated as Q3 - Q1, which gives a measure of the spread of the middle 50% of the data. In this case, IQR = 391.25 - 143.75 = 247.5.</a:t>
          </a:r>
        </a:p>
        <a:p>
          <a:r>
            <a:rPr lang="en-IN" sz="1100" b="0" i="0">
              <a:solidFill>
                <a:schemeClr val="dk1"/>
              </a:solidFill>
              <a:effectLst/>
              <a:latin typeface="+mn-lt"/>
              <a:ea typeface="+mn-ea"/>
              <a:cs typeface="+mn-cs"/>
            </a:rPr>
            <a:t>The median (Q2, 50th percentile) is the middle value of the dataset when it is ordered from smallest to largest. In this case, half of the data falls below 267.5 and half falls above.</a:t>
          </a:r>
        </a:p>
        <a:p>
          <a:r>
            <a:rPr lang="en-IN" sz="1100" b="0" i="0">
              <a:solidFill>
                <a:schemeClr val="dk1"/>
              </a:solidFill>
              <a:effectLst/>
              <a:latin typeface="+mn-lt"/>
              <a:ea typeface="+mn-ea"/>
              <a:cs typeface="+mn-cs"/>
            </a:rPr>
            <a:t>Percentiles provide a more detailed view of the distribution, indicating the percentage of data points that fall below a certain value. For example, the 10th percentile indicates that 10% of the data falls below 81.8, and the 90th percentile indicates that 90% of the data falls below 465.5.</a:t>
          </a:r>
        </a:p>
        <a:p>
          <a:r>
            <a:rPr lang="en-IN" sz="1100" b="0" i="0">
              <a:solidFill>
                <a:schemeClr val="dk1"/>
              </a:solidFill>
              <a:effectLst/>
              <a:latin typeface="+mn-lt"/>
              <a:ea typeface="+mn-ea"/>
              <a:cs typeface="+mn-cs"/>
            </a:rPr>
            <a:t>Overall, these quartiles and percentiles provide insights into the distribution of the data and its spread across different ranges.</a:t>
          </a:r>
        </a:p>
        <a:p>
          <a:endParaRPr lang="en-IN"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15240</xdr:colOff>
      <xdr:row>21</xdr:row>
      <xdr:rowOff>7620</xdr:rowOff>
    </xdr:from>
    <xdr:to>
      <xdr:col>17</xdr:col>
      <xdr:colOff>0</xdr:colOff>
      <xdr:row>29</xdr:row>
      <xdr:rowOff>144780</xdr:rowOff>
    </xdr:to>
    <xdr:sp macro="" textlink="">
      <xdr:nvSpPr>
        <xdr:cNvPr id="2" name="TextBox 1">
          <a:extLst>
            <a:ext uri="{FF2B5EF4-FFF2-40B4-BE49-F238E27FC236}">
              <a16:creationId xmlns:a16="http://schemas.microsoft.com/office/drawing/2014/main" id="{92363DA8-A48A-2EFF-7435-7EF7A9C62944}"/>
            </a:ext>
          </a:extLst>
        </xdr:cNvPr>
        <xdr:cNvSpPr txBox="1"/>
      </xdr:nvSpPr>
      <xdr:spPr>
        <a:xfrm>
          <a:off x="8549640" y="3863340"/>
          <a:ext cx="4206240" cy="1615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If the correlation coefficient is close to 1, it indicates a strong positive linear relationship. In other words, as advertising expenditure increases, sales revenue also tends to increase.</a:t>
          </a:r>
        </a:p>
        <a:p>
          <a:r>
            <a:rPr lang="en-IN" sz="1100" b="0" i="0">
              <a:solidFill>
                <a:schemeClr val="dk1"/>
              </a:solidFill>
              <a:effectLst/>
              <a:latin typeface="+mn-lt"/>
              <a:ea typeface="+mn-ea"/>
              <a:cs typeface="+mn-cs"/>
            </a:rPr>
            <a:t>If the correlation coefficient is close to -1, it indicates a strong negative linear relationship. In other words, as advertising expenditure increases, sales revenue tends to decrease.</a:t>
          </a:r>
        </a:p>
        <a:p>
          <a:r>
            <a:rPr lang="en-IN" sz="1100" b="0" i="0">
              <a:solidFill>
                <a:schemeClr val="dk1"/>
              </a:solidFill>
              <a:effectLst/>
              <a:latin typeface="+mn-lt"/>
              <a:ea typeface="+mn-ea"/>
              <a:cs typeface="+mn-cs"/>
            </a:rPr>
            <a:t>If the correlation coefficient is close to 0, it indicates no linear relationship between advertising expenditure and sales revenue.</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15240</xdr:colOff>
      <xdr:row>4</xdr:row>
      <xdr:rowOff>11430</xdr:rowOff>
    </xdr:from>
    <xdr:to>
      <xdr:col>19</xdr:col>
      <xdr:colOff>487680</xdr:colOff>
      <xdr:row>17</xdr:row>
      <xdr:rowOff>129540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F892471-ED56-003F-97BD-323E79671C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940040" y="767080"/>
              <a:ext cx="4130040" cy="25311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586740</xdr:colOff>
      <xdr:row>24</xdr:row>
      <xdr:rowOff>26670</xdr:rowOff>
    </xdr:from>
    <xdr:to>
      <xdr:col>20</xdr:col>
      <xdr:colOff>281940</xdr:colOff>
      <xdr:row>39</xdr:row>
      <xdr:rowOff>26670</xdr:rowOff>
    </xdr:to>
    <xdr:graphicFrame macro="">
      <xdr:nvGraphicFramePr>
        <xdr:cNvPr id="3" name="Chart 2">
          <a:extLst>
            <a:ext uri="{FF2B5EF4-FFF2-40B4-BE49-F238E27FC236}">
              <a16:creationId xmlns:a16="http://schemas.microsoft.com/office/drawing/2014/main" id="{4938F42A-498B-7481-A082-10020B31A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53340</xdr:colOff>
      <xdr:row>11</xdr:row>
      <xdr:rowOff>179070</xdr:rowOff>
    </xdr:from>
    <xdr:to>
      <xdr:col>18</xdr:col>
      <xdr:colOff>464820</xdr:colOff>
      <xdr:row>26</xdr:row>
      <xdr:rowOff>179070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CF99A50-5D64-BD9E-789D-8A60C7FB1B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68540" y="2249170"/>
              <a:ext cx="4640580" cy="2762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15240</xdr:colOff>
      <xdr:row>33</xdr:row>
      <xdr:rowOff>3810</xdr:rowOff>
    </xdr:from>
    <xdr:to>
      <xdr:col>18</xdr:col>
      <xdr:colOff>426720</xdr:colOff>
      <xdr:row>48</xdr:row>
      <xdr:rowOff>3810</xdr:rowOff>
    </xdr:to>
    <xdr:graphicFrame macro="">
      <xdr:nvGraphicFramePr>
        <xdr:cNvPr id="3" name="Chart 2">
          <a:extLst>
            <a:ext uri="{FF2B5EF4-FFF2-40B4-BE49-F238E27FC236}">
              <a16:creationId xmlns:a16="http://schemas.microsoft.com/office/drawing/2014/main" id="{234333F3-6E2C-21D0-DCCD-FC68EEA4B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30480</xdr:colOff>
      <xdr:row>18</xdr:row>
      <xdr:rowOff>19050</xdr:rowOff>
    </xdr:from>
    <xdr:to>
      <xdr:col>18</xdr:col>
      <xdr:colOff>441960</xdr:colOff>
      <xdr:row>33</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F6F9D88-98FA-7B87-0897-D883544498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45680" y="3346450"/>
              <a:ext cx="4640580" cy="2762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7620</xdr:colOff>
      <xdr:row>38</xdr:row>
      <xdr:rowOff>163830</xdr:rowOff>
    </xdr:from>
    <xdr:to>
      <xdr:col>18</xdr:col>
      <xdr:colOff>419100</xdr:colOff>
      <xdr:row>53</xdr:row>
      <xdr:rowOff>163830</xdr:rowOff>
    </xdr:to>
    <xdr:graphicFrame macro="">
      <xdr:nvGraphicFramePr>
        <xdr:cNvPr id="3" name="Chart 2">
          <a:extLst>
            <a:ext uri="{FF2B5EF4-FFF2-40B4-BE49-F238E27FC236}">
              <a16:creationId xmlns:a16="http://schemas.microsoft.com/office/drawing/2014/main" id="{45DA12D2-4B2C-71F5-D77F-B89D4C09E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601980</xdr:colOff>
      <xdr:row>9</xdr:row>
      <xdr:rowOff>3810</xdr:rowOff>
    </xdr:from>
    <xdr:to>
      <xdr:col>19</xdr:col>
      <xdr:colOff>297180</xdr:colOff>
      <xdr:row>24</xdr:row>
      <xdr:rowOff>3810</xdr:rowOff>
    </xdr:to>
    <xdr:graphicFrame macro="">
      <xdr:nvGraphicFramePr>
        <xdr:cNvPr id="2" name="Chart 1">
          <a:extLst>
            <a:ext uri="{FF2B5EF4-FFF2-40B4-BE49-F238E27FC236}">
              <a16:creationId xmlns:a16="http://schemas.microsoft.com/office/drawing/2014/main" id="{5F6ADB3B-ABD5-74A0-2679-CE198BB58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594360</xdr:colOff>
      <xdr:row>20</xdr:row>
      <xdr:rowOff>15240</xdr:rowOff>
    </xdr:from>
    <xdr:to>
      <xdr:col>19</xdr:col>
      <xdr:colOff>579120</xdr:colOff>
      <xdr:row>29</xdr:row>
      <xdr:rowOff>7620</xdr:rowOff>
    </xdr:to>
    <xdr:sp macro="" textlink="">
      <xdr:nvSpPr>
        <xdr:cNvPr id="2" name="TextBox 1">
          <a:extLst>
            <a:ext uri="{FF2B5EF4-FFF2-40B4-BE49-F238E27FC236}">
              <a16:creationId xmlns:a16="http://schemas.microsoft.com/office/drawing/2014/main" id="{02998DB1-8FB8-40A5-5D0F-3B9F9D2FF179}"/>
            </a:ext>
          </a:extLst>
        </xdr:cNvPr>
        <xdr:cNvSpPr txBox="1"/>
      </xdr:nvSpPr>
      <xdr:spPr>
        <a:xfrm>
          <a:off x="7909560" y="3840480"/>
          <a:ext cx="4251960" cy="163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Skewness: 0.220509664</a:t>
          </a:r>
        </a:p>
        <a:p>
          <a:pPr lvl="1"/>
          <a:r>
            <a:rPr lang="en-IN" sz="1100" b="0" i="0">
              <a:solidFill>
                <a:schemeClr val="dk1"/>
              </a:solidFill>
              <a:effectLst/>
              <a:latin typeface="+mn-lt"/>
              <a:ea typeface="+mn-ea"/>
              <a:cs typeface="+mn-cs"/>
            </a:rPr>
            <a:t>Since the skewness is positive and close to zero, it indicates a slightly right-skewed distribution. This means that the data is slightly skewed towards the right, but the skewness is not very pronounced.</a:t>
          </a:r>
        </a:p>
        <a:p>
          <a:r>
            <a:rPr lang="en-IN" sz="1100" b="0" i="0">
              <a:solidFill>
                <a:schemeClr val="dk1"/>
              </a:solidFill>
              <a:effectLst/>
              <a:latin typeface="+mn-lt"/>
              <a:ea typeface="+mn-ea"/>
              <a:cs typeface="+mn-cs"/>
            </a:rPr>
            <a:t>Kurtosis: -0.931209125</a:t>
          </a:r>
        </a:p>
        <a:p>
          <a:pPr lvl="1"/>
          <a:r>
            <a:rPr lang="en-IN" sz="1100" b="0" i="0">
              <a:solidFill>
                <a:schemeClr val="dk1"/>
              </a:solidFill>
              <a:effectLst/>
              <a:latin typeface="+mn-lt"/>
              <a:ea typeface="+mn-ea"/>
              <a:cs typeface="+mn-cs"/>
            </a:rPr>
            <a:t>With a negative kurtosis value, the distribution is platykurtic. This indicates that the tails of the distribution are lighter and the peak is flatter than a normal distribution.</a:t>
          </a:r>
        </a:p>
        <a:p>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0</xdr:colOff>
      <xdr:row>21</xdr:row>
      <xdr:rowOff>0</xdr:rowOff>
    </xdr:from>
    <xdr:to>
      <xdr:col>18</xdr:col>
      <xdr:colOff>53340</xdr:colOff>
      <xdr:row>29</xdr:row>
      <xdr:rowOff>7620</xdr:rowOff>
    </xdr:to>
    <xdr:sp macro="" textlink="">
      <xdr:nvSpPr>
        <xdr:cNvPr id="2" name="TextBox 1">
          <a:extLst>
            <a:ext uri="{FF2B5EF4-FFF2-40B4-BE49-F238E27FC236}">
              <a16:creationId xmlns:a16="http://schemas.microsoft.com/office/drawing/2014/main" id="{67A7A50E-DD8C-8649-CDE9-A230D7D2C066}"/>
            </a:ext>
          </a:extLst>
        </xdr:cNvPr>
        <xdr:cNvSpPr txBox="1"/>
      </xdr:nvSpPr>
      <xdr:spPr>
        <a:xfrm>
          <a:off x="7315200" y="3840480"/>
          <a:ext cx="4213860" cy="1470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Skewness: -0.207732819</a:t>
          </a:r>
        </a:p>
        <a:p>
          <a:pPr lvl="1"/>
          <a:r>
            <a:rPr lang="en-IN" sz="1100" b="0" i="0">
              <a:solidFill>
                <a:schemeClr val="dk1"/>
              </a:solidFill>
              <a:effectLst/>
              <a:latin typeface="+mn-lt"/>
              <a:ea typeface="+mn-ea"/>
              <a:cs typeface="+mn-cs"/>
            </a:rPr>
            <a:t>The negative skewness indicates a left-skewed distribution. This means that the data is skewed towards the left, with a tail extending towards the lower values.</a:t>
          </a:r>
        </a:p>
        <a:p>
          <a:r>
            <a:rPr lang="en-IN" sz="1100" b="0" i="0">
              <a:solidFill>
                <a:schemeClr val="dk1"/>
              </a:solidFill>
              <a:effectLst/>
              <a:latin typeface="+mn-lt"/>
              <a:ea typeface="+mn-ea"/>
              <a:cs typeface="+mn-cs"/>
            </a:rPr>
            <a:t>Kurtosis: -0.745256272</a:t>
          </a:r>
        </a:p>
        <a:p>
          <a:pPr lvl="1"/>
          <a:r>
            <a:rPr lang="en-IN" sz="1100" b="0" i="0">
              <a:solidFill>
                <a:schemeClr val="dk1"/>
              </a:solidFill>
              <a:effectLst/>
              <a:latin typeface="+mn-lt"/>
              <a:ea typeface="+mn-ea"/>
              <a:cs typeface="+mn-cs"/>
            </a:rPr>
            <a:t>The negative kurtosis value suggests a platykurtic distribution. A platykurtic distribution has lighter tails and a flatter peak compared to a normal distribution.</a:t>
          </a:r>
        </a:p>
        <a:p>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38100</xdr:colOff>
      <xdr:row>20</xdr:row>
      <xdr:rowOff>167640</xdr:rowOff>
    </xdr:from>
    <xdr:to>
      <xdr:col>17</xdr:col>
      <xdr:colOff>670560</xdr:colOff>
      <xdr:row>28</xdr:row>
      <xdr:rowOff>160020</xdr:rowOff>
    </xdr:to>
    <xdr:sp macro="" textlink="">
      <xdr:nvSpPr>
        <xdr:cNvPr id="2" name="TextBox 1">
          <a:extLst>
            <a:ext uri="{FF2B5EF4-FFF2-40B4-BE49-F238E27FC236}">
              <a16:creationId xmlns:a16="http://schemas.microsoft.com/office/drawing/2014/main" id="{CD32D495-216A-1E95-77EB-950BC22EE6AB}"/>
            </a:ext>
          </a:extLst>
        </xdr:cNvPr>
        <xdr:cNvSpPr txBox="1"/>
      </xdr:nvSpPr>
      <xdr:spPr>
        <a:xfrm>
          <a:off x="7353300" y="3825240"/>
          <a:ext cx="4099560" cy="1455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Skewness: 0.206067177</a:t>
          </a:r>
        </a:p>
        <a:p>
          <a:pPr lvl="1"/>
          <a:r>
            <a:rPr lang="en-IN" sz="1100" b="0" i="0">
              <a:solidFill>
                <a:schemeClr val="dk1"/>
              </a:solidFill>
              <a:effectLst/>
              <a:latin typeface="+mn-lt"/>
              <a:ea typeface="+mn-ea"/>
              <a:cs typeface="+mn-cs"/>
            </a:rPr>
            <a:t>The positive skewness value indicates a slightly right-skewed distribution. This suggests that the data is skewed towards the right, with a tail extending towards the higher values.</a:t>
          </a:r>
        </a:p>
        <a:p>
          <a:r>
            <a:rPr lang="en-IN" sz="1100" b="0" i="0">
              <a:solidFill>
                <a:schemeClr val="dk1"/>
              </a:solidFill>
              <a:effectLst/>
              <a:latin typeface="+mn-lt"/>
              <a:ea typeface="+mn-ea"/>
              <a:cs typeface="+mn-cs"/>
            </a:rPr>
            <a:t>Kurtosis: -1.037424485</a:t>
          </a:r>
        </a:p>
        <a:p>
          <a:pPr lvl="1"/>
          <a:r>
            <a:rPr lang="en-IN" sz="1100" b="0" i="0">
              <a:solidFill>
                <a:schemeClr val="dk1"/>
              </a:solidFill>
              <a:effectLst/>
              <a:latin typeface="+mn-lt"/>
              <a:ea typeface="+mn-ea"/>
              <a:cs typeface="+mn-cs"/>
            </a:rPr>
            <a:t>The negative kurtosis value suggests a platykurtic distribution. This indicates that the distribution has lighter tails and a flatter peak compared to a normal distribution.</a:t>
          </a:r>
        </a:p>
        <a:p>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38100</xdr:colOff>
      <xdr:row>23</xdr:row>
      <xdr:rowOff>15240</xdr:rowOff>
    </xdr:from>
    <xdr:to>
      <xdr:col>20</xdr:col>
      <xdr:colOff>15240</xdr:colOff>
      <xdr:row>31</xdr:row>
      <xdr:rowOff>38100</xdr:rowOff>
    </xdr:to>
    <xdr:sp macro="" textlink="">
      <xdr:nvSpPr>
        <xdr:cNvPr id="2" name="TextBox 1">
          <a:extLst>
            <a:ext uri="{FF2B5EF4-FFF2-40B4-BE49-F238E27FC236}">
              <a16:creationId xmlns:a16="http://schemas.microsoft.com/office/drawing/2014/main" id="{5B936EEC-48BC-B0BA-E6C9-8B9F354B1FA6}"/>
            </a:ext>
          </a:extLst>
        </xdr:cNvPr>
        <xdr:cNvSpPr txBox="1"/>
      </xdr:nvSpPr>
      <xdr:spPr>
        <a:xfrm>
          <a:off x="8572500" y="4221480"/>
          <a:ext cx="4137660"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Skewness: -0.329966593</a:t>
          </a:r>
        </a:p>
        <a:p>
          <a:pPr lvl="1"/>
          <a:r>
            <a:rPr lang="en-IN" sz="1100" b="0" i="0">
              <a:solidFill>
                <a:schemeClr val="dk1"/>
              </a:solidFill>
              <a:effectLst/>
              <a:latin typeface="+mn-lt"/>
              <a:ea typeface="+mn-ea"/>
              <a:cs typeface="+mn-cs"/>
            </a:rPr>
            <a:t>The negative skewness suggests a left-skewed distribution. This indicates that the data is skewed towards the left, with a tail extending towards lower values.</a:t>
          </a:r>
        </a:p>
        <a:p>
          <a:r>
            <a:rPr lang="en-IN" sz="1100" b="0" i="0">
              <a:solidFill>
                <a:schemeClr val="dk1"/>
              </a:solidFill>
              <a:effectLst/>
              <a:latin typeface="+mn-lt"/>
              <a:ea typeface="+mn-ea"/>
              <a:cs typeface="+mn-cs"/>
            </a:rPr>
            <a:t>Kurtosis: -0.881011447</a:t>
          </a:r>
        </a:p>
        <a:p>
          <a:pPr lvl="1"/>
          <a:r>
            <a:rPr lang="en-IN" sz="1100" b="0" i="0">
              <a:solidFill>
                <a:schemeClr val="dk1"/>
              </a:solidFill>
              <a:effectLst/>
              <a:latin typeface="+mn-lt"/>
              <a:ea typeface="+mn-ea"/>
              <a:cs typeface="+mn-cs"/>
            </a:rPr>
            <a:t>The negative kurtosis value implies a platykurtic distribution. A platykurtic distribution has lighter tails and a flatter peak compared to a normal distribution.</a:t>
          </a:r>
        </a:p>
        <a:p>
          <a:endParaRPr lang="en-IN"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70E1327-3DF1-4A7B-A2AA-4FBE7100D9B0}" autoFormatId="16" applyNumberFormats="0" applyBorderFormats="0" applyFontFormats="0" applyPatternFormats="0" applyAlignmentFormats="0" applyWidthHeightFormats="0">
  <queryTableRefresh nextId="3">
    <queryTableFields count="2">
      <queryTableField id="1" name="DAY" tableColumnId="1"/>
      <queryTableField id="2" name=" Sales (in dollars) .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DAF47B4-A269-4ACF-A0B9-6701AE9AD2D1}" autoFormatId="16" applyNumberFormats="0" applyBorderFormats="0" applyFontFormats="0" applyPatternFormats="0" applyAlignmentFormats="0" applyWidthHeightFormats="0">
  <queryTableRefresh nextId="2">
    <queryTableFields count="1">
      <queryTableField id="1" name="Column1.2" tableColumnId="1"/>
    </queryTableFields>
  </queryTableRefresh>
</queryTable>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415D62-A496-4FBD-8F60-9BB45A95BA4E}" name="Table1" displayName="Table1" ref="K2:L9" totalsRowShown="0" headerRowDxfId="47" dataDxfId="46">
  <autoFilter ref="K2:L9" xr:uid="{9F415D62-A496-4FBD-8F60-9BB45A95BA4E}"/>
  <tableColumns count="2">
    <tableColumn id="1" xr3:uid="{B7856CA5-5E4B-4346-8A95-D64ABE8731A4}" name="Week" dataDxfId="45"/>
    <tableColumn id="2" xr3:uid="{F214A835-1B29-456B-9D27-0D18EF022559}" name="Unit" dataDxfId="44"/>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D86A487-6D23-488C-B4E7-E3B4F0D5B403}" name="Table15" displayName="Table15" ref="L3:Q13" totalsRowShown="0" headerRowDxfId="31" dataDxfId="30">
  <autoFilter ref="L3:Q13" xr:uid="{1D86A487-6D23-488C-B4E7-E3B4F0D5B403}"/>
  <tableColumns count="6">
    <tableColumn id="1" xr3:uid="{1E9CCE3C-0E37-48FA-B7E6-2E09E48E45F3}" name="SR.NO"/>
    <tableColumn id="2" xr3:uid="{81B3051B-8EEC-48A5-8FC3-62E7187FC5CE}" name="MODEL: A" dataDxfId="29"/>
    <tableColumn id="3" xr3:uid="{AD67ADFF-3383-495A-9533-D6A0F932A69C}" name="MODEL: B" dataDxfId="28"/>
    <tableColumn id="4" xr3:uid="{C30077F8-04BC-47DA-9235-D353A151A71C}" name="MODEL: C" dataDxfId="27"/>
    <tableColumn id="5" xr3:uid="{F1A6FD2B-6D2F-4AD3-A96D-ECE0234000AB}" name="MODEL: D" dataDxfId="26"/>
    <tableColumn id="6" xr3:uid="{40C6EAA4-F34D-43E2-B226-71C95BF96A4C}" name="MODEL: E" dataDxfId="25"/>
  </tableColumns>
  <tableStyleInfo name="TableStyleMedium1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E8FF786-16F9-4149-87CB-8D922A182D51}" name="Table7" displayName="Table7" ref="J3:Q4" totalsRowShown="0" headerRowDxfId="24" dataDxfId="23">
  <autoFilter ref="J3:Q4" xr:uid="{7E8FF786-16F9-4149-87CB-8D922A182D51}"/>
  <tableColumns count="8">
    <tableColumn id="1" xr3:uid="{D90047AF-4582-4E94-99C7-28918D55347C}" name="Defect Type"/>
    <tableColumn id="2" xr3:uid="{3AE0B7AF-393C-45CB-9FF1-F52BE212428C}" name=" A" dataDxfId="22"/>
    <tableColumn id="3" xr3:uid="{920E5D5C-8376-4770-BCDD-73CEE844544F}" name=" B" dataDxfId="21"/>
    <tableColumn id="4" xr3:uid="{BC0CECB4-ACBB-47D6-9550-91A03CCB3306}" name=" C" dataDxfId="20"/>
    <tableColumn id="5" xr3:uid="{2C250C18-FCC8-4BD9-89A2-BC93BB725BB2}" name=" D" dataDxfId="19"/>
    <tableColumn id="6" xr3:uid="{1429AA51-92D5-4EA5-9494-A9C1776072E1}" name=" E" dataDxfId="18"/>
    <tableColumn id="7" xr3:uid="{533FC080-C4B1-4C4A-94D4-28ABF0C49FF0}" name=" F" dataDxfId="17"/>
    <tableColumn id="8" xr3:uid="{076DF9CF-D283-48F8-B581-5CCAB2F83D38}" name=" G" dataDxfId="1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2541591-92F2-454B-B459-7199FC1E835C}" name="Table13" displayName="Table13" ref="M3:V8" totalsRowShown="0" tableBorderDxfId="15">
  <autoFilter ref="M3:V8" xr:uid="{52541591-92F2-454B-B459-7199FC1E835C}"/>
  <tableColumns count="10">
    <tableColumn id="1" xr3:uid="{71B2B965-DB97-4D46-BF34-45B3181517A9}" name="Column1"/>
    <tableColumn id="2" xr3:uid="{89BA37DA-0D19-41C5-831D-75263AD9467D}" name="Column2"/>
    <tableColumn id="3" xr3:uid="{84B74EF7-9324-4282-87A2-1E7389B8AE5E}" name="Column3"/>
    <tableColumn id="4" xr3:uid="{E58FA314-80B4-47E4-B488-76070D5C4710}" name="Column4"/>
    <tableColumn id="5" xr3:uid="{5F5DB2C3-0E44-4FAD-9473-02E68FA34E09}" name="Column5"/>
    <tableColumn id="6" xr3:uid="{2633A4CB-85D0-4D2E-9147-8B29889FC1FE}" name="Column6"/>
    <tableColumn id="7" xr3:uid="{6168E755-68D5-479F-89A4-7B7CDAD19E17}" name="Column7"/>
    <tableColumn id="8" xr3:uid="{8A8553B9-D23C-43F9-8106-BBDEC7CFC0C9}" name="Column8"/>
    <tableColumn id="9" xr3:uid="{1A3E7764-923C-407B-9B63-49EEDDB848D8}" name="Column9"/>
    <tableColumn id="10" xr3:uid="{D13501F7-61CA-4877-8ECB-8F7D951E4775}" name="Column10"/>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C0AA528-08F8-4D7C-8BE5-E438C23D33DC}" name="Table14" displayName="Table14" ref="M5:V15" totalsRowShown="0">
  <autoFilter ref="M5:V15" xr:uid="{EC0AA528-08F8-4D7C-8BE5-E438C23D33DC}"/>
  <tableColumns count="10">
    <tableColumn id="1" xr3:uid="{DF145BC7-8330-4C93-868F-648152B89C3B}" name="Column1"/>
    <tableColumn id="2" xr3:uid="{20EC6AD2-CD39-44B3-8AF7-2CB2EB973758}" name="Column2"/>
    <tableColumn id="3" xr3:uid="{DEF939C3-73E2-45DF-A7C2-021BEB3336D3}" name="Column3"/>
    <tableColumn id="4" xr3:uid="{9129CFB8-6E69-43F7-8392-197A0F36FC5F}" name="Column4"/>
    <tableColumn id="5" xr3:uid="{8AD04D12-04F1-48AC-B3BB-A70AD8B1DBB5}" name="Column5"/>
    <tableColumn id="6" xr3:uid="{4CBAE6B3-636A-4CCA-A9EB-1DD496F11A29}" name="Column6"/>
    <tableColumn id="7" xr3:uid="{4CE404DF-6DB2-4914-8D51-4FA30F5C1010}" name="Column7"/>
    <tableColumn id="8" xr3:uid="{2D77BCC2-B268-4026-9DC9-3E6FB9F06B1B}" name="Column8"/>
    <tableColumn id="9" xr3:uid="{3CCFC543-D684-44F7-BEAC-73F1CFDB954A}" name="Column9"/>
    <tableColumn id="10" xr3:uid="{BD699EBF-C451-4D84-8BF3-4CF37045CAC1}" name="Column10"/>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9CF6A7-BFFD-42DB-BF33-E5B7D6D0E398}" name="Table17" displayName="Table17" ref="M3:V8" totalsRowShown="0">
  <autoFilter ref="M3:V8" xr:uid="{719CF6A7-BFFD-42DB-BF33-E5B7D6D0E398}"/>
  <tableColumns count="10">
    <tableColumn id="1" xr3:uid="{339019AF-2218-430A-A0F2-632D9CABC878}" name="Column1"/>
    <tableColumn id="2" xr3:uid="{5ACD0D74-5B89-4191-AF31-4607F8441E78}" name="Column2"/>
    <tableColumn id="3" xr3:uid="{3B6CE4D0-B96A-471F-B83E-CE0FC72139CD}" name="Column3"/>
    <tableColumn id="4" xr3:uid="{320800D6-5E3D-42E0-94D3-69A672845D9D}" name="Column4"/>
    <tableColumn id="5" xr3:uid="{34A47927-DE4A-453A-9828-A02630AC6847}" name="Column5"/>
    <tableColumn id="6" xr3:uid="{809D3916-8548-4D48-9315-1803EE0D840E}" name="Column6"/>
    <tableColumn id="7" xr3:uid="{17A7841B-24FB-4F3A-9A6E-76D750D78342}" name="Column7"/>
    <tableColumn id="8" xr3:uid="{FA6E2103-7292-4698-BE70-1BD7C153D6F1}" name="Column8"/>
    <tableColumn id="9" xr3:uid="{9FA7BB9F-066A-4146-A779-DC152E6CEC40}" name="Column9"/>
    <tableColumn id="10" xr3:uid="{B7F3D5C8-A757-4159-9C8D-8489D952301E}" name="Column10"/>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BBCB08E-F501-41DC-A81B-6E4796EF516F}" name="Table18" displayName="Table18" ref="M2:V12" totalsRowShown="0">
  <autoFilter ref="M2:V12" xr:uid="{5BBCB08E-F501-41DC-A81B-6E4796EF516F}"/>
  <tableColumns count="10">
    <tableColumn id="1" xr3:uid="{BDF713FC-0ADD-4AD1-BD73-CDA24D777A56}" name="Column1"/>
    <tableColumn id="2" xr3:uid="{522C1035-F92D-4118-8DB5-0445956CF5A2}" name="Column2"/>
    <tableColumn id="3" xr3:uid="{4B4D331C-7017-48B4-8D60-2C485559C249}" name="Column3"/>
    <tableColumn id="4" xr3:uid="{C5AF76F7-F869-4197-9DE6-A86A956DD8AD}" name="Column4"/>
    <tableColumn id="5" xr3:uid="{A38FF57A-D036-46ED-AF04-7A284A721C7F}" name="Column5"/>
    <tableColumn id="6" xr3:uid="{F218ADA1-0181-4FE6-A879-541D37BC70A6}" name="Column6"/>
    <tableColumn id="7" xr3:uid="{CD30C736-698C-451E-9F1D-D11C99C48B6A}" name="Column7"/>
    <tableColumn id="8" xr3:uid="{119957EE-09D5-40C6-A6F8-75FE84AEB4A0}" name="Column8"/>
    <tableColumn id="9" xr3:uid="{8ACB0347-6773-4FE9-A471-EFF0588836A7}" name="Column9"/>
    <tableColumn id="10" xr3:uid="{840ACFA8-B58E-4884-89A0-3979CD35CC13}" name="Column10"/>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3C77F88-A0C2-45DF-B93A-6C41E5E6F9F6}" name="Table19" displayName="Table19" ref="M2:V12" totalsRowShown="0">
  <autoFilter ref="M2:V12" xr:uid="{53C77F88-A0C2-45DF-B93A-6C41E5E6F9F6}"/>
  <tableColumns count="10">
    <tableColumn id="1" xr3:uid="{79E65CB5-4452-453D-BDFA-A435E7BCE293}" name="Column1"/>
    <tableColumn id="2" xr3:uid="{47240331-3E55-4D73-B3D4-2E9D2CDB9870}" name="Column2"/>
    <tableColumn id="3" xr3:uid="{E2F0D599-16FA-46DA-BDDC-65F3154ABB37}" name="Column3"/>
    <tableColumn id="4" xr3:uid="{17836DC1-014B-4C15-9C93-1B08AA876D0A}" name="Column4"/>
    <tableColumn id="5" xr3:uid="{1EBF5B30-73AB-4C5E-ADDE-D3A33F3DF1A6}" name="Column5"/>
    <tableColumn id="6" xr3:uid="{6217378A-69BD-432C-AA6A-35862332B6F1}" name="Column6"/>
    <tableColumn id="7" xr3:uid="{A3B01C82-D332-465E-AC21-FFDBD14E9D5E}" name="Column7"/>
    <tableColumn id="8" xr3:uid="{54F5B900-E736-47DE-A6BC-3A00177D6158}" name="Column8"/>
    <tableColumn id="9" xr3:uid="{805CE61C-9534-43B9-A649-2C4D3E57775E}" name="Column9"/>
    <tableColumn id="10" xr3:uid="{3916552A-F2C1-4F4A-B612-114D060F6C5B}" name="Column10"/>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3B5CD45-5D7C-47D7-8D07-D388FB190F29}" name="Table20" displayName="Table20" ref="O3:X13" totalsRowShown="0">
  <autoFilter ref="O3:X13" xr:uid="{43B5CD45-5D7C-47D7-8D07-D388FB190F29}"/>
  <tableColumns count="10">
    <tableColumn id="1" xr3:uid="{40103288-0007-4128-A689-21257465F592}" name="Column1"/>
    <tableColumn id="2" xr3:uid="{5B0D8554-C780-4F92-928B-CFBC4DA8A299}" name="Column2"/>
    <tableColumn id="3" xr3:uid="{DF81BE07-97A1-4EF9-8F6A-F80DA58F010B}" name="Column3"/>
    <tableColumn id="4" xr3:uid="{9D3594F0-652D-4577-A778-F08BC6EBC151}" name="Column4"/>
    <tableColumn id="5" xr3:uid="{3044EB65-6E05-4085-BF6B-61FEFD95C050}" name="Column5"/>
    <tableColumn id="6" xr3:uid="{FE538418-1AB2-432F-B5AF-0F8315DABCA1}" name="Column6"/>
    <tableColumn id="7" xr3:uid="{CDB59963-4E2E-4DE3-A8B9-52153262F353}" name="Column7"/>
    <tableColumn id="8" xr3:uid="{D5931292-7BED-4FC6-A7A2-FD42819B09C6}" name="Column8"/>
    <tableColumn id="9" xr3:uid="{595C30E0-4AAD-4046-8441-F91857E2838F}" name="Column9"/>
    <tableColumn id="10" xr3:uid="{C8D8C62B-A809-402F-941D-4D05A99A7AFA}" name="Column10"/>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8C8B9515-838B-447B-A3C7-4E4930DF94A8}" name="Table21" displayName="Table21" ref="N3:W13" totalsRowShown="0">
  <autoFilter ref="N3:W13" xr:uid="{8C8B9515-838B-447B-A3C7-4E4930DF94A8}"/>
  <tableColumns count="10">
    <tableColumn id="1" xr3:uid="{79714ACB-5BC2-4183-B4E8-461D0EB7E179}" name="Column1"/>
    <tableColumn id="2" xr3:uid="{01E7046A-2FD1-40F4-8A72-99E7E1321F95}" name="Column2"/>
    <tableColumn id="3" xr3:uid="{DF3EB874-BFE3-46C3-AB2B-965D4A62764E}" name="Column3"/>
    <tableColumn id="4" xr3:uid="{228E96C2-8027-4A37-8824-6B2A0CB9500A}" name="Column4"/>
    <tableColumn id="5" xr3:uid="{06B2EE61-F6DB-4E21-9CA4-2DC90EF9A9F2}" name="Column5"/>
    <tableColumn id="6" xr3:uid="{82E73E1D-2F28-46AB-B30B-73858A51F5C7}" name="Column6"/>
    <tableColumn id="7" xr3:uid="{CD660858-D4F1-4385-BFB6-3017A1C4DE0B}" name="Column7"/>
    <tableColumn id="8" xr3:uid="{A49D48F3-AEF2-45CF-B65F-8CC584C933DF}" name="Column8"/>
    <tableColumn id="9" xr3:uid="{5AA7A6D9-F732-4CFF-A9F3-80DCCFABAD68}" name="Column9"/>
    <tableColumn id="10" xr3:uid="{B7A1F56B-B213-4439-8098-AB502D4F0E3B}" name="Column10"/>
  </tableColumns>
  <tableStyleInfo name="TableStyleMedium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6B10624-9197-4982-B261-862DE4379090}" name="Table22" displayName="Table22" ref="N18:O21" totalsRowShown="0">
  <autoFilter ref="N18:O21" xr:uid="{26B10624-9197-4982-B261-862DE4379090}"/>
  <tableColumns count="2">
    <tableColumn id="1" xr3:uid="{C959B9E7-9187-4C8F-A9C3-ED76F06D39ED}" name="QUARTILES"/>
    <tableColumn id="2" xr3:uid="{97FEA538-3337-42BE-9B91-C9B99259C3BF}" name=" VALUES"/>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A2C9CD-858F-4D28-B04D-386E538568FF}" name="Table2" displayName="Table2" ref="D2:E25" totalsRowShown="0" headerRowDxfId="43" dataDxfId="42">
  <autoFilter ref="D2:E25" xr:uid="{98A2C9CD-858F-4D28-B04D-386E538568FF}"/>
  <tableColumns count="2">
    <tableColumn id="1" xr3:uid="{C1750E14-CF26-4F5E-9B56-18B33EE21496}" name="Customer " dataDxfId="41"/>
    <tableColumn id="2" xr3:uid="{3195ED26-68FA-49B2-8A83-4C1DB2BAF2AF}" name="Waiting (mitutes)" dataDxfId="40"/>
  </tableColumns>
  <tableStyleInfo name="TableStyleMedium6"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758DF53-FB2C-47E2-A44B-E215656F3E8D}" name="Table23" displayName="Table23" ref="N26:O30" totalsRowShown="0">
  <autoFilter ref="N26:O30" xr:uid="{B758DF53-FB2C-47E2-A44B-E215656F3E8D}"/>
  <tableColumns count="2">
    <tableColumn id="1" xr3:uid="{89F8F6C1-2CAB-4576-AF11-E20E23B1B30A}" name=" PERCENTILE"/>
    <tableColumn id="2" xr3:uid="{2EC1D884-827F-4318-8A60-F4E101CAA727}" name=" VALUES"/>
  </tableColumns>
  <tableStyleInfo name="TableStyleMedium1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D6173B09-4E68-4597-891D-8A3D5BD9998B}" name="Table27" displayName="Table27" ref="N3:W13" totalsRowShown="0">
  <autoFilter ref="N3:W13" xr:uid="{D6173B09-4E68-4597-891D-8A3D5BD9998B}"/>
  <tableColumns count="10">
    <tableColumn id="1" xr3:uid="{A9A91FC2-69D9-4775-9D6C-7D9B67D7A939}" name="Column1"/>
    <tableColumn id="2" xr3:uid="{0D7E576B-C418-458E-B6B1-92C4CCCE1BC3}" name="Column2"/>
    <tableColumn id="3" xr3:uid="{E42C263B-C979-4466-8A47-989EF95A9601}" name="Column3"/>
    <tableColumn id="4" xr3:uid="{A9A243C6-717B-47CB-9C36-423D088CE9CC}" name="Column4"/>
    <tableColumn id="5" xr3:uid="{822558D5-7163-484B-A3F9-B4D8D06F1233}" name="Column5"/>
    <tableColumn id="6" xr3:uid="{9FE0943B-1B0A-4997-8D94-AC9A244CA6AB}" name="Column6"/>
    <tableColumn id="7" xr3:uid="{773BAA5C-A5FC-43F7-930D-BC18A04F5B40}" name="Column7"/>
    <tableColumn id="8" xr3:uid="{9E07D36A-AD44-4ADE-B742-2AFF080781B1}" name="Column8"/>
    <tableColumn id="9" xr3:uid="{F8E48AE5-9E89-4513-B566-80B1905235BC}" name="Column9"/>
    <tableColumn id="10" xr3:uid="{5C1D3192-791E-4FD5-BE6F-B90AEFE0DF18}" name="Column10"/>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480B4C62-CE1D-4ED1-8E41-B5D2B005221F}" name="Table2229" displayName="Table2229" ref="O17:P20" totalsRowShown="0">
  <autoFilter ref="O17:P20" xr:uid="{480B4C62-CE1D-4ED1-8E41-B5D2B005221F}"/>
  <tableColumns count="2">
    <tableColumn id="1" xr3:uid="{B0EA5484-FEC3-4671-BCF5-D358ED0C1093}" name="QUARTILES"/>
    <tableColumn id="2" xr3:uid="{986E94CD-5B95-43CD-AC24-86EA5242D154}" name=" VALUES"/>
  </tableColumns>
  <tableStyleInfo name="TableStyleMedium13"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2457479-974E-499F-AA50-DE57A5A7A031}" name="Table2330" displayName="Table2330" ref="O24:P28" totalsRowShown="0">
  <autoFilter ref="O24:P28" xr:uid="{32457479-974E-499F-AA50-DE57A5A7A031}"/>
  <tableColumns count="2">
    <tableColumn id="1" xr3:uid="{F48D02B1-1C88-4E38-BE17-20CD20158E1E}" name=" PERCENTILE"/>
    <tableColumn id="2" xr3:uid="{867F22C4-F12B-4867-A5BD-845081EA7340}" name=" VALUES"/>
  </tableColumns>
  <tableStyleInfo name="TableStyleMedium13"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7F37F8CD-D969-4307-A902-ED32DAC1B268}" name="Table30" displayName="Table30" ref="O3:P15" totalsRowShown="0">
  <autoFilter ref="O3:P15" xr:uid="{7F37F8CD-D969-4307-A902-ED32DAC1B268}"/>
  <tableColumns count="2">
    <tableColumn id="1" xr3:uid="{F4617182-51CB-451D-A221-F56AB03E8D7A}" name="Advertising Expenditure: "/>
    <tableColumn id="2" xr3:uid="{F77256B3-4AB8-4830-A433-0749E0906603}" name="Sales Revenue:"/>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5C2D04A-8B61-4385-9CEB-8166EF9AE638}" name="Table31" displayName="Table31" ref="O18:Q20" totalsRowShown="0" headerRowDxfId="14" dataDxfId="12" headerRowBorderDxfId="13" tableBorderDxfId="11">
  <autoFilter ref="O18:Q20" xr:uid="{05C2D04A-8B61-4385-9CEB-8166EF9AE638}"/>
  <tableColumns count="3">
    <tableColumn id="1" xr3:uid="{F6E72F4E-BDE0-40E4-8577-5F3E3BF66EEA}" name="Column1" dataDxfId="10"/>
    <tableColumn id="2" xr3:uid="{1C27FDE2-1D73-4938-B15C-606DBED15366}" name="Advertising Expenditure: " dataDxfId="9"/>
    <tableColumn id="3" xr3:uid="{EDF8DBCB-9ED6-4222-87C9-C9CFEC679E18}" name="Sales Revenue:" dataDxfId="8"/>
  </tableColumns>
  <tableStyleInfo name="TableStyleMedium13"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85029C3-28EF-42FB-B3D4-47CD186FDBEE}" name="Table32" displayName="Table32" ref="X4:Z24" totalsRowShown="0">
  <autoFilter ref="X4:Z24" xr:uid="{B85029C3-28EF-42FB-B3D4-47CD186FDBEE}"/>
  <tableColumns count="3">
    <tableColumn id="1" xr3:uid="{D0651345-6FD3-4117-B3F2-B9897202AE40}" name="TREDING DAY"/>
    <tableColumn id="2" xr3:uid="{528A3A63-9113-40BB-BA3C-824FEF05EB62}" name="Company A:"/>
    <tableColumn id="3" xr3:uid="{4D3E94E1-81CF-4849-969C-FBA47EFC83BD}" name="Company B:"/>
  </tableColumns>
  <tableStyleInfo name="TableStyleMedium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7BB9F9B-841E-4004-A614-5B9E86CC1F31}" name="Table33" displayName="Table33" ref="X27:AA30" totalsRowShown="0" headerRowDxfId="7" dataDxfId="5" headerRowBorderDxfId="6" tableBorderDxfId="4">
  <autoFilter ref="X27:AA30" xr:uid="{37BB9F9B-841E-4004-A614-5B9E86CC1F31}"/>
  <tableColumns count="4">
    <tableColumn id="1" xr3:uid="{8B1B13BA-27AE-413C-A7D7-45608F74FBAC}" name=" CORELATION" dataDxfId="3"/>
    <tableColumn id="2" xr3:uid="{CDE1AFFA-881C-45BC-B579-23FB0980FDEE}" name="Column 1" dataDxfId="2"/>
    <tableColumn id="3" xr3:uid="{B0810932-EFEA-4A4A-8793-B1F15A873CF5}" name="Column 2" dataDxfId="1"/>
    <tableColumn id="4" xr3:uid="{5CC1C003-DD8F-44B7-928E-546C2C6F1E79}" name="Column 3" dataDxfId="0"/>
  </tableColumns>
  <tableStyleInfo name="TableStyleMedium1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00EBC9E-0FE3-4159-9F81-05253652BE61}" name="Table9" displayName="Table9" ref="C13:D16" totalsRowShown="0">
  <autoFilter ref="C13:D16" xr:uid="{E00EBC9E-0FE3-4159-9F81-05253652BE61}"/>
  <tableColumns count="2">
    <tableColumn id="1" xr3:uid="{118DE561-F7E1-4FCF-9AFB-41116DEB342E}" name="variable"/>
    <tableColumn id="2" xr3:uid="{A2D00F27-3A45-41B8-A759-9186A386ED52}" name="values"/>
  </tableColumns>
  <tableStyleInfo name="TableStyleMedium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5984B3B-BA1A-4C1A-BC7E-D534F93B2F56}" name="Table12" displayName="Table12" ref="E3:F6" totalsRowShown="0">
  <autoFilter ref="E3:F6" xr:uid="{C5984B3B-BA1A-4C1A-BC7E-D534F93B2F56}"/>
  <tableColumns count="2">
    <tableColumn id="1" xr3:uid="{242DE189-D94D-4FE7-92E8-C94860C7DB6B}" name=" variable"/>
    <tableColumn id="2" xr3:uid="{D80982D1-DDB1-479E-9F83-34C208AB0BA5}" name="value"/>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68714D-46B4-4517-AA53-1DCD0FDA95E8}" name="Table3" displayName="Table3" ref="L2:M55" totalsRowShown="0">
  <autoFilter ref="L2:M55" xr:uid="{1168714D-46B4-4517-AA53-1DCD0FDA95E8}"/>
  <tableColumns count="2">
    <tableColumn id="1" xr3:uid="{E33B8131-9AFA-4781-85C1-B56AD630D82B}" name="Customer"/>
    <tableColumn id="2" xr3:uid="{86623335-9B29-4109-8CAF-31D98BFF2A63}" name="Duration(in days)"/>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108089-7652-4CEA-A74E-0988F184054A}" name="Table4" displayName="Table4" ref="L3:M14" totalsRowShown="0" headerRowDxfId="39" dataDxfId="38">
  <autoFilter ref="L3:M14" xr:uid="{F2108089-7652-4CEA-A74E-0988F184054A}"/>
  <tableColumns count="2">
    <tableColumn id="1" xr3:uid="{514F8E5A-1D83-4F78-A503-330B85D4370D}" name="Day" dataDxfId="37"/>
    <tableColumn id="2" xr3:uid="{D7DF7B7E-CC85-4C7B-A36C-3BF183CA8A4F}" name="Units" dataDxfId="36"/>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6BE7DBD-338E-42E0-90BE-B26B56976F62}" name="Table57" displayName="Table57" ref="J2:K32" tableType="queryTable" totalsRowShown="0">
  <autoFilter ref="J2:K32" xr:uid="{D6BE7DBD-338E-42E0-90BE-B26B56976F62}"/>
  <tableColumns count="2">
    <tableColumn id="1" xr3:uid="{B47AE493-1C58-4425-B581-23659F8B283A}" uniqueName="1" name="DAY" queryTableFieldId="1"/>
    <tableColumn id="2" xr3:uid="{03E19172-3C71-4FC0-BEA7-43AA76D80089}" uniqueName="2" name=" Sales (in dollars) .2" queryTableFieldId="2"/>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A839C2-EC4D-4038-A02E-4021A5373A33}" name="Table5" displayName="Table5" ref="K1:L51" totalsRowShown="0" headerRowDxfId="35">
  <autoFilter ref="K1:L51" xr:uid="{29A839C2-EC4D-4038-A02E-4021A5373A33}"/>
  <tableColumns count="2">
    <tableColumn id="1" xr3:uid="{D20A30C6-099E-478B-B411-8F371136AF04}" name=" Day"/>
    <tableColumn id="2" xr3:uid="{B8167DE4-85DD-46F5-83D1-BAE9D3F3ED0A}" name="Shipments"/>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EF8DFD-105A-41A2-A6CF-8271C2F91DE7}" name="Table7_1" displayName="Table7_1" ref="K4:K16" tableType="queryTable" totalsRowShown="0" dataDxfId="34">
  <autoFilter ref="K4:K16" xr:uid="{96EF8DFD-105A-41A2-A6CF-8271C2F91DE7}"/>
  <tableColumns count="1">
    <tableColumn id="1" xr3:uid="{A4057519-1AF2-4E52-8935-FBFDF2472CB5}" uniqueName="1" name="monthly revenue (in thousands of dollars)" queryTableFieldId="1" dataDxfId="33"/>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AAE960-680D-4D47-900C-E95985AED01E}" name="Table10" displayName="Table10" ref="J4:J16" totalsRowShown="0">
  <autoFilter ref="J4:J16" xr:uid="{EBAAE960-680D-4D47-900C-E95985AED01E}"/>
  <tableColumns count="1">
    <tableColumn id="1" xr3:uid="{16A1F2CE-E098-42F4-B9CE-F19803AA1FCB}" name="Month"/>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C8EE7C2-B569-43B6-88B8-0103F2AF27A4}" name="Table11" displayName="Table11" ref="N2:O52" totalsRowShown="0">
  <autoFilter ref="N2:O52" xr:uid="{FC8EE7C2-B569-43B6-88B8-0103F2AF27A4}"/>
  <tableColumns count="2">
    <tableColumn id="1" xr3:uid="{6665E345-A10C-4153-AFE1-6DE3C0F0E714}" name="SR. NO. CUSTOMER"/>
    <tableColumn id="2" xr3:uid="{FDB2248F-6AA9-4571-8D08-9FE8F3749744}" name="RATING" dataDxfId="32"/>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9.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drawing" Target="../drawings/drawing10.xml"/><Relationship Id="rId4"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drawing" Target="../drawings/drawing11.xml"/><Relationship Id="rId4"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drawing" Target="../drawings/drawing12.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7E418-CE2E-48F4-BC1B-97B58DB36838}">
  <dimension ref="A1:N19"/>
  <sheetViews>
    <sheetView tabSelected="1" workbookViewId="0">
      <selection activeCell="K2" sqref="K2:L9"/>
    </sheetView>
  </sheetViews>
  <sheetFormatPr defaultRowHeight="14.5"/>
  <cols>
    <col min="11" max="11" width="10.1796875" bestFit="1" customWidth="1"/>
    <col min="12" max="12" width="9" bestFit="1" customWidth="1"/>
    <col min="14" max="14" width="68.81640625" bestFit="1" customWidth="1"/>
  </cols>
  <sheetData>
    <row r="1" spans="1:14">
      <c r="A1" s="1" t="s">
        <v>15</v>
      </c>
    </row>
    <row r="2" spans="1:14">
      <c r="A2" s="84" t="s">
        <v>16</v>
      </c>
      <c r="B2" s="84"/>
      <c r="C2" s="84"/>
      <c r="D2" s="84"/>
      <c r="E2" s="84"/>
      <c r="F2" s="84"/>
      <c r="G2" s="84"/>
      <c r="H2" s="84"/>
      <c r="J2" s="3"/>
      <c r="K2" s="12" t="s">
        <v>19</v>
      </c>
      <c r="L2" s="12" t="s">
        <v>20</v>
      </c>
      <c r="M2" s="4"/>
      <c r="N2" s="5" t="s">
        <v>24</v>
      </c>
    </row>
    <row r="3" spans="1:14">
      <c r="A3" s="84" t="s">
        <v>17</v>
      </c>
      <c r="B3" s="84"/>
      <c r="C3" s="84"/>
      <c r="D3" s="84"/>
      <c r="E3" s="84"/>
      <c r="F3" s="84"/>
      <c r="G3" s="84"/>
      <c r="H3" s="84"/>
      <c r="J3" s="6"/>
      <c r="K3" s="2">
        <v>1</v>
      </c>
      <c r="L3" s="2">
        <v>50</v>
      </c>
      <c r="N3" s="8" t="s">
        <v>25</v>
      </c>
    </row>
    <row r="4" spans="1:14">
      <c r="A4" s="84" t="s">
        <v>18</v>
      </c>
      <c r="B4" s="84"/>
      <c r="C4" s="84"/>
      <c r="D4" s="84"/>
      <c r="E4" s="84"/>
      <c r="F4" s="84"/>
      <c r="G4" s="84"/>
      <c r="H4" s="84"/>
      <c r="J4" s="6"/>
      <c r="K4" s="2">
        <v>2</v>
      </c>
      <c r="L4" s="2">
        <v>60</v>
      </c>
      <c r="N4" s="8" t="s">
        <v>9</v>
      </c>
    </row>
    <row r="5" spans="1:14">
      <c r="A5" t="s">
        <v>0</v>
      </c>
      <c r="J5" s="6"/>
      <c r="K5" s="2">
        <v>3</v>
      </c>
      <c r="L5" s="2">
        <v>55</v>
      </c>
      <c r="N5" s="8"/>
    </row>
    <row r="6" spans="1:14">
      <c r="A6" t="s">
        <v>1</v>
      </c>
      <c r="J6" s="6"/>
      <c r="K6" s="2">
        <v>4</v>
      </c>
      <c r="L6" s="2">
        <v>70</v>
      </c>
      <c r="N6" s="8"/>
    </row>
    <row r="7" spans="1:14">
      <c r="A7" t="s">
        <v>2</v>
      </c>
      <c r="J7" s="6"/>
      <c r="K7" s="7" t="s">
        <v>21</v>
      </c>
      <c r="L7" s="7">
        <f>AVERAGE(L3:L6)</f>
        <v>58.75</v>
      </c>
      <c r="N7" s="8"/>
    </row>
    <row r="8" spans="1:14">
      <c r="A8" t="s">
        <v>3</v>
      </c>
      <c r="J8" s="6"/>
      <c r="K8" s="7" t="s">
        <v>22</v>
      </c>
      <c r="L8" s="7" t="e">
        <f>MODE(L3:L6)</f>
        <v>#N/A</v>
      </c>
      <c r="N8" s="8"/>
    </row>
    <row r="9" spans="1:14">
      <c r="A9" t="s">
        <v>4</v>
      </c>
      <c r="J9" s="9"/>
      <c r="K9" s="13" t="s">
        <v>23</v>
      </c>
      <c r="L9" s="13">
        <f>MEDIAN(L3:L6)</f>
        <v>57.5</v>
      </c>
      <c r="M9" s="10"/>
      <c r="N9" s="11"/>
    </row>
    <row r="10" spans="1:14">
      <c r="A10" t="s">
        <v>5</v>
      </c>
    </row>
    <row r="11" spans="1:14">
      <c r="A11" t="s">
        <v>6</v>
      </c>
    </row>
    <row r="12" spans="1:14">
      <c r="A12" t="s">
        <v>7</v>
      </c>
    </row>
    <row r="13" spans="1:14">
      <c r="A13" t="s">
        <v>8</v>
      </c>
      <c r="M13" t="s">
        <v>97</v>
      </c>
    </row>
    <row r="14" spans="1:14">
      <c r="A14" t="s">
        <v>9</v>
      </c>
    </row>
    <row r="15" spans="1:14">
      <c r="A15" t="s">
        <v>10</v>
      </c>
    </row>
    <row r="16" spans="1:14">
      <c r="A16" t="s">
        <v>11</v>
      </c>
    </row>
    <row r="17" spans="1:1">
      <c r="A17" t="s">
        <v>12</v>
      </c>
    </row>
    <row r="18" spans="1:1">
      <c r="A18" t="s">
        <v>13</v>
      </c>
    </row>
    <row r="19" spans="1:1">
      <c r="A19" t="s">
        <v>14</v>
      </c>
    </row>
  </sheetData>
  <pageMargins left="0.7" right="0.7" top="0.75" bottom="0.75" header="0.3" footer="0.3"/>
  <ignoredErrors>
    <ignoredError sqref="L8" evalError="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3E1AF-DDE9-43C7-835B-740871B27F32}">
  <dimension ref="A1:AB19"/>
  <sheetViews>
    <sheetView workbookViewId="0">
      <selection activeCell="A9" sqref="A9"/>
    </sheetView>
  </sheetViews>
  <sheetFormatPr defaultRowHeight="14.5"/>
  <cols>
    <col min="1" max="1" width="11.90625" customWidth="1"/>
    <col min="2" max="10" width="10.08984375" customWidth="1"/>
    <col min="11" max="12" width="11.08984375" customWidth="1"/>
    <col min="16" max="16" width="11.6328125" bestFit="1" customWidth="1"/>
    <col min="17" max="18" width="11.54296875" bestFit="1" customWidth="1"/>
    <col min="19" max="19" width="11.6328125" bestFit="1" customWidth="1"/>
    <col min="20" max="20" width="11.453125" bestFit="1" customWidth="1"/>
  </cols>
  <sheetData>
    <row r="1" spans="1:28" ht="15" thickBot="1">
      <c r="A1" t="s">
        <v>176</v>
      </c>
    </row>
    <row r="2" spans="1:28">
      <c r="A2" t="s">
        <v>177</v>
      </c>
      <c r="S2" s="41"/>
      <c r="T2" s="42"/>
      <c r="U2" s="42"/>
      <c r="V2" s="42"/>
      <c r="W2" s="42"/>
      <c r="X2" s="42"/>
      <c r="Y2" s="42"/>
      <c r="Z2" s="42"/>
      <c r="AA2" s="42"/>
      <c r="AB2" s="43"/>
    </row>
    <row r="3" spans="1:28">
      <c r="A3" t="s">
        <v>0</v>
      </c>
      <c r="L3" t="s">
        <v>202</v>
      </c>
      <c r="M3" t="s">
        <v>197</v>
      </c>
      <c r="N3" t="s">
        <v>198</v>
      </c>
      <c r="O3" t="s">
        <v>199</v>
      </c>
      <c r="P3" t="s">
        <v>200</v>
      </c>
      <c r="Q3" t="s">
        <v>201</v>
      </c>
      <c r="S3" s="44"/>
      <c r="T3" s="1" t="s">
        <v>203</v>
      </c>
      <c r="U3" s="1"/>
      <c r="V3" s="1"/>
      <c r="W3" s="1"/>
      <c r="X3" s="1"/>
      <c r="Y3" s="1"/>
      <c r="Z3" s="1"/>
      <c r="AA3" s="1"/>
      <c r="AB3" s="45"/>
    </row>
    <row r="4" spans="1:28">
      <c r="A4" t="s">
        <v>178</v>
      </c>
      <c r="B4" t="s">
        <v>179</v>
      </c>
      <c r="L4">
        <v>1</v>
      </c>
      <c r="M4">
        <v>30</v>
      </c>
      <c r="N4">
        <v>25</v>
      </c>
      <c r="O4">
        <v>22</v>
      </c>
      <c r="P4">
        <v>18</v>
      </c>
      <c r="Q4">
        <v>35</v>
      </c>
      <c r="S4" s="44"/>
      <c r="T4" s="27">
        <f>AVERAGE(Table15[[MODEL: A]:[MODEL: E]])</f>
        <v>26.48</v>
      </c>
      <c r="U4" s="1"/>
      <c r="V4" s="1"/>
      <c r="W4" s="1"/>
      <c r="X4" s="1"/>
      <c r="Y4" s="1"/>
      <c r="Z4" s="1"/>
      <c r="AA4" s="1"/>
      <c r="AB4" s="45"/>
    </row>
    <row r="5" spans="1:28">
      <c r="A5" s="93" t="s">
        <v>180</v>
      </c>
      <c r="B5" s="93">
        <v>32</v>
      </c>
      <c r="C5" s="93">
        <v>33</v>
      </c>
      <c r="D5" s="93">
        <v>28</v>
      </c>
      <c r="E5" s="93">
        <v>31</v>
      </c>
      <c r="F5" s="93">
        <v>30</v>
      </c>
      <c r="G5" s="93">
        <v>29</v>
      </c>
      <c r="H5" s="93">
        <v>30</v>
      </c>
      <c r="I5" s="93">
        <v>32</v>
      </c>
      <c r="J5" s="93">
        <v>31</v>
      </c>
      <c r="L5">
        <v>2</v>
      </c>
      <c r="M5">
        <v>32</v>
      </c>
      <c r="N5">
        <v>27</v>
      </c>
      <c r="O5">
        <v>23</v>
      </c>
      <c r="P5">
        <v>17</v>
      </c>
      <c r="Q5">
        <v>36</v>
      </c>
      <c r="S5" s="44"/>
      <c r="T5" s="1"/>
      <c r="U5" s="1"/>
      <c r="V5" s="1"/>
      <c r="W5" s="1"/>
      <c r="X5" s="1"/>
      <c r="Y5" s="1"/>
      <c r="Z5" s="1"/>
      <c r="AA5" s="1"/>
      <c r="AB5" s="45"/>
    </row>
    <row r="6" spans="1:28">
      <c r="A6" s="93" t="s">
        <v>181</v>
      </c>
      <c r="B6" s="93">
        <v>27</v>
      </c>
      <c r="C6" s="93">
        <v>26</v>
      </c>
      <c r="D6" s="93">
        <v>23</v>
      </c>
      <c r="E6" s="93">
        <v>28</v>
      </c>
      <c r="F6" s="93">
        <v>24</v>
      </c>
      <c r="G6" s="93">
        <v>26</v>
      </c>
      <c r="H6" s="93">
        <v>25</v>
      </c>
      <c r="I6" s="93">
        <v>27</v>
      </c>
      <c r="J6" s="93">
        <v>28</v>
      </c>
      <c r="L6">
        <v>3</v>
      </c>
      <c r="M6">
        <v>33</v>
      </c>
      <c r="N6">
        <v>26</v>
      </c>
      <c r="O6">
        <v>20</v>
      </c>
      <c r="P6">
        <v>19</v>
      </c>
      <c r="Q6">
        <v>34</v>
      </c>
      <c r="S6" s="44"/>
      <c r="T6" s="1" t="s">
        <v>187</v>
      </c>
      <c r="U6" s="1"/>
      <c r="V6" s="1"/>
      <c r="W6" s="1"/>
      <c r="X6" s="1"/>
      <c r="Y6" s="1"/>
      <c r="Z6" s="1"/>
      <c r="AA6" s="1"/>
      <c r="AB6" s="45"/>
    </row>
    <row r="7" spans="1:28">
      <c r="A7" s="93" t="s">
        <v>182</v>
      </c>
      <c r="B7" s="93">
        <v>23</v>
      </c>
      <c r="C7" s="93">
        <v>20</v>
      </c>
      <c r="D7" s="93">
        <v>25</v>
      </c>
      <c r="E7" s="93">
        <v>21</v>
      </c>
      <c r="F7" s="93">
        <v>24</v>
      </c>
      <c r="G7" s="93">
        <v>23</v>
      </c>
      <c r="H7" s="93">
        <v>22</v>
      </c>
      <c r="I7" s="93">
        <v>25</v>
      </c>
      <c r="J7" s="93">
        <v>24</v>
      </c>
      <c r="L7">
        <v>4</v>
      </c>
      <c r="M7">
        <v>28</v>
      </c>
      <c r="N7">
        <v>23</v>
      </c>
      <c r="O7">
        <v>25</v>
      </c>
      <c r="P7">
        <v>20</v>
      </c>
      <c r="Q7">
        <v>35</v>
      </c>
      <c r="S7" s="44"/>
      <c r="T7" s="27">
        <f>MAX(Table15[[MODEL: A]:[MODEL: E]])-MIN(Table15[[MODEL: A]:[MODEL: E]])</f>
        <v>19</v>
      </c>
      <c r="U7" s="1"/>
      <c r="V7" s="1"/>
      <c r="W7" s="1"/>
      <c r="X7" s="1"/>
      <c r="Y7" s="1"/>
      <c r="Z7" s="1"/>
      <c r="AA7" s="1"/>
      <c r="AB7" s="45"/>
    </row>
    <row r="8" spans="1:28">
      <c r="A8" s="93" t="s">
        <v>183</v>
      </c>
      <c r="B8" s="93">
        <v>17</v>
      </c>
      <c r="C8" s="93">
        <v>19</v>
      </c>
      <c r="D8" s="93">
        <v>20</v>
      </c>
      <c r="E8" s="93">
        <v>21</v>
      </c>
      <c r="F8" s="93">
        <v>18</v>
      </c>
      <c r="G8" s="93">
        <v>19</v>
      </c>
      <c r="H8" s="93">
        <v>17</v>
      </c>
      <c r="I8" s="93">
        <v>20</v>
      </c>
      <c r="J8" s="93">
        <v>19</v>
      </c>
      <c r="L8">
        <v>5</v>
      </c>
      <c r="M8">
        <v>31</v>
      </c>
      <c r="N8">
        <v>28</v>
      </c>
      <c r="O8">
        <v>21</v>
      </c>
      <c r="P8">
        <v>21</v>
      </c>
      <c r="Q8">
        <v>33</v>
      </c>
      <c r="S8" s="44"/>
      <c r="T8" s="1"/>
      <c r="U8" s="1"/>
      <c r="V8" s="1"/>
      <c r="W8" s="1"/>
      <c r="X8" s="1"/>
      <c r="Y8" s="1"/>
      <c r="Z8" s="1"/>
      <c r="AA8" s="1"/>
      <c r="AB8" s="45"/>
    </row>
    <row r="9" spans="1:28">
      <c r="A9" s="93" t="s">
        <v>184</v>
      </c>
      <c r="B9" s="93">
        <v>36</v>
      </c>
      <c r="C9" s="93">
        <v>34</v>
      </c>
      <c r="D9" s="93">
        <v>35</v>
      </c>
      <c r="E9" s="93">
        <v>33</v>
      </c>
      <c r="F9" s="93">
        <v>34</v>
      </c>
      <c r="G9" s="93">
        <v>32</v>
      </c>
      <c r="H9" s="93">
        <v>33</v>
      </c>
      <c r="I9" s="93">
        <v>36</v>
      </c>
      <c r="J9" s="93">
        <v>34</v>
      </c>
      <c r="L9">
        <v>6</v>
      </c>
      <c r="M9">
        <v>30</v>
      </c>
      <c r="N9">
        <v>24</v>
      </c>
      <c r="O9">
        <v>24</v>
      </c>
      <c r="P9">
        <v>18</v>
      </c>
      <c r="Q9">
        <v>34</v>
      </c>
      <c r="S9" s="44"/>
      <c r="T9" s="1" t="s">
        <v>204</v>
      </c>
      <c r="U9" s="1"/>
      <c r="V9" s="1"/>
      <c r="W9" s="1"/>
      <c r="X9" s="1"/>
      <c r="Y9" s="1"/>
      <c r="Z9" s="1"/>
      <c r="AA9" s="1"/>
      <c r="AB9" s="45"/>
    </row>
    <row r="10" spans="1:28">
      <c r="A10" t="s">
        <v>104</v>
      </c>
      <c r="L10">
        <v>7</v>
      </c>
      <c r="M10">
        <v>29</v>
      </c>
      <c r="N10">
        <v>26</v>
      </c>
      <c r="O10">
        <v>23</v>
      </c>
      <c r="P10">
        <v>19</v>
      </c>
      <c r="Q10">
        <v>32</v>
      </c>
      <c r="S10" s="44"/>
      <c r="T10" s="27">
        <f>_xlfn.STDEV.S(Table15[[MODEL: A]:[MODEL: E]])</f>
        <v>5.6936771232371033</v>
      </c>
      <c r="U10" s="1"/>
      <c r="V10" s="1"/>
      <c r="W10" s="1"/>
      <c r="X10" s="1"/>
      <c r="Y10" s="1"/>
      <c r="Z10" s="1"/>
      <c r="AA10" s="1"/>
      <c r="AB10" s="45"/>
    </row>
    <row r="11" spans="1:28" ht="15" thickBot="1">
      <c r="A11" t="s">
        <v>185</v>
      </c>
      <c r="L11">
        <v>8</v>
      </c>
      <c r="M11">
        <v>30</v>
      </c>
      <c r="N11">
        <v>25</v>
      </c>
      <c r="O11">
        <v>22</v>
      </c>
      <c r="P11">
        <v>17</v>
      </c>
      <c r="Q11">
        <v>33</v>
      </c>
      <c r="S11" s="46"/>
      <c r="T11" s="47"/>
      <c r="U11" s="47"/>
      <c r="V11" s="47"/>
      <c r="W11" s="47"/>
      <c r="X11" s="47"/>
      <c r="Y11" s="47"/>
      <c r="Z11" s="47"/>
      <c r="AA11" s="47"/>
      <c r="AB11" s="48"/>
    </row>
    <row r="12" spans="1:28">
      <c r="A12" t="s">
        <v>186</v>
      </c>
      <c r="L12">
        <v>9</v>
      </c>
      <c r="M12">
        <v>32</v>
      </c>
      <c r="N12">
        <v>27</v>
      </c>
      <c r="O12">
        <v>25</v>
      </c>
      <c r="P12">
        <v>20</v>
      </c>
      <c r="Q12">
        <v>36</v>
      </c>
    </row>
    <row r="13" spans="1:28">
      <c r="A13" t="s">
        <v>187</v>
      </c>
      <c r="L13">
        <v>10</v>
      </c>
      <c r="M13">
        <v>31</v>
      </c>
      <c r="N13">
        <v>28</v>
      </c>
      <c r="O13">
        <v>24</v>
      </c>
      <c r="P13">
        <v>19</v>
      </c>
      <c r="Q13">
        <v>34</v>
      </c>
    </row>
    <row r="14" spans="1:28">
      <c r="A14" t="s">
        <v>188</v>
      </c>
    </row>
    <row r="15" spans="1:28">
      <c r="A15" t="s">
        <v>186</v>
      </c>
    </row>
    <row r="16" spans="1:28">
      <c r="A16" t="s">
        <v>137</v>
      </c>
      <c r="B16" t="s">
        <v>189</v>
      </c>
    </row>
    <row r="17" spans="1:3">
      <c r="A17" t="s">
        <v>190</v>
      </c>
      <c r="B17" t="s">
        <v>191</v>
      </c>
    </row>
    <row r="18" spans="1:3">
      <c r="A18" t="s">
        <v>192</v>
      </c>
      <c r="B18" t="s">
        <v>193</v>
      </c>
    </row>
    <row r="19" spans="1:3">
      <c r="A19" t="s">
        <v>194</v>
      </c>
      <c r="B19" t="s">
        <v>195</v>
      </c>
      <c r="C19" t="s">
        <v>196</v>
      </c>
    </row>
  </sheetData>
  <phoneticPr fontId="6"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0C25-21A9-4E7F-97D7-5BF01664399A}">
  <dimension ref="A1:T25"/>
  <sheetViews>
    <sheetView workbookViewId="0">
      <selection activeCell="A5" sqref="A5:J14"/>
    </sheetView>
  </sheetViews>
  <sheetFormatPr defaultRowHeight="14.5"/>
  <sheetData>
    <row r="1" spans="1:20" ht="15" thickBot="1">
      <c r="A1" t="s">
        <v>205</v>
      </c>
    </row>
    <row r="2" spans="1:20">
      <c r="A2" t="s">
        <v>206</v>
      </c>
      <c r="L2" s="33"/>
      <c r="M2" s="34"/>
      <c r="N2" s="34"/>
      <c r="O2" s="34"/>
      <c r="P2" s="34"/>
      <c r="Q2" s="34"/>
      <c r="R2" s="34"/>
      <c r="S2" s="34"/>
      <c r="T2" s="35"/>
    </row>
    <row r="3" spans="1:20">
      <c r="A3" t="s">
        <v>0</v>
      </c>
      <c r="L3" s="36"/>
      <c r="M3" t="s">
        <v>208</v>
      </c>
      <c r="T3" s="37"/>
    </row>
    <row r="4" spans="1:20">
      <c r="A4" t="s">
        <v>207</v>
      </c>
      <c r="L4" s="36"/>
      <c r="T4" s="37"/>
    </row>
    <row r="5" spans="1:20">
      <c r="A5" s="93">
        <v>28</v>
      </c>
      <c r="B5" s="93">
        <v>32</v>
      </c>
      <c r="C5" s="93">
        <v>35</v>
      </c>
      <c r="D5" s="93">
        <v>40</v>
      </c>
      <c r="E5" s="93">
        <v>42</v>
      </c>
      <c r="F5" s="93">
        <v>28</v>
      </c>
      <c r="G5" s="93">
        <v>33</v>
      </c>
      <c r="H5" s="93">
        <v>38</v>
      </c>
      <c r="I5" s="93">
        <v>30</v>
      </c>
      <c r="J5" s="93">
        <v>41</v>
      </c>
      <c r="L5" s="36"/>
      <c r="T5" s="37"/>
    </row>
    <row r="6" spans="1:20">
      <c r="A6" s="93">
        <v>37</v>
      </c>
      <c r="B6" s="93">
        <v>31</v>
      </c>
      <c r="C6" s="93">
        <v>34</v>
      </c>
      <c r="D6" s="93">
        <v>29</v>
      </c>
      <c r="E6" s="93">
        <v>36</v>
      </c>
      <c r="F6" s="93">
        <v>43</v>
      </c>
      <c r="G6" s="93">
        <v>39</v>
      </c>
      <c r="H6" s="93">
        <v>27</v>
      </c>
      <c r="I6" s="93">
        <v>35</v>
      </c>
      <c r="J6" s="93">
        <v>31</v>
      </c>
      <c r="L6" s="36"/>
      <c r="M6" t="s">
        <v>210</v>
      </c>
      <c r="T6" s="37"/>
    </row>
    <row r="7" spans="1:20">
      <c r="A7" s="93">
        <v>39</v>
      </c>
      <c r="B7" s="93">
        <v>45</v>
      </c>
      <c r="C7" s="93">
        <v>29</v>
      </c>
      <c r="D7" s="93">
        <v>33</v>
      </c>
      <c r="E7" s="93">
        <v>37</v>
      </c>
      <c r="F7" s="93">
        <v>40</v>
      </c>
      <c r="G7" s="93">
        <v>36</v>
      </c>
      <c r="H7" s="93">
        <v>29</v>
      </c>
      <c r="I7" s="93">
        <v>31</v>
      </c>
      <c r="J7" s="93">
        <v>38</v>
      </c>
      <c r="L7" s="36"/>
      <c r="M7" s="27">
        <f>MODE(A5:J14)</f>
        <v>31</v>
      </c>
      <c r="T7" s="37"/>
    </row>
    <row r="8" spans="1:20">
      <c r="A8" s="93">
        <v>35</v>
      </c>
      <c r="B8" s="93">
        <v>44</v>
      </c>
      <c r="C8" s="93">
        <v>32</v>
      </c>
      <c r="D8" s="93">
        <v>39</v>
      </c>
      <c r="E8" s="93">
        <v>36</v>
      </c>
      <c r="F8" s="93">
        <v>30</v>
      </c>
      <c r="G8" s="93">
        <v>33</v>
      </c>
      <c r="H8" s="93">
        <v>28</v>
      </c>
      <c r="I8" s="93">
        <v>41</v>
      </c>
      <c r="J8" s="93">
        <v>35</v>
      </c>
      <c r="L8" s="36"/>
      <c r="M8" t="s">
        <v>15</v>
      </c>
      <c r="T8" s="37"/>
    </row>
    <row r="9" spans="1:20">
      <c r="A9" s="93">
        <v>31</v>
      </c>
      <c r="B9" s="93">
        <v>37</v>
      </c>
      <c r="C9" s="93">
        <v>42</v>
      </c>
      <c r="D9" s="93">
        <v>29</v>
      </c>
      <c r="E9" s="93">
        <v>34</v>
      </c>
      <c r="F9" s="93">
        <v>40</v>
      </c>
      <c r="G9" s="93">
        <v>31</v>
      </c>
      <c r="H9" s="93">
        <v>33</v>
      </c>
      <c r="I9" s="93">
        <v>38</v>
      </c>
      <c r="J9" s="93">
        <v>36</v>
      </c>
      <c r="L9" s="36"/>
      <c r="M9" t="s">
        <v>211</v>
      </c>
      <c r="T9" s="37"/>
    </row>
    <row r="10" spans="1:20">
      <c r="A10" s="93">
        <v>39</v>
      </c>
      <c r="B10" s="93">
        <v>27</v>
      </c>
      <c r="C10" s="93">
        <v>35</v>
      </c>
      <c r="D10" s="93">
        <v>30</v>
      </c>
      <c r="E10" s="93">
        <v>43</v>
      </c>
      <c r="F10" s="93">
        <v>29</v>
      </c>
      <c r="G10" s="93">
        <v>32</v>
      </c>
      <c r="H10" s="93">
        <v>36</v>
      </c>
      <c r="I10" s="93">
        <v>31</v>
      </c>
      <c r="J10" s="93">
        <v>40</v>
      </c>
      <c r="L10" s="36"/>
      <c r="M10" s="27">
        <f>MEDIAN(A5:J14)</f>
        <v>35</v>
      </c>
      <c r="T10" s="37"/>
    </row>
    <row r="11" spans="1:20">
      <c r="A11" s="93">
        <v>38</v>
      </c>
      <c r="B11" s="93">
        <v>44</v>
      </c>
      <c r="C11" s="93">
        <v>37</v>
      </c>
      <c r="D11" s="93">
        <v>33</v>
      </c>
      <c r="E11" s="93">
        <v>35</v>
      </c>
      <c r="F11" s="93">
        <v>41</v>
      </c>
      <c r="G11" s="93">
        <v>30</v>
      </c>
      <c r="H11" s="93">
        <v>31</v>
      </c>
      <c r="I11" s="93">
        <v>39</v>
      </c>
      <c r="J11" s="93">
        <v>28</v>
      </c>
      <c r="L11" s="36"/>
      <c r="T11" s="37"/>
    </row>
    <row r="12" spans="1:20">
      <c r="A12" s="93">
        <v>45</v>
      </c>
      <c r="B12" s="93">
        <v>29</v>
      </c>
      <c r="C12" s="93">
        <v>33</v>
      </c>
      <c r="D12" s="93">
        <v>38</v>
      </c>
      <c r="E12" s="93">
        <v>34</v>
      </c>
      <c r="F12" s="93">
        <v>32</v>
      </c>
      <c r="G12" s="93">
        <v>35</v>
      </c>
      <c r="H12" s="93">
        <v>31</v>
      </c>
      <c r="I12" s="93">
        <v>40</v>
      </c>
      <c r="J12" s="93">
        <v>36</v>
      </c>
      <c r="L12" s="36"/>
      <c r="M12" t="s">
        <v>212</v>
      </c>
      <c r="T12" s="37"/>
    </row>
    <row r="13" spans="1:20" ht="15" thickBot="1">
      <c r="A13" s="93">
        <v>39</v>
      </c>
      <c r="B13" s="93">
        <v>27</v>
      </c>
      <c r="C13" s="93">
        <v>35</v>
      </c>
      <c r="D13" s="93">
        <v>30</v>
      </c>
      <c r="E13" s="93">
        <v>43</v>
      </c>
      <c r="F13" s="93">
        <v>29</v>
      </c>
      <c r="G13" s="93">
        <v>32</v>
      </c>
      <c r="H13" s="93">
        <v>36</v>
      </c>
      <c r="I13" s="93">
        <v>31</v>
      </c>
      <c r="J13" s="93">
        <v>40</v>
      </c>
      <c r="L13" s="38"/>
      <c r="M13" s="50">
        <f>MAX(A5:J14)-MIN(A5:J14)</f>
        <v>18</v>
      </c>
      <c r="N13" s="32"/>
      <c r="O13" s="32"/>
      <c r="P13" s="32"/>
      <c r="Q13" s="32"/>
      <c r="R13" s="32"/>
      <c r="S13" s="32"/>
      <c r="T13" s="39"/>
    </row>
    <row r="14" spans="1:20">
      <c r="A14" s="93">
        <v>38</v>
      </c>
      <c r="B14" s="93">
        <v>44</v>
      </c>
      <c r="C14" s="93">
        <v>37</v>
      </c>
      <c r="D14" s="93">
        <v>33</v>
      </c>
      <c r="E14" s="93">
        <v>35</v>
      </c>
      <c r="F14" s="93">
        <v>41</v>
      </c>
      <c r="G14" s="93">
        <v>30</v>
      </c>
      <c r="H14" s="93">
        <v>31</v>
      </c>
      <c r="I14" s="93">
        <v>39</v>
      </c>
      <c r="J14" s="93">
        <v>28</v>
      </c>
    </row>
    <row r="15" spans="1:20">
      <c r="A15" t="s">
        <v>104</v>
      </c>
    </row>
    <row r="16" spans="1:20">
      <c r="A16" t="s">
        <v>208</v>
      </c>
    </row>
    <row r="17" spans="1:3">
      <c r="A17" t="s">
        <v>209</v>
      </c>
    </row>
    <row r="18" spans="1:3">
      <c r="A18" t="s">
        <v>210</v>
      </c>
    </row>
    <row r="19" spans="1:3">
      <c r="A19" t="s">
        <v>211</v>
      </c>
    </row>
    <row r="20" spans="1:3">
      <c r="A20" t="s">
        <v>212</v>
      </c>
    </row>
    <row r="21" spans="1:3">
      <c r="A21" t="s">
        <v>213</v>
      </c>
      <c r="B21" t="s">
        <v>214</v>
      </c>
    </row>
    <row r="22" spans="1:3">
      <c r="A22" t="s">
        <v>215</v>
      </c>
      <c r="B22" t="s">
        <v>216</v>
      </c>
    </row>
    <row r="23" spans="1:3">
      <c r="A23" t="s">
        <v>217</v>
      </c>
      <c r="B23" t="s">
        <v>218</v>
      </c>
      <c r="C23" t="s">
        <v>219</v>
      </c>
    </row>
    <row r="24" spans="1:3">
      <c r="A24" t="s">
        <v>220</v>
      </c>
      <c r="B24" t="s">
        <v>221</v>
      </c>
      <c r="C24" t="s">
        <v>60</v>
      </c>
    </row>
    <row r="25" spans="1:3">
      <c r="A25" t="s">
        <v>222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27A11-B7B8-4695-A288-9F4361ED0C86}">
  <dimension ref="A1:W20"/>
  <sheetViews>
    <sheetView workbookViewId="0">
      <selection activeCell="F9" sqref="F9"/>
    </sheetView>
  </sheetViews>
  <sheetFormatPr defaultRowHeight="14.5"/>
  <sheetData>
    <row r="1" spans="1:23" ht="15" thickBot="1">
      <c r="A1" t="s">
        <v>223</v>
      </c>
    </row>
    <row r="2" spans="1:23">
      <c r="A2" t="s">
        <v>224</v>
      </c>
      <c r="M2" s="33"/>
      <c r="N2" s="34"/>
      <c r="O2" s="34"/>
      <c r="P2" s="34"/>
      <c r="Q2" s="34"/>
      <c r="R2" s="34"/>
      <c r="S2" s="34"/>
      <c r="T2" s="34"/>
      <c r="U2" s="34"/>
      <c r="V2" s="35"/>
    </row>
    <row r="3" spans="1:23">
      <c r="A3" t="s">
        <v>0</v>
      </c>
      <c r="M3" s="36"/>
      <c r="N3" t="s">
        <v>226</v>
      </c>
      <c r="V3" s="37"/>
    </row>
    <row r="4" spans="1:23">
      <c r="A4" t="s">
        <v>225</v>
      </c>
      <c r="M4" s="36"/>
      <c r="V4" s="37"/>
    </row>
    <row r="5" spans="1:23">
      <c r="A5" s="94" t="s">
        <v>234</v>
      </c>
      <c r="B5" s="95">
        <v>40</v>
      </c>
      <c r="C5" s="95">
        <v>28</v>
      </c>
      <c r="D5" s="95">
        <v>73</v>
      </c>
      <c r="E5" s="95">
        <v>52</v>
      </c>
      <c r="F5" s="95">
        <v>61</v>
      </c>
      <c r="G5" s="95">
        <v>35</v>
      </c>
      <c r="H5" s="95">
        <v>40</v>
      </c>
      <c r="I5" s="95">
        <v>47</v>
      </c>
      <c r="J5" s="95">
        <v>65</v>
      </c>
      <c r="M5" s="36"/>
      <c r="V5" s="37"/>
    </row>
    <row r="6" spans="1:23">
      <c r="A6" s="95">
        <v>52</v>
      </c>
      <c r="B6" s="95">
        <v>44</v>
      </c>
      <c r="C6" s="95">
        <v>38</v>
      </c>
      <c r="D6" s="95">
        <v>60</v>
      </c>
      <c r="E6" s="95">
        <v>56</v>
      </c>
      <c r="F6" s="95">
        <v>40</v>
      </c>
      <c r="G6" s="95">
        <v>36</v>
      </c>
      <c r="H6" s="95">
        <v>49</v>
      </c>
      <c r="I6" s="95">
        <v>68</v>
      </c>
      <c r="J6" s="95">
        <v>57</v>
      </c>
      <c r="M6" s="36"/>
      <c r="N6" t="s">
        <v>228</v>
      </c>
      <c r="V6" s="37"/>
    </row>
    <row r="7" spans="1:23">
      <c r="A7" s="95">
        <v>52</v>
      </c>
      <c r="B7" s="95">
        <v>63</v>
      </c>
      <c r="C7" s="95">
        <v>41</v>
      </c>
      <c r="D7" s="95">
        <v>48</v>
      </c>
      <c r="E7" s="95">
        <v>55</v>
      </c>
      <c r="F7" s="95">
        <v>42</v>
      </c>
      <c r="G7" s="95">
        <v>39</v>
      </c>
      <c r="H7" s="95">
        <v>58</v>
      </c>
      <c r="I7" s="95">
        <v>62</v>
      </c>
      <c r="J7" s="95">
        <v>49</v>
      </c>
      <c r="M7" s="36"/>
      <c r="N7" s="27">
        <f>MODE(A5:J9)</f>
        <v>40</v>
      </c>
      <c r="V7" s="37"/>
    </row>
    <row r="8" spans="1:23">
      <c r="A8" s="95">
        <v>59</v>
      </c>
      <c r="B8" s="95">
        <v>45</v>
      </c>
      <c r="C8" s="95">
        <v>47</v>
      </c>
      <c r="D8" s="95">
        <v>51</v>
      </c>
      <c r="E8" s="95">
        <v>65</v>
      </c>
      <c r="F8" s="95">
        <v>41</v>
      </c>
      <c r="G8" s="95">
        <v>48</v>
      </c>
      <c r="H8" s="95">
        <v>55</v>
      </c>
      <c r="I8" s="95">
        <v>42</v>
      </c>
      <c r="J8" s="95">
        <v>39</v>
      </c>
      <c r="M8" s="36"/>
      <c r="V8" s="37"/>
    </row>
    <row r="9" spans="1:23">
      <c r="A9" s="95">
        <v>58</v>
      </c>
      <c r="B9" s="95">
        <v>62</v>
      </c>
      <c r="C9" s="95">
        <v>49</v>
      </c>
      <c r="D9" s="95">
        <v>59</v>
      </c>
      <c r="E9" s="95">
        <v>45</v>
      </c>
      <c r="F9" s="95">
        <v>47</v>
      </c>
      <c r="G9" s="95">
        <v>51</v>
      </c>
      <c r="H9" s="95">
        <v>65</v>
      </c>
      <c r="I9" s="95">
        <v>43</v>
      </c>
      <c r="J9" s="95">
        <v>58</v>
      </c>
      <c r="M9" s="36"/>
      <c r="N9" t="s">
        <v>229</v>
      </c>
      <c r="V9" s="37"/>
    </row>
    <row r="10" spans="1:23">
      <c r="A10" t="s">
        <v>104</v>
      </c>
      <c r="M10" s="36"/>
      <c r="N10" s="51">
        <f>MEDIAN(A5:J9)</f>
        <v>49</v>
      </c>
      <c r="V10" s="37"/>
    </row>
    <row r="11" spans="1:23">
      <c r="A11" t="s">
        <v>226</v>
      </c>
      <c r="M11" s="36"/>
      <c r="V11" s="37"/>
    </row>
    <row r="12" spans="1:23">
      <c r="A12" t="s">
        <v>227</v>
      </c>
      <c r="M12" s="36"/>
      <c r="N12" t="s">
        <v>230</v>
      </c>
      <c r="V12" s="37"/>
    </row>
    <row r="13" spans="1:23">
      <c r="A13" t="s">
        <v>228</v>
      </c>
      <c r="M13" s="36"/>
      <c r="N13" s="51" t="s">
        <v>235</v>
      </c>
      <c r="O13" s="27">
        <f>QUARTILE(B3:K7,1)</f>
        <v>40</v>
      </c>
      <c r="V13" s="37"/>
    </row>
    <row r="14" spans="1:23">
      <c r="A14" t="s">
        <v>229</v>
      </c>
      <c r="M14" s="36"/>
      <c r="N14" s="27" t="s">
        <v>236</v>
      </c>
      <c r="O14" s="27">
        <f>QUARTILE(B3:K7,3)</f>
        <v>59</v>
      </c>
      <c r="V14" s="37"/>
    </row>
    <row r="15" spans="1:23">
      <c r="A15" t="s">
        <v>230</v>
      </c>
      <c r="M15" s="36"/>
      <c r="N15" s="27" t="s">
        <v>237</v>
      </c>
      <c r="O15" s="27">
        <f>O14-O13</f>
        <v>19</v>
      </c>
      <c r="V15" s="37"/>
    </row>
    <row r="16" spans="1:23" ht="15" thickBot="1">
      <c r="A16" t="s">
        <v>231</v>
      </c>
      <c r="M16" s="38"/>
      <c r="N16" s="49"/>
      <c r="O16" s="52"/>
      <c r="P16" s="52"/>
      <c r="Q16" s="52"/>
      <c r="R16" s="52"/>
      <c r="S16" s="52"/>
      <c r="T16" s="52"/>
      <c r="U16" s="52"/>
      <c r="V16" s="53"/>
      <c r="W16" s="2"/>
    </row>
    <row r="17" spans="1:23">
      <c r="A17" t="s">
        <v>232</v>
      </c>
      <c r="O17" s="2"/>
      <c r="P17" s="2"/>
      <c r="Q17" s="2"/>
      <c r="R17" s="2"/>
      <c r="S17" s="2"/>
      <c r="T17" s="2"/>
      <c r="U17" s="2"/>
      <c r="V17" s="2"/>
      <c r="W17" s="2"/>
    </row>
    <row r="18" spans="1:23">
      <c r="A18" t="s">
        <v>233</v>
      </c>
      <c r="N18" s="2"/>
      <c r="O18" s="2"/>
      <c r="P18" s="2"/>
      <c r="Q18" s="2"/>
      <c r="R18" s="2"/>
      <c r="S18" s="2"/>
      <c r="T18" s="2"/>
      <c r="U18" s="2"/>
      <c r="V18" s="2"/>
      <c r="W18" s="2"/>
    </row>
    <row r="19" spans="1:23">
      <c r="N19" s="2"/>
      <c r="O19" s="2"/>
      <c r="P19" s="2"/>
      <c r="Q19" s="2"/>
      <c r="R19" s="2"/>
      <c r="S19" s="2"/>
      <c r="T19" s="2"/>
      <c r="U19" s="2"/>
      <c r="V19" s="2"/>
      <c r="W19" s="2"/>
    </row>
    <row r="20" spans="1:23">
      <c r="N20" s="2"/>
      <c r="O20" s="2"/>
      <c r="P20" s="2"/>
      <c r="Q20" s="2"/>
      <c r="R20" s="2"/>
      <c r="S20" s="2"/>
      <c r="T20" s="2"/>
      <c r="U20" s="2"/>
      <c r="V20" s="2"/>
      <c r="W20" s="2"/>
    </row>
  </sheetData>
  <sortState xmlns:xlrd2="http://schemas.microsoft.com/office/spreadsheetml/2017/richdata2" ref="N17:W20">
    <sortCondition ref="W20"/>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B2BF-A551-4D93-B334-BD1B5F7D231C}">
  <dimension ref="A1:T42"/>
  <sheetViews>
    <sheetView workbookViewId="0">
      <selection activeCell="A6" sqref="A6:G7"/>
    </sheetView>
  </sheetViews>
  <sheetFormatPr defaultRowHeight="14.5"/>
  <cols>
    <col min="8" max="8" width="15.54296875" customWidth="1"/>
    <col min="9" max="9" width="69.81640625" bestFit="1" customWidth="1"/>
    <col min="10" max="10" width="13.1796875" bestFit="1" customWidth="1"/>
    <col min="11" max="11" width="12.90625" bestFit="1" customWidth="1"/>
  </cols>
  <sheetData>
    <row r="1" spans="1:20" ht="15" thickBot="1">
      <c r="A1" t="s">
        <v>238</v>
      </c>
      <c r="I1" s="54"/>
      <c r="J1" s="55"/>
      <c r="K1" s="55"/>
      <c r="L1" s="55"/>
      <c r="M1" s="55"/>
      <c r="N1" s="55"/>
      <c r="O1" s="55"/>
      <c r="P1" s="55"/>
      <c r="Q1" s="55"/>
      <c r="R1" s="56"/>
    </row>
    <row r="2" spans="1:20" ht="15" thickTop="1">
      <c r="A2" t="s">
        <v>239</v>
      </c>
      <c r="I2" s="57"/>
      <c r="J2" s="58"/>
      <c r="K2" s="58"/>
      <c r="L2" s="58"/>
      <c r="M2" s="58"/>
      <c r="N2" s="58"/>
      <c r="O2" s="58"/>
      <c r="P2" s="58"/>
      <c r="Q2" s="58"/>
      <c r="R2" s="59"/>
    </row>
    <row r="3" spans="1:20">
      <c r="A3" t="s">
        <v>0</v>
      </c>
      <c r="I3" s="60"/>
      <c r="J3" t="s">
        <v>256</v>
      </c>
      <c r="K3" s="2" t="s">
        <v>258</v>
      </c>
      <c r="L3" s="2" t="s">
        <v>249</v>
      </c>
      <c r="M3" s="2" t="s">
        <v>250</v>
      </c>
      <c r="N3" s="2" t="s">
        <v>251</v>
      </c>
      <c r="O3" s="2" t="s">
        <v>252</v>
      </c>
      <c r="P3" s="2" t="s">
        <v>253</v>
      </c>
      <c r="Q3" s="2" t="s">
        <v>254</v>
      </c>
      <c r="R3" s="61"/>
    </row>
    <row r="4" spans="1:20">
      <c r="A4" t="s">
        <v>240</v>
      </c>
      <c r="I4" s="60"/>
      <c r="J4" t="s">
        <v>257</v>
      </c>
      <c r="K4" s="2">
        <v>30</v>
      </c>
      <c r="L4" s="2">
        <v>40</v>
      </c>
      <c r="M4" s="2">
        <v>20</v>
      </c>
      <c r="N4" s="2">
        <v>10</v>
      </c>
      <c r="O4" s="2">
        <v>45</v>
      </c>
      <c r="P4" s="2">
        <v>25</v>
      </c>
      <c r="Q4" s="2">
        <v>30</v>
      </c>
      <c r="R4" s="61"/>
    </row>
    <row r="5" spans="1:20">
      <c r="A5" t="s">
        <v>241</v>
      </c>
      <c r="I5" s="60"/>
      <c r="R5" s="61"/>
    </row>
    <row r="6" spans="1:20">
      <c r="A6" s="93" t="s">
        <v>248</v>
      </c>
      <c r="B6" s="93" t="s">
        <v>249</v>
      </c>
      <c r="C6" s="93" t="s">
        <v>250</v>
      </c>
      <c r="D6" s="93" t="s">
        <v>251</v>
      </c>
      <c r="E6" s="93" t="s">
        <v>252</v>
      </c>
      <c r="F6" s="93" t="s">
        <v>253</v>
      </c>
      <c r="G6" s="93" t="s">
        <v>254</v>
      </c>
      <c r="I6" s="60" t="s">
        <v>242</v>
      </c>
      <c r="R6" s="61"/>
      <c r="T6" t="s">
        <v>15</v>
      </c>
    </row>
    <row r="7" spans="1:20">
      <c r="A7" s="93" t="s">
        <v>255</v>
      </c>
      <c r="B7" s="93">
        <v>40</v>
      </c>
      <c r="C7" s="93">
        <v>20</v>
      </c>
      <c r="D7" s="93">
        <v>10</v>
      </c>
      <c r="E7" s="93">
        <v>45</v>
      </c>
      <c r="F7" s="93">
        <v>25</v>
      </c>
      <c r="G7" s="93">
        <v>30</v>
      </c>
      <c r="I7" s="60"/>
      <c r="R7" s="61"/>
    </row>
    <row r="8" spans="1:20">
      <c r="A8" t="s">
        <v>104</v>
      </c>
      <c r="I8" s="60"/>
      <c r="R8" s="61"/>
    </row>
    <row r="9" spans="1:20">
      <c r="A9" t="s">
        <v>242</v>
      </c>
      <c r="I9" s="60"/>
      <c r="R9" s="61"/>
    </row>
    <row r="10" spans="1:20">
      <c r="A10" t="s">
        <v>243</v>
      </c>
      <c r="I10" s="60"/>
      <c r="R10" s="61"/>
    </row>
    <row r="11" spans="1:20">
      <c r="A11" t="s">
        <v>244</v>
      </c>
      <c r="I11" s="60"/>
      <c r="R11" s="61"/>
      <c r="T11" s="1"/>
    </row>
    <row r="12" spans="1:20">
      <c r="A12" t="s">
        <v>245</v>
      </c>
      <c r="I12" s="60"/>
      <c r="R12" s="61"/>
    </row>
    <row r="13" spans="1:20">
      <c r="A13" t="s">
        <v>246</v>
      </c>
      <c r="I13" s="60"/>
      <c r="R13" s="61"/>
    </row>
    <row r="14" spans="1:20">
      <c r="A14" t="s">
        <v>247</v>
      </c>
      <c r="I14" s="60"/>
      <c r="R14" s="61"/>
    </row>
    <row r="15" spans="1:20">
      <c r="I15" s="60"/>
      <c r="R15" s="61"/>
    </row>
    <row r="16" spans="1:20">
      <c r="I16" s="60"/>
      <c r="R16" s="61"/>
    </row>
    <row r="17" spans="9:18">
      <c r="I17" s="60"/>
      <c r="R17" s="61"/>
    </row>
    <row r="18" spans="9:18">
      <c r="I18" s="60"/>
      <c r="R18" s="61"/>
    </row>
    <row r="19" spans="9:18">
      <c r="I19" s="60"/>
      <c r="R19" s="61"/>
    </row>
    <row r="20" spans="9:18">
      <c r="I20" s="60"/>
      <c r="R20" s="61"/>
    </row>
    <row r="21" spans="9:18">
      <c r="I21" s="60"/>
      <c r="R21" s="61"/>
    </row>
    <row r="22" spans="9:18">
      <c r="I22" s="60"/>
      <c r="J22" t="s">
        <v>15</v>
      </c>
      <c r="R22" s="61"/>
    </row>
    <row r="23" spans="9:18">
      <c r="I23" s="60"/>
      <c r="R23" s="61"/>
    </row>
    <row r="24" spans="9:18">
      <c r="I24" s="60" t="s">
        <v>243</v>
      </c>
      <c r="J24">
        <f>MODE(Table7[[ A]:[ G]])</f>
        <v>30</v>
      </c>
      <c r="R24" s="61"/>
    </row>
    <row r="25" spans="9:18">
      <c r="I25" s="60"/>
      <c r="R25" s="61"/>
    </row>
    <row r="26" spans="9:18">
      <c r="I26" s="60" t="s">
        <v>244</v>
      </c>
      <c r="R26" s="61"/>
    </row>
    <row r="27" spans="9:18">
      <c r="I27" s="60"/>
      <c r="R27" s="61"/>
    </row>
    <row r="28" spans="9:18">
      <c r="I28" s="60"/>
      <c r="R28" s="61"/>
    </row>
    <row r="29" spans="9:18">
      <c r="I29" s="60"/>
      <c r="R29" s="61"/>
    </row>
    <row r="30" spans="9:18">
      <c r="I30" s="60"/>
      <c r="R30" s="61"/>
    </row>
    <row r="31" spans="9:18">
      <c r="I31" s="60"/>
      <c r="R31" s="61"/>
    </row>
    <row r="32" spans="9:18">
      <c r="I32" s="60"/>
      <c r="R32" s="61"/>
    </row>
    <row r="33" spans="9:18">
      <c r="I33" s="60"/>
      <c r="R33" s="61"/>
    </row>
    <row r="34" spans="9:18">
      <c r="I34" s="60"/>
      <c r="R34" s="61"/>
    </row>
    <row r="35" spans="9:18">
      <c r="I35" s="60"/>
      <c r="R35" s="61"/>
    </row>
    <row r="36" spans="9:18">
      <c r="I36" s="60"/>
      <c r="R36" s="61"/>
    </row>
    <row r="37" spans="9:18">
      <c r="I37" s="60"/>
      <c r="R37" s="61"/>
    </row>
    <row r="38" spans="9:18">
      <c r="I38" s="60"/>
      <c r="R38" s="61"/>
    </row>
    <row r="39" spans="9:18">
      <c r="I39" s="60"/>
      <c r="R39" s="61"/>
    </row>
    <row r="40" spans="9:18">
      <c r="I40" s="60"/>
      <c r="R40" s="61"/>
    </row>
    <row r="41" spans="9:18" ht="15" thickBot="1">
      <c r="I41" s="62"/>
      <c r="J41" s="63"/>
      <c r="K41" s="63"/>
      <c r="L41" s="63"/>
      <c r="M41" s="63"/>
      <c r="N41" s="63"/>
      <c r="O41" s="63"/>
      <c r="P41" s="63"/>
      <c r="Q41" s="63"/>
      <c r="R41" s="64"/>
    </row>
    <row r="42" spans="9:18" ht="15" thickTop="1"/>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126FC-F055-4DB8-A010-AEFAC4BA8240}">
  <dimension ref="A1:U43"/>
  <sheetViews>
    <sheetView workbookViewId="0">
      <selection activeCell="A5" sqref="A5:J14"/>
    </sheetView>
  </sheetViews>
  <sheetFormatPr defaultRowHeight="14.5"/>
  <sheetData>
    <row r="1" spans="1:21" ht="15" thickBot="1">
      <c r="A1" t="s">
        <v>259</v>
      </c>
    </row>
    <row r="2" spans="1:21" ht="15" thickTop="1">
      <c r="A2" t="s">
        <v>260</v>
      </c>
      <c r="M2" s="57"/>
      <c r="N2" s="58"/>
      <c r="O2" s="58"/>
      <c r="P2" s="58"/>
      <c r="Q2" s="58"/>
      <c r="R2" s="58"/>
      <c r="S2" s="58"/>
      <c r="T2" s="58"/>
      <c r="U2" s="59"/>
    </row>
    <row r="3" spans="1:21">
      <c r="A3" t="s">
        <v>0</v>
      </c>
      <c r="M3" s="60"/>
      <c r="N3" t="s">
        <v>262</v>
      </c>
      <c r="U3" s="61"/>
    </row>
    <row r="4" spans="1:21">
      <c r="A4" t="s">
        <v>261</v>
      </c>
      <c r="G4" t="s">
        <v>271</v>
      </c>
      <c r="M4" s="60"/>
      <c r="U4" s="61"/>
    </row>
    <row r="5" spans="1:21">
      <c r="A5" s="93">
        <v>4</v>
      </c>
      <c r="B5" s="93">
        <v>5</v>
      </c>
      <c r="C5" s="93">
        <v>3</v>
      </c>
      <c r="D5" s="93">
        <v>4</v>
      </c>
      <c r="E5" s="93">
        <v>4</v>
      </c>
      <c r="F5" s="93">
        <v>3</v>
      </c>
      <c r="G5" s="93">
        <v>2</v>
      </c>
      <c r="H5" s="93">
        <v>5</v>
      </c>
      <c r="I5" s="93">
        <v>4</v>
      </c>
      <c r="J5" s="93">
        <v>3</v>
      </c>
      <c r="M5" s="60"/>
      <c r="U5" s="61"/>
    </row>
    <row r="6" spans="1:21">
      <c r="A6" s="93">
        <v>5</v>
      </c>
      <c r="B6" s="93">
        <v>4</v>
      </c>
      <c r="C6" s="93">
        <v>2</v>
      </c>
      <c r="D6" s="93">
        <v>3</v>
      </c>
      <c r="E6" s="93">
        <v>4</v>
      </c>
      <c r="F6" s="93">
        <v>5</v>
      </c>
      <c r="G6" s="93">
        <v>3</v>
      </c>
      <c r="H6" s="93">
        <v>4</v>
      </c>
      <c r="I6" s="93">
        <v>5</v>
      </c>
      <c r="J6" s="93">
        <v>3</v>
      </c>
      <c r="M6" s="60"/>
      <c r="U6" s="61"/>
    </row>
    <row r="7" spans="1:21">
      <c r="A7" s="93">
        <v>4</v>
      </c>
      <c r="B7" s="93">
        <v>3</v>
      </c>
      <c r="C7" s="93">
        <v>2</v>
      </c>
      <c r="D7" s="93">
        <v>4</v>
      </c>
      <c r="E7" s="93">
        <v>5</v>
      </c>
      <c r="F7" s="93">
        <v>3</v>
      </c>
      <c r="G7" s="93">
        <v>4</v>
      </c>
      <c r="H7" s="93">
        <v>5</v>
      </c>
      <c r="I7" s="93">
        <v>4</v>
      </c>
      <c r="J7" s="93">
        <v>3</v>
      </c>
      <c r="M7" s="60"/>
      <c r="U7" s="61"/>
    </row>
    <row r="8" spans="1:21">
      <c r="A8" s="93">
        <v>3</v>
      </c>
      <c r="B8" s="93">
        <v>4</v>
      </c>
      <c r="C8" s="93">
        <v>5</v>
      </c>
      <c r="D8" s="93">
        <v>2</v>
      </c>
      <c r="E8" s="93">
        <v>3</v>
      </c>
      <c r="F8" s="93">
        <v>4</v>
      </c>
      <c r="G8" s="93">
        <v>4</v>
      </c>
      <c r="H8" s="93">
        <v>3</v>
      </c>
      <c r="I8" s="93">
        <v>5</v>
      </c>
      <c r="J8" s="93">
        <v>4</v>
      </c>
      <c r="M8" s="60"/>
      <c r="U8" s="61"/>
    </row>
    <row r="9" spans="1:21">
      <c r="A9" s="93">
        <v>3</v>
      </c>
      <c r="B9" s="93">
        <v>4</v>
      </c>
      <c r="C9" s="93">
        <v>5</v>
      </c>
      <c r="D9" s="93">
        <v>4</v>
      </c>
      <c r="E9" s="93">
        <v>2</v>
      </c>
      <c r="F9" s="93">
        <v>3</v>
      </c>
      <c r="G9" s="93">
        <v>4</v>
      </c>
      <c r="H9" s="93">
        <v>5</v>
      </c>
      <c r="I9" s="93">
        <v>3</v>
      </c>
      <c r="J9" s="93">
        <v>4</v>
      </c>
      <c r="M9" s="60"/>
      <c r="U9" s="61"/>
    </row>
    <row r="10" spans="1:21">
      <c r="A10" s="93">
        <v>5</v>
      </c>
      <c r="B10" s="93">
        <v>4</v>
      </c>
      <c r="C10" s="93">
        <v>3</v>
      </c>
      <c r="D10" s="93">
        <v>4</v>
      </c>
      <c r="E10" s="93">
        <v>5</v>
      </c>
      <c r="F10" s="93">
        <v>3</v>
      </c>
      <c r="G10" s="93">
        <v>4</v>
      </c>
      <c r="H10" s="93">
        <v>5</v>
      </c>
      <c r="I10" s="93">
        <v>4</v>
      </c>
      <c r="J10" s="93">
        <v>3</v>
      </c>
      <c r="M10" s="60"/>
      <c r="U10" s="61"/>
    </row>
    <row r="11" spans="1:21">
      <c r="A11" s="93">
        <v>3</v>
      </c>
      <c r="B11" s="93">
        <v>4</v>
      </c>
      <c r="C11" s="93">
        <v>5</v>
      </c>
      <c r="D11" s="93">
        <v>2</v>
      </c>
      <c r="E11" s="93">
        <v>3</v>
      </c>
      <c r="F11" s="93">
        <v>4</v>
      </c>
      <c r="G11" s="93">
        <v>4</v>
      </c>
      <c r="H11" s="93">
        <v>3</v>
      </c>
      <c r="I11" s="93">
        <v>5</v>
      </c>
      <c r="J11" s="93">
        <v>4</v>
      </c>
      <c r="M11" s="60"/>
      <c r="U11" s="61"/>
    </row>
    <row r="12" spans="1:21">
      <c r="A12" s="93">
        <v>3</v>
      </c>
      <c r="B12" s="93">
        <v>4</v>
      </c>
      <c r="C12" s="93">
        <v>5</v>
      </c>
      <c r="D12" s="93">
        <v>4</v>
      </c>
      <c r="E12" s="93">
        <v>2</v>
      </c>
      <c r="F12" s="93">
        <v>3</v>
      </c>
      <c r="G12" s="93">
        <v>4</v>
      </c>
      <c r="H12" s="93">
        <v>5</v>
      </c>
      <c r="I12" s="93">
        <v>3</v>
      </c>
      <c r="J12" s="93">
        <v>4</v>
      </c>
      <c r="M12" s="60"/>
      <c r="U12" s="61"/>
    </row>
    <row r="13" spans="1:21">
      <c r="A13" s="93">
        <v>5</v>
      </c>
      <c r="B13" s="93">
        <v>4</v>
      </c>
      <c r="C13" s="93">
        <v>3</v>
      </c>
      <c r="D13" s="93">
        <v>4</v>
      </c>
      <c r="E13" s="93">
        <v>5</v>
      </c>
      <c r="F13" s="93">
        <v>3</v>
      </c>
      <c r="G13" s="93">
        <v>4</v>
      </c>
      <c r="H13" s="93">
        <v>5</v>
      </c>
      <c r="I13" s="93">
        <v>4</v>
      </c>
      <c r="J13" s="93">
        <v>3</v>
      </c>
      <c r="M13" s="60"/>
      <c r="U13" s="61"/>
    </row>
    <row r="14" spans="1:21">
      <c r="A14" s="93">
        <v>3</v>
      </c>
      <c r="B14" s="93">
        <v>4</v>
      </c>
      <c r="C14" s="93">
        <v>5</v>
      </c>
      <c r="D14" s="93">
        <v>2</v>
      </c>
      <c r="E14" s="93">
        <v>3</v>
      </c>
      <c r="F14" s="93">
        <v>4</v>
      </c>
      <c r="G14" s="93">
        <v>4</v>
      </c>
      <c r="H14" s="93">
        <v>3</v>
      </c>
      <c r="I14" s="93">
        <v>5</v>
      </c>
      <c r="J14" s="93">
        <v>4</v>
      </c>
      <c r="M14" s="60"/>
      <c r="U14" s="61"/>
    </row>
    <row r="15" spans="1:21">
      <c r="A15" t="s">
        <v>104</v>
      </c>
      <c r="M15" s="60"/>
      <c r="U15" s="61"/>
    </row>
    <row r="16" spans="1:21">
      <c r="A16" t="s">
        <v>262</v>
      </c>
      <c r="M16" s="60"/>
      <c r="U16" s="61"/>
    </row>
    <row r="17" spans="1:21">
      <c r="A17" t="s">
        <v>263</v>
      </c>
      <c r="M17" s="60"/>
      <c r="U17" s="61"/>
    </row>
    <row r="18" spans="1:21">
      <c r="A18" t="s">
        <v>264</v>
      </c>
      <c r="M18" s="60"/>
      <c r="U18" s="61"/>
    </row>
    <row r="19" spans="1:21">
      <c r="A19" t="s">
        <v>265</v>
      </c>
      <c r="B19" t="s">
        <v>266</v>
      </c>
      <c r="M19" s="60"/>
      <c r="U19" s="61"/>
    </row>
    <row r="20" spans="1:21">
      <c r="A20" t="s">
        <v>267</v>
      </c>
      <c r="B20" t="s">
        <v>268</v>
      </c>
      <c r="M20" s="60"/>
      <c r="N20" t="s">
        <v>263</v>
      </c>
      <c r="U20" s="61"/>
    </row>
    <row r="21" spans="1:21">
      <c r="A21" t="s">
        <v>269</v>
      </c>
      <c r="B21" t="s">
        <v>270</v>
      </c>
      <c r="M21" s="60"/>
      <c r="N21" s="27">
        <f>MODE(A5:J14)</f>
        <v>4</v>
      </c>
      <c r="U21" s="61"/>
    </row>
    <row r="22" spans="1:21">
      <c r="M22" s="60"/>
      <c r="U22" s="61"/>
    </row>
    <row r="23" spans="1:21">
      <c r="M23" s="60"/>
      <c r="N23" t="s">
        <v>264</v>
      </c>
      <c r="U23" s="61"/>
    </row>
    <row r="24" spans="1:21">
      <c r="M24" s="60"/>
      <c r="U24" s="61"/>
    </row>
    <row r="25" spans="1:21">
      <c r="M25" s="60"/>
      <c r="U25" s="61"/>
    </row>
    <row r="26" spans="1:21">
      <c r="M26" s="60"/>
      <c r="U26" s="61"/>
    </row>
    <row r="27" spans="1:21">
      <c r="M27" s="60"/>
      <c r="U27" s="61"/>
    </row>
    <row r="28" spans="1:21">
      <c r="M28" s="60"/>
      <c r="U28" s="61"/>
    </row>
    <row r="29" spans="1:21">
      <c r="M29" s="60"/>
      <c r="U29" s="61"/>
    </row>
    <row r="30" spans="1:21">
      <c r="M30" s="60"/>
      <c r="U30" s="61"/>
    </row>
    <row r="31" spans="1:21">
      <c r="M31" s="60"/>
      <c r="U31" s="61"/>
    </row>
    <row r="32" spans="1:21">
      <c r="M32" s="60"/>
      <c r="U32" s="61"/>
    </row>
    <row r="33" spans="13:21">
      <c r="M33" s="60"/>
      <c r="U33" s="61"/>
    </row>
    <row r="34" spans="13:21">
      <c r="M34" s="60"/>
      <c r="U34" s="61"/>
    </row>
    <row r="35" spans="13:21">
      <c r="M35" s="60"/>
      <c r="U35" s="61"/>
    </row>
    <row r="36" spans="13:21">
      <c r="M36" s="60"/>
      <c r="U36" s="61"/>
    </row>
    <row r="37" spans="13:21">
      <c r="M37" s="60"/>
      <c r="U37" s="61"/>
    </row>
    <row r="38" spans="13:21">
      <c r="M38" s="60"/>
      <c r="U38" s="61"/>
    </row>
    <row r="39" spans="13:21">
      <c r="M39" s="60"/>
      <c r="U39" s="61"/>
    </row>
    <row r="40" spans="13:21">
      <c r="M40" s="60"/>
      <c r="U40" s="61"/>
    </row>
    <row r="41" spans="13:21">
      <c r="M41" s="60"/>
      <c r="U41" s="61"/>
    </row>
    <row r="42" spans="13:21" ht="15" thickBot="1">
      <c r="M42" s="62"/>
      <c r="N42" s="63"/>
      <c r="O42" s="63"/>
      <c r="P42" s="63"/>
      <c r="Q42" s="63"/>
      <c r="R42" s="63"/>
      <c r="S42" s="63"/>
      <c r="T42" s="63"/>
      <c r="U42" s="64"/>
    </row>
    <row r="43" spans="13:21" ht="15" thickTop="1"/>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AC7E5-931B-42B0-A5AD-583E8EA148FB}">
  <dimension ref="A1:W51"/>
  <sheetViews>
    <sheetView workbookViewId="0">
      <selection activeCell="E7" sqref="E7"/>
    </sheetView>
  </sheetViews>
  <sheetFormatPr defaultRowHeight="14.5"/>
  <cols>
    <col min="13" max="21" width="10.08984375" customWidth="1"/>
    <col min="22" max="22" width="11.08984375" customWidth="1"/>
  </cols>
  <sheetData>
    <row r="1" spans="1:23" ht="15" thickTop="1">
      <c r="A1" t="s">
        <v>272</v>
      </c>
      <c r="L1" s="57"/>
      <c r="M1" s="58"/>
      <c r="N1" s="58"/>
      <c r="O1" s="58"/>
      <c r="P1" s="58"/>
      <c r="Q1" s="58"/>
      <c r="R1" s="58"/>
      <c r="S1" s="58"/>
      <c r="T1" s="58"/>
      <c r="U1" s="58"/>
      <c r="V1" s="58"/>
      <c r="W1" s="59"/>
    </row>
    <row r="2" spans="1:23">
      <c r="A2" t="s">
        <v>273</v>
      </c>
      <c r="L2" s="60"/>
      <c r="W2" s="61"/>
    </row>
    <row r="3" spans="1:23" ht="15" thickBot="1">
      <c r="A3" t="s">
        <v>0</v>
      </c>
      <c r="L3" s="60"/>
      <c r="M3" t="s">
        <v>285</v>
      </c>
      <c r="N3" t="s">
        <v>286</v>
      </c>
      <c r="O3" t="s">
        <v>287</v>
      </c>
      <c r="P3" t="s">
        <v>288</v>
      </c>
      <c r="Q3" t="s">
        <v>289</v>
      </c>
      <c r="R3" t="s">
        <v>290</v>
      </c>
      <c r="S3" t="s">
        <v>291</v>
      </c>
      <c r="T3" t="s">
        <v>292</v>
      </c>
      <c r="U3" t="s">
        <v>293</v>
      </c>
      <c r="V3" t="s">
        <v>294</v>
      </c>
      <c r="W3" s="61"/>
    </row>
    <row r="4" spans="1:23" ht="15" thickTop="1">
      <c r="A4" t="s">
        <v>274</v>
      </c>
      <c r="I4" t="s">
        <v>284</v>
      </c>
      <c r="L4" s="60"/>
      <c r="M4" s="58">
        <v>35</v>
      </c>
      <c r="N4" s="58">
        <v>28</v>
      </c>
      <c r="O4" s="58">
        <v>32</v>
      </c>
      <c r="P4" s="58">
        <v>45</v>
      </c>
      <c r="Q4" s="58">
        <v>38</v>
      </c>
      <c r="R4" s="58">
        <v>29</v>
      </c>
      <c r="S4" s="58">
        <v>42</v>
      </c>
      <c r="T4" s="58">
        <v>30</v>
      </c>
      <c r="U4" s="58">
        <v>36</v>
      </c>
      <c r="V4" s="58">
        <v>37</v>
      </c>
      <c r="W4" s="61"/>
    </row>
    <row r="5" spans="1:23">
      <c r="A5" t="s">
        <v>275</v>
      </c>
      <c r="L5" s="60"/>
      <c r="M5">
        <v>47</v>
      </c>
      <c r="N5">
        <v>31</v>
      </c>
      <c r="O5">
        <v>39</v>
      </c>
      <c r="P5">
        <v>43</v>
      </c>
      <c r="Q5">
        <v>37</v>
      </c>
      <c r="R5">
        <v>30</v>
      </c>
      <c r="S5">
        <v>34</v>
      </c>
      <c r="T5">
        <v>39</v>
      </c>
      <c r="U5">
        <v>28</v>
      </c>
      <c r="V5">
        <v>41</v>
      </c>
      <c r="W5" s="61"/>
    </row>
    <row r="6" spans="1:23">
      <c r="A6" s="93">
        <v>35</v>
      </c>
      <c r="B6" s="93">
        <v>28</v>
      </c>
      <c r="C6" s="93">
        <v>32</v>
      </c>
      <c r="D6" s="93">
        <v>45</v>
      </c>
      <c r="E6" s="93">
        <v>38</v>
      </c>
      <c r="F6" s="93">
        <v>29</v>
      </c>
      <c r="G6" s="93">
        <v>42</v>
      </c>
      <c r="H6" s="93">
        <v>30</v>
      </c>
      <c r="I6" s="93">
        <v>36</v>
      </c>
      <c r="J6" s="93">
        <v>37</v>
      </c>
      <c r="L6" s="60"/>
      <c r="M6">
        <v>36</v>
      </c>
      <c r="N6">
        <v>40</v>
      </c>
      <c r="O6">
        <v>42</v>
      </c>
      <c r="P6">
        <v>29</v>
      </c>
      <c r="Q6">
        <v>31</v>
      </c>
      <c r="R6">
        <v>45</v>
      </c>
      <c r="S6">
        <v>38</v>
      </c>
      <c r="T6">
        <v>33</v>
      </c>
      <c r="U6">
        <v>41</v>
      </c>
      <c r="V6">
        <v>33</v>
      </c>
      <c r="W6" s="61"/>
    </row>
    <row r="7" spans="1:23">
      <c r="A7" s="93">
        <v>47</v>
      </c>
      <c r="B7" s="93">
        <v>31</v>
      </c>
      <c r="C7" s="93">
        <v>39</v>
      </c>
      <c r="D7" s="93">
        <v>43</v>
      </c>
      <c r="E7" s="93">
        <v>37</v>
      </c>
      <c r="F7" s="93">
        <v>30</v>
      </c>
      <c r="G7" s="93">
        <v>34</v>
      </c>
      <c r="H7" s="93">
        <v>39</v>
      </c>
      <c r="I7" s="93">
        <v>28</v>
      </c>
      <c r="J7" s="93">
        <v>41</v>
      </c>
      <c r="L7" s="60"/>
      <c r="M7">
        <v>34</v>
      </c>
      <c r="N7">
        <v>46</v>
      </c>
      <c r="O7">
        <v>30</v>
      </c>
      <c r="P7">
        <v>39</v>
      </c>
      <c r="Q7">
        <v>43</v>
      </c>
      <c r="R7">
        <v>28</v>
      </c>
      <c r="S7">
        <v>32</v>
      </c>
      <c r="T7">
        <v>36</v>
      </c>
      <c r="U7">
        <v>29</v>
      </c>
      <c r="V7">
        <v>35</v>
      </c>
      <c r="W7" s="61"/>
    </row>
    <row r="8" spans="1:23">
      <c r="A8" s="93">
        <v>36</v>
      </c>
      <c r="B8" s="93">
        <v>40</v>
      </c>
      <c r="C8" s="93">
        <v>42</v>
      </c>
      <c r="D8" s="93">
        <v>29</v>
      </c>
      <c r="E8" s="93">
        <v>31</v>
      </c>
      <c r="F8" s="93">
        <v>45</v>
      </c>
      <c r="G8" s="93">
        <v>38</v>
      </c>
      <c r="H8" s="93">
        <v>33</v>
      </c>
      <c r="I8" s="93">
        <v>41</v>
      </c>
      <c r="J8" s="93">
        <v>33</v>
      </c>
      <c r="L8" s="60"/>
      <c r="M8">
        <v>31</v>
      </c>
      <c r="N8">
        <v>37</v>
      </c>
      <c r="O8">
        <v>40</v>
      </c>
      <c r="P8">
        <v>42</v>
      </c>
      <c r="Q8">
        <v>33</v>
      </c>
      <c r="R8">
        <v>39</v>
      </c>
      <c r="S8">
        <v>28</v>
      </c>
      <c r="T8">
        <v>35</v>
      </c>
      <c r="U8">
        <v>38</v>
      </c>
      <c r="V8">
        <v>43</v>
      </c>
      <c r="W8" s="61"/>
    </row>
    <row r="9" spans="1:23">
      <c r="A9" s="93">
        <v>34</v>
      </c>
      <c r="B9" s="93">
        <v>46</v>
      </c>
      <c r="C9" s="93">
        <v>30</v>
      </c>
      <c r="D9" s="93">
        <v>39</v>
      </c>
      <c r="E9" s="93">
        <v>43</v>
      </c>
      <c r="F9" s="93">
        <v>28</v>
      </c>
      <c r="G9" s="93">
        <v>32</v>
      </c>
      <c r="H9" s="93">
        <v>36</v>
      </c>
      <c r="I9" s="93">
        <v>29</v>
      </c>
      <c r="J9" s="93">
        <v>35</v>
      </c>
      <c r="L9" s="60"/>
      <c r="W9" s="61"/>
    </row>
    <row r="10" spans="1:23">
      <c r="A10" s="93">
        <v>31</v>
      </c>
      <c r="B10" s="93">
        <v>37</v>
      </c>
      <c r="C10" s="93">
        <v>40</v>
      </c>
      <c r="D10" s="93">
        <v>42</v>
      </c>
      <c r="E10" s="93">
        <v>33</v>
      </c>
      <c r="F10" s="93">
        <v>39</v>
      </c>
      <c r="G10" s="93">
        <v>28</v>
      </c>
      <c r="H10" s="93">
        <v>35</v>
      </c>
      <c r="I10" s="93">
        <v>38</v>
      </c>
      <c r="J10" s="93">
        <v>43</v>
      </c>
      <c r="L10" s="60"/>
      <c r="W10" s="61"/>
    </row>
    <row r="11" spans="1:23">
      <c r="L11" s="60"/>
      <c r="M11" t="s">
        <v>276</v>
      </c>
      <c r="W11" s="61"/>
    </row>
    <row r="12" spans="1:23">
      <c r="A12" t="s">
        <v>104</v>
      </c>
      <c r="L12" s="60"/>
      <c r="W12" s="61"/>
    </row>
    <row r="13" spans="1:23">
      <c r="A13" t="s">
        <v>276</v>
      </c>
      <c r="L13" s="60"/>
      <c r="W13" s="61"/>
    </row>
    <row r="14" spans="1:23">
      <c r="A14" t="s">
        <v>277</v>
      </c>
      <c r="L14" s="60"/>
      <c r="W14" s="61"/>
    </row>
    <row r="15" spans="1:23">
      <c r="A15" t="s">
        <v>278</v>
      </c>
      <c r="L15" s="60"/>
      <c r="W15" s="61"/>
    </row>
    <row r="16" spans="1:23">
      <c r="A16" t="s">
        <v>279</v>
      </c>
      <c r="L16" s="60"/>
      <c r="W16" s="61"/>
    </row>
    <row r="17" spans="1:23">
      <c r="A17" t="s">
        <v>277</v>
      </c>
      <c r="L17" s="60"/>
      <c r="W17" s="61"/>
    </row>
    <row r="18" spans="1:23">
      <c r="A18" t="s">
        <v>265</v>
      </c>
      <c r="B18" t="s">
        <v>280</v>
      </c>
      <c r="L18" s="60"/>
      <c r="W18" s="61"/>
    </row>
    <row r="19" spans="1:23">
      <c r="A19" t="s">
        <v>281</v>
      </c>
      <c r="B19" t="s">
        <v>282</v>
      </c>
      <c r="L19" s="60"/>
      <c r="W19" s="61"/>
    </row>
    <row r="20" spans="1:23">
      <c r="A20" t="s">
        <v>283</v>
      </c>
      <c r="L20" s="60"/>
      <c r="W20" s="61"/>
    </row>
    <row r="21" spans="1:23">
      <c r="L21" s="60"/>
      <c r="W21" s="61"/>
    </row>
    <row r="22" spans="1:23">
      <c r="L22" s="60"/>
      <c r="W22" s="61"/>
    </row>
    <row r="23" spans="1:23">
      <c r="L23" s="60"/>
      <c r="W23" s="61"/>
    </row>
    <row r="24" spans="1:23">
      <c r="L24" s="60"/>
      <c r="W24" s="61"/>
    </row>
    <row r="25" spans="1:23">
      <c r="L25" s="60"/>
      <c r="W25" s="61"/>
    </row>
    <row r="26" spans="1:23">
      <c r="L26" s="60"/>
      <c r="W26" s="61"/>
    </row>
    <row r="27" spans="1:23">
      <c r="L27" s="60"/>
      <c r="W27" s="61"/>
    </row>
    <row r="28" spans="1:23">
      <c r="L28" s="60"/>
      <c r="W28" s="61"/>
    </row>
    <row r="29" spans="1:23">
      <c r="L29" s="60"/>
      <c r="M29" t="s">
        <v>278</v>
      </c>
      <c r="W29" s="61"/>
    </row>
    <row r="30" spans="1:23">
      <c r="L30" s="60"/>
      <c r="M30" s="27">
        <f>AVERAGE(Table13[])</f>
        <v>36.14</v>
      </c>
      <c r="W30" s="61"/>
    </row>
    <row r="31" spans="1:23">
      <c r="L31" s="60"/>
      <c r="W31" s="61"/>
    </row>
    <row r="32" spans="1:23">
      <c r="L32" s="60"/>
      <c r="M32" t="s">
        <v>279</v>
      </c>
      <c r="W32" s="61"/>
    </row>
    <row r="33" spans="12:23">
      <c r="L33" s="60"/>
      <c r="W33" s="61"/>
    </row>
    <row r="34" spans="12:23">
      <c r="L34" s="60"/>
      <c r="W34" s="61"/>
    </row>
    <row r="35" spans="12:23">
      <c r="L35" s="60"/>
      <c r="W35" s="61"/>
    </row>
    <row r="36" spans="12:23">
      <c r="L36" s="60"/>
      <c r="W36" s="61"/>
    </row>
    <row r="37" spans="12:23">
      <c r="L37" s="60"/>
      <c r="W37" s="61"/>
    </row>
    <row r="38" spans="12:23">
      <c r="L38" s="60"/>
      <c r="W38" s="61"/>
    </row>
    <row r="39" spans="12:23">
      <c r="L39" s="60"/>
      <c r="W39" s="61"/>
    </row>
    <row r="40" spans="12:23">
      <c r="L40" s="60"/>
      <c r="W40" s="61"/>
    </row>
    <row r="41" spans="12:23">
      <c r="L41" s="60"/>
      <c r="W41" s="61"/>
    </row>
    <row r="42" spans="12:23">
      <c r="L42" s="60"/>
      <c r="W42" s="61"/>
    </row>
    <row r="43" spans="12:23">
      <c r="L43" s="60"/>
      <c r="W43" s="61"/>
    </row>
    <row r="44" spans="12:23">
      <c r="L44" s="60"/>
      <c r="W44" s="61"/>
    </row>
    <row r="45" spans="12:23">
      <c r="L45" s="60"/>
      <c r="W45" s="61"/>
    </row>
    <row r="46" spans="12:23">
      <c r="L46" s="60"/>
      <c r="W46" s="61"/>
    </row>
    <row r="47" spans="12:23">
      <c r="L47" s="60"/>
      <c r="W47" s="61"/>
    </row>
    <row r="48" spans="12:23">
      <c r="L48" s="60"/>
      <c r="W48" s="61"/>
    </row>
    <row r="49" spans="12:23">
      <c r="L49" s="60"/>
      <c r="W49" s="61"/>
    </row>
    <row r="50" spans="12:23" ht="15" thickBot="1">
      <c r="L50" s="62"/>
      <c r="M50" s="63"/>
      <c r="N50" s="63"/>
      <c r="O50" s="63"/>
      <c r="P50" s="63"/>
      <c r="Q50" s="63"/>
      <c r="R50" s="63"/>
      <c r="S50" s="63"/>
      <c r="T50" s="63"/>
      <c r="U50" s="63"/>
      <c r="V50" s="63"/>
      <c r="W50" s="64"/>
    </row>
    <row r="51" spans="12:23" ht="15" thickTop="1"/>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2C01B-54C8-4D43-81BD-58EB1395A9E2}">
  <dimension ref="A1:W57"/>
  <sheetViews>
    <sheetView workbookViewId="0">
      <selection activeCell="A5" sqref="A5:J14"/>
    </sheetView>
  </sheetViews>
  <sheetFormatPr defaultRowHeight="14.5"/>
  <cols>
    <col min="13" max="21" width="10.08984375" customWidth="1"/>
    <col min="22" max="22" width="11.08984375" customWidth="1"/>
  </cols>
  <sheetData>
    <row r="1" spans="1:23">
      <c r="A1" t="s">
        <v>295</v>
      </c>
    </row>
    <row r="2" spans="1:23" ht="15" thickBot="1">
      <c r="A2" t="s">
        <v>296</v>
      </c>
    </row>
    <row r="3" spans="1:23" ht="15" thickTop="1">
      <c r="A3" t="s">
        <v>0</v>
      </c>
      <c r="L3" s="57"/>
      <c r="M3" s="58"/>
      <c r="N3" s="58"/>
      <c r="O3" s="58"/>
      <c r="P3" s="58"/>
      <c r="Q3" s="58"/>
      <c r="R3" s="58"/>
      <c r="S3" s="58"/>
      <c r="T3" s="58"/>
      <c r="U3" s="58"/>
      <c r="V3" s="58"/>
      <c r="W3" s="59"/>
    </row>
    <row r="4" spans="1:23">
      <c r="A4" t="s">
        <v>297</v>
      </c>
      <c r="I4" t="s">
        <v>307</v>
      </c>
      <c r="L4" s="60"/>
      <c r="W4" s="61"/>
    </row>
    <row r="5" spans="1:23">
      <c r="A5" s="93">
        <v>125</v>
      </c>
      <c r="B5" s="93">
        <v>148</v>
      </c>
      <c r="C5" s="93">
        <v>137</v>
      </c>
      <c r="D5" s="93">
        <v>120</v>
      </c>
      <c r="E5" s="93">
        <v>135</v>
      </c>
      <c r="F5" s="93">
        <v>132</v>
      </c>
      <c r="G5" s="93">
        <v>145</v>
      </c>
      <c r="H5" s="93">
        <v>122</v>
      </c>
      <c r="I5" s="93">
        <v>130</v>
      </c>
      <c r="J5" s="93">
        <v>141</v>
      </c>
      <c r="L5" s="60"/>
      <c r="M5" t="s">
        <v>285</v>
      </c>
      <c r="N5" t="s">
        <v>286</v>
      </c>
      <c r="O5" t="s">
        <v>287</v>
      </c>
      <c r="P5" t="s">
        <v>288</v>
      </c>
      <c r="Q5" t="s">
        <v>289</v>
      </c>
      <c r="R5" t="s">
        <v>290</v>
      </c>
      <c r="S5" t="s">
        <v>291</v>
      </c>
      <c r="T5" t="s">
        <v>292</v>
      </c>
      <c r="U5" t="s">
        <v>293</v>
      </c>
      <c r="V5" t="s">
        <v>294</v>
      </c>
      <c r="W5" s="61"/>
    </row>
    <row r="6" spans="1:23">
      <c r="A6" s="93">
        <v>118</v>
      </c>
      <c r="B6" s="93">
        <v>125</v>
      </c>
      <c r="C6" s="93">
        <v>132</v>
      </c>
      <c r="D6" s="93">
        <v>136</v>
      </c>
      <c r="E6" s="93">
        <v>128</v>
      </c>
      <c r="F6" s="93">
        <v>123</v>
      </c>
      <c r="G6" s="93">
        <v>132</v>
      </c>
      <c r="H6" s="93">
        <v>138</v>
      </c>
      <c r="I6" s="93">
        <v>126</v>
      </c>
      <c r="J6" s="93">
        <v>129</v>
      </c>
      <c r="L6" s="60"/>
      <c r="M6">
        <v>125</v>
      </c>
      <c r="N6">
        <v>148</v>
      </c>
      <c r="O6">
        <v>137</v>
      </c>
      <c r="P6">
        <v>120</v>
      </c>
      <c r="Q6">
        <v>135</v>
      </c>
      <c r="R6">
        <v>132</v>
      </c>
      <c r="S6">
        <v>145</v>
      </c>
      <c r="T6">
        <v>122</v>
      </c>
      <c r="U6">
        <v>130</v>
      </c>
      <c r="V6">
        <v>141</v>
      </c>
      <c r="W6" s="61"/>
    </row>
    <row r="7" spans="1:23">
      <c r="A7" s="93">
        <v>136</v>
      </c>
      <c r="B7" s="93">
        <v>127</v>
      </c>
      <c r="C7" s="93">
        <v>130</v>
      </c>
      <c r="D7" s="93">
        <v>122</v>
      </c>
      <c r="E7" s="93">
        <v>125</v>
      </c>
      <c r="F7" s="93">
        <v>133</v>
      </c>
      <c r="G7" s="93">
        <v>140</v>
      </c>
      <c r="H7" s="93">
        <v>126</v>
      </c>
      <c r="I7" s="93">
        <v>133</v>
      </c>
      <c r="J7" s="93">
        <v>135</v>
      </c>
      <c r="L7" s="60"/>
      <c r="M7">
        <v>118</v>
      </c>
      <c r="N7">
        <v>125</v>
      </c>
      <c r="O7">
        <v>132</v>
      </c>
      <c r="P7">
        <v>136</v>
      </c>
      <c r="Q7">
        <v>128</v>
      </c>
      <c r="R7">
        <v>123</v>
      </c>
      <c r="S7">
        <v>132</v>
      </c>
      <c r="T7">
        <v>138</v>
      </c>
      <c r="U7">
        <v>126</v>
      </c>
      <c r="V7">
        <v>129</v>
      </c>
      <c r="W7" s="61"/>
    </row>
    <row r="8" spans="1:23">
      <c r="A8" s="93">
        <v>130</v>
      </c>
      <c r="B8" s="93">
        <v>134</v>
      </c>
      <c r="C8" s="93">
        <v>141</v>
      </c>
      <c r="D8" s="93">
        <v>119</v>
      </c>
      <c r="E8" s="93">
        <v>125</v>
      </c>
      <c r="F8" s="93">
        <v>131</v>
      </c>
      <c r="G8" s="93">
        <v>136</v>
      </c>
      <c r="H8" s="93">
        <v>128</v>
      </c>
      <c r="I8" s="93">
        <v>124</v>
      </c>
      <c r="J8" s="93">
        <v>132</v>
      </c>
      <c r="L8" s="60"/>
      <c r="M8">
        <v>136</v>
      </c>
      <c r="N8">
        <v>127</v>
      </c>
      <c r="O8">
        <v>130</v>
      </c>
      <c r="P8">
        <v>122</v>
      </c>
      <c r="Q8">
        <v>125</v>
      </c>
      <c r="R8">
        <v>133</v>
      </c>
      <c r="S8">
        <v>140</v>
      </c>
      <c r="T8">
        <v>126</v>
      </c>
      <c r="U8">
        <v>133</v>
      </c>
      <c r="V8">
        <v>135</v>
      </c>
      <c r="W8" s="61"/>
    </row>
    <row r="9" spans="1:23">
      <c r="A9" s="93">
        <v>136</v>
      </c>
      <c r="B9" s="93">
        <v>127</v>
      </c>
      <c r="C9" s="93">
        <v>130</v>
      </c>
      <c r="D9" s="93">
        <v>122</v>
      </c>
      <c r="E9" s="93">
        <v>125</v>
      </c>
      <c r="F9" s="93">
        <v>133</v>
      </c>
      <c r="G9" s="93">
        <v>140</v>
      </c>
      <c r="H9" s="93">
        <v>126</v>
      </c>
      <c r="I9" s="93">
        <v>133</v>
      </c>
      <c r="J9" s="93">
        <v>135</v>
      </c>
      <c r="L9" s="60"/>
      <c r="M9">
        <v>130</v>
      </c>
      <c r="N9">
        <v>134</v>
      </c>
      <c r="O9">
        <v>141</v>
      </c>
      <c r="P9">
        <v>119</v>
      </c>
      <c r="Q9">
        <v>125</v>
      </c>
      <c r="R9">
        <v>131</v>
      </c>
      <c r="S9">
        <v>136</v>
      </c>
      <c r="T9">
        <v>128</v>
      </c>
      <c r="U9">
        <v>124</v>
      </c>
      <c r="V9">
        <v>132</v>
      </c>
      <c r="W9" s="61"/>
    </row>
    <row r="10" spans="1:23">
      <c r="A10" s="93">
        <v>130</v>
      </c>
      <c r="B10" s="93">
        <v>134</v>
      </c>
      <c r="C10" s="93">
        <v>141</v>
      </c>
      <c r="D10" s="93">
        <v>119</v>
      </c>
      <c r="E10" s="93">
        <v>125</v>
      </c>
      <c r="F10" s="93">
        <v>131</v>
      </c>
      <c r="G10" s="93">
        <v>136</v>
      </c>
      <c r="H10" s="93">
        <v>128</v>
      </c>
      <c r="I10" s="93">
        <v>124</v>
      </c>
      <c r="J10" s="93">
        <v>132</v>
      </c>
      <c r="L10" s="60"/>
      <c r="M10">
        <v>136</v>
      </c>
      <c r="N10">
        <v>127</v>
      </c>
      <c r="O10">
        <v>130</v>
      </c>
      <c r="P10">
        <v>122</v>
      </c>
      <c r="Q10">
        <v>125</v>
      </c>
      <c r="R10">
        <v>133</v>
      </c>
      <c r="S10">
        <v>140</v>
      </c>
      <c r="T10">
        <v>126</v>
      </c>
      <c r="U10">
        <v>133</v>
      </c>
      <c r="V10">
        <v>135</v>
      </c>
      <c r="W10" s="61"/>
    </row>
    <row r="11" spans="1:23">
      <c r="A11" s="93">
        <v>136</v>
      </c>
      <c r="B11" s="93">
        <v>127</v>
      </c>
      <c r="C11" s="93">
        <v>130</v>
      </c>
      <c r="D11" s="93">
        <v>122</v>
      </c>
      <c r="E11" s="93">
        <v>125</v>
      </c>
      <c r="F11" s="93">
        <v>133</v>
      </c>
      <c r="G11" s="93">
        <v>140</v>
      </c>
      <c r="H11" s="93">
        <v>126</v>
      </c>
      <c r="I11" s="93">
        <v>133</v>
      </c>
      <c r="J11" s="93">
        <v>135</v>
      </c>
      <c r="L11" s="60"/>
      <c r="M11">
        <v>130</v>
      </c>
      <c r="N11">
        <v>134</v>
      </c>
      <c r="O11">
        <v>141</v>
      </c>
      <c r="P11">
        <v>119</v>
      </c>
      <c r="Q11">
        <v>125</v>
      </c>
      <c r="R11">
        <v>131</v>
      </c>
      <c r="S11">
        <v>136</v>
      </c>
      <c r="T11">
        <v>128</v>
      </c>
      <c r="U11">
        <v>124</v>
      </c>
      <c r="V11">
        <v>132</v>
      </c>
      <c r="W11" s="61"/>
    </row>
    <row r="12" spans="1:23">
      <c r="A12" s="93">
        <v>130</v>
      </c>
      <c r="B12" s="93">
        <v>134</v>
      </c>
      <c r="C12" s="93">
        <v>141</v>
      </c>
      <c r="D12" s="93">
        <v>119</v>
      </c>
      <c r="E12" s="93">
        <v>125</v>
      </c>
      <c r="F12" s="93">
        <v>131</v>
      </c>
      <c r="G12" s="93">
        <v>136</v>
      </c>
      <c r="H12" s="93">
        <v>128</v>
      </c>
      <c r="I12" s="93">
        <v>124</v>
      </c>
      <c r="J12" s="93">
        <v>132</v>
      </c>
      <c r="L12" s="60"/>
      <c r="M12">
        <v>136</v>
      </c>
      <c r="N12">
        <v>127</v>
      </c>
      <c r="O12">
        <v>130</v>
      </c>
      <c r="P12">
        <v>122</v>
      </c>
      <c r="Q12">
        <v>125</v>
      </c>
      <c r="R12">
        <v>133</v>
      </c>
      <c r="S12">
        <v>140</v>
      </c>
      <c r="T12">
        <v>126</v>
      </c>
      <c r="U12">
        <v>133</v>
      </c>
      <c r="V12">
        <v>135</v>
      </c>
      <c r="W12" s="61"/>
    </row>
    <row r="13" spans="1:23">
      <c r="A13" s="93">
        <v>136</v>
      </c>
      <c r="B13" s="93">
        <v>127</v>
      </c>
      <c r="C13" s="93">
        <v>130</v>
      </c>
      <c r="D13" s="93">
        <v>122</v>
      </c>
      <c r="E13" s="93">
        <v>125</v>
      </c>
      <c r="F13" s="93">
        <v>133</v>
      </c>
      <c r="G13" s="93">
        <v>140</v>
      </c>
      <c r="H13" s="93">
        <v>126</v>
      </c>
      <c r="I13" s="93">
        <v>133</v>
      </c>
      <c r="J13" s="93">
        <v>135</v>
      </c>
      <c r="L13" s="60"/>
      <c r="M13">
        <v>130</v>
      </c>
      <c r="N13">
        <v>134</v>
      </c>
      <c r="O13">
        <v>141</v>
      </c>
      <c r="P13">
        <v>119</v>
      </c>
      <c r="Q13">
        <v>125</v>
      </c>
      <c r="R13">
        <v>131</v>
      </c>
      <c r="S13">
        <v>136</v>
      </c>
      <c r="T13">
        <v>128</v>
      </c>
      <c r="U13">
        <v>124</v>
      </c>
      <c r="V13">
        <v>132</v>
      </c>
      <c r="W13" s="61"/>
    </row>
    <row r="14" spans="1:23">
      <c r="A14" s="93">
        <v>130</v>
      </c>
      <c r="B14" s="93">
        <v>134</v>
      </c>
      <c r="C14" s="93">
        <v>141</v>
      </c>
      <c r="D14" s="93">
        <v>119</v>
      </c>
      <c r="E14" s="93">
        <v>125</v>
      </c>
      <c r="F14" s="93">
        <v>131</v>
      </c>
      <c r="G14" s="93">
        <v>136</v>
      </c>
      <c r="H14" s="93">
        <v>128</v>
      </c>
      <c r="I14" s="93">
        <v>124</v>
      </c>
      <c r="J14" s="93">
        <v>132</v>
      </c>
      <c r="L14" s="60"/>
      <c r="M14">
        <v>136</v>
      </c>
      <c r="N14">
        <v>127</v>
      </c>
      <c r="O14">
        <v>130</v>
      </c>
      <c r="P14">
        <v>122</v>
      </c>
      <c r="Q14">
        <v>125</v>
      </c>
      <c r="R14">
        <v>133</v>
      </c>
      <c r="S14">
        <v>140</v>
      </c>
      <c r="T14">
        <v>126</v>
      </c>
      <c r="U14">
        <v>133</v>
      </c>
      <c r="V14">
        <v>135</v>
      </c>
      <c r="W14" s="61"/>
    </row>
    <row r="15" spans="1:23">
      <c r="A15" t="s">
        <v>104</v>
      </c>
      <c r="L15" s="60"/>
      <c r="M15">
        <v>130</v>
      </c>
      <c r="N15">
        <v>134</v>
      </c>
      <c r="O15">
        <v>141</v>
      </c>
      <c r="P15">
        <v>119</v>
      </c>
      <c r="Q15">
        <v>125</v>
      </c>
      <c r="R15">
        <v>131</v>
      </c>
      <c r="S15">
        <v>136</v>
      </c>
      <c r="T15">
        <v>128</v>
      </c>
      <c r="U15">
        <v>124</v>
      </c>
      <c r="V15">
        <v>132</v>
      </c>
      <c r="W15" s="61"/>
    </row>
    <row r="16" spans="1:23">
      <c r="A16" t="s">
        <v>298</v>
      </c>
      <c r="L16" s="60"/>
      <c r="W16" s="61"/>
    </row>
    <row r="17" spans="1:23">
      <c r="A17" t="s">
        <v>299</v>
      </c>
      <c r="L17" s="60"/>
      <c r="M17" t="s">
        <v>298</v>
      </c>
      <c r="W17" s="61"/>
    </row>
    <row r="18" spans="1:23">
      <c r="A18" t="s">
        <v>300</v>
      </c>
      <c r="L18" s="60"/>
      <c r="W18" s="61"/>
    </row>
    <row r="19" spans="1:23">
      <c r="A19" t="s">
        <v>301</v>
      </c>
      <c r="L19" s="60"/>
      <c r="W19" s="61"/>
    </row>
    <row r="20" spans="1:23">
      <c r="A20" t="s">
        <v>265</v>
      </c>
      <c r="B20" t="s">
        <v>302</v>
      </c>
      <c r="L20" s="60"/>
      <c r="W20" s="61"/>
    </row>
    <row r="21" spans="1:23">
      <c r="A21" t="s">
        <v>303</v>
      </c>
      <c r="B21" t="s">
        <v>304</v>
      </c>
      <c r="L21" s="60"/>
      <c r="W21" s="61"/>
    </row>
    <row r="22" spans="1:23">
      <c r="A22" t="s">
        <v>305</v>
      </c>
      <c r="B22" t="s">
        <v>306</v>
      </c>
      <c r="L22" s="60"/>
      <c r="W22" s="61"/>
    </row>
    <row r="23" spans="1:23">
      <c r="L23" s="60"/>
      <c r="W23" s="61"/>
    </row>
    <row r="24" spans="1:23">
      <c r="L24" s="60"/>
      <c r="W24" s="61"/>
    </row>
    <row r="25" spans="1:23">
      <c r="L25" s="60"/>
      <c r="W25" s="61"/>
    </row>
    <row r="26" spans="1:23">
      <c r="L26" s="60"/>
      <c r="W26" s="61"/>
    </row>
    <row r="27" spans="1:23">
      <c r="L27" s="60"/>
      <c r="W27" s="61"/>
    </row>
    <row r="28" spans="1:23">
      <c r="L28" s="60"/>
      <c r="W28" s="61"/>
    </row>
    <row r="29" spans="1:23">
      <c r="L29" s="60"/>
      <c r="W29" s="61"/>
    </row>
    <row r="30" spans="1:23">
      <c r="L30" s="60"/>
      <c r="W30" s="61"/>
    </row>
    <row r="31" spans="1:23">
      <c r="L31" s="60"/>
      <c r="W31" s="61"/>
    </row>
    <row r="32" spans="1:23">
      <c r="L32" s="60"/>
      <c r="W32" s="61"/>
    </row>
    <row r="33" spans="12:23">
      <c r="L33" s="60"/>
      <c r="W33" s="61"/>
    </row>
    <row r="34" spans="12:23">
      <c r="L34" s="60"/>
      <c r="W34" s="61"/>
    </row>
    <row r="35" spans="12:23">
      <c r="L35" s="60"/>
      <c r="M35" t="s">
        <v>299</v>
      </c>
      <c r="W35" s="61"/>
    </row>
    <row r="36" spans="12:23">
      <c r="L36" s="60"/>
      <c r="M36" s="27">
        <f>MEDIAN(Table14[])</f>
        <v>130.5</v>
      </c>
      <c r="W36" s="61"/>
    </row>
    <row r="37" spans="12:23">
      <c r="L37" s="60"/>
      <c r="W37" s="61"/>
    </row>
    <row r="38" spans="12:23">
      <c r="L38" s="60"/>
      <c r="M38" t="s">
        <v>300</v>
      </c>
      <c r="W38" s="61"/>
    </row>
    <row r="39" spans="12:23">
      <c r="L39" s="60"/>
      <c r="W39" s="61"/>
    </row>
    <row r="40" spans="12:23">
      <c r="L40" s="60"/>
      <c r="W40" s="61"/>
    </row>
    <row r="41" spans="12:23">
      <c r="L41" s="60"/>
      <c r="W41" s="61"/>
    </row>
    <row r="42" spans="12:23">
      <c r="L42" s="60"/>
      <c r="W42" s="61"/>
    </row>
    <row r="43" spans="12:23">
      <c r="L43" s="60"/>
      <c r="W43" s="61"/>
    </row>
    <row r="44" spans="12:23">
      <c r="L44" s="60"/>
      <c r="W44" s="61"/>
    </row>
    <row r="45" spans="12:23">
      <c r="L45" s="60"/>
      <c r="W45" s="61"/>
    </row>
    <row r="46" spans="12:23">
      <c r="L46" s="60"/>
      <c r="W46" s="61"/>
    </row>
    <row r="47" spans="12:23">
      <c r="L47" s="60"/>
      <c r="W47" s="61"/>
    </row>
    <row r="48" spans="12:23">
      <c r="L48" s="60"/>
      <c r="W48" s="61"/>
    </row>
    <row r="49" spans="12:23">
      <c r="L49" s="60"/>
      <c r="W49" s="61"/>
    </row>
    <row r="50" spans="12:23">
      <c r="L50" s="60"/>
      <c r="W50" s="61"/>
    </row>
    <row r="51" spans="12:23">
      <c r="L51" s="60"/>
      <c r="W51" s="61"/>
    </row>
    <row r="52" spans="12:23">
      <c r="L52" s="60"/>
      <c r="W52" s="61"/>
    </row>
    <row r="53" spans="12:23">
      <c r="L53" s="60"/>
      <c r="W53" s="61"/>
    </row>
    <row r="54" spans="12:23">
      <c r="L54" s="60"/>
      <c r="W54" s="61"/>
    </row>
    <row r="55" spans="12:23">
      <c r="L55" s="60"/>
      <c r="W55" s="61"/>
    </row>
    <row r="56" spans="12:23" ht="15" thickBot="1">
      <c r="L56" s="62"/>
      <c r="M56" s="63"/>
      <c r="N56" s="63"/>
      <c r="O56" s="63"/>
      <c r="P56" s="63"/>
      <c r="Q56" s="63"/>
      <c r="R56" s="63"/>
      <c r="S56" s="63"/>
      <c r="T56" s="63"/>
      <c r="U56" s="63"/>
      <c r="V56" s="63"/>
      <c r="W56" s="64"/>
    </row>
    <row r="57" spans="12:23" ht="15" thickTop="1"/>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C9CCB-84FC-486A-8FA0-58B7F200AAD6}">
  <dimension ref="A1:X40"/>
  <sheetViews>
    <sheetView workbookViewId="0">
      <selection activeCell="A6" sqref="A6:J8"/>
    </sheetView>
  </sheetViews>
  <sheetFormatPr defaultRowHeight="14.5"/>
  <sheetData>
    <row r="1" spans="1:24" ht="15" thickBot="1">
      <c r="A1" t="s">
        <v>308</v>
      </c>
    </row>
    <row r="2" spans="1:24" ht="15" thickTop="1">
      <c r="A2" t="s">
        <v>309</v>
      </c>
      <c r="L2" s="57"/>
      <c r="M2" s="58"/>
      <c r="N2" s="58"/>
      <c r="O2" s="58"/>
      <c r="P2" s="58"/>
      <c r="Q2" s="58"/>
      <c r="R2" s="58"/>
      <c r="S2" s="58"/>
      <c r="T2" s="58"/>
      <c r="U2" s="58"/>
      <c r="V2" s="58"/>
      <c r="W2" s="58"/>
      <c r="X2" s="59"/>
    </row>
    <row r="3" spans="1:24" ht="15" thickBot="1">
      <c r="A3" t="s">
        <v>0</v>
      </c>
      <c r="L3" s="60"/>
      <c r="X3" s="61"/>
    </row>
    <row r="4" spans="1:24" ht="15.5" thickTop="1" thickBot="1">
      <c r="A4" t="s">
        <v>310</v>
      </c>
      <c r="L4" s="60"/>
      <c r="M4" s="65" t="s">
        <v>327</v>
      </c>
      <c r="N4" s="66">
        <v>45</v>
      </c>
      <c r="O4" s="66">
        <v>35</v>
      </c>
      <c r="P4" s="66">
        <v>40</v>
      </c>
      <c r="Q4" s="66">
        <v>38</v>
      </c>
      <c r="R4" s="66">
        <v>42</v>
      </c>
      <c r="S4" s="66">
        <v>37</v>
      </c>
      <c r="T4" s="66">
        <v>39</v>
      </c>
      <c r="U4" s="66">
        <v>43</v>
      </c>
      <c r="V4" s="66">
        <v>44</v>
      </c>
      <c r="W4" s="66">
        <v>41</v>
      </c>
      <c r="X4" s="61"/>
    </row>
    <row r="5" spans="1:24" ht="15.5" thickTop="1" thickBot="1">
      <c r="A5" t="s">
        <v>311</v>
      </c>
      <c r="L5" s="60"/>
      <c r="M5" s="65" t="s">
        <v>329</v>
      </c>
      <c r="N5" s="66">
        <v>32</v>
      </c>
      <c r="O5" s="66">
        <v>28</v>
      </c>
      <c r="P5" s="66">
        <v>30</v>
      </c>
      <c r="Q5" s="66">
        <v>34</v>
      </c>
      <c r="R5" s="66">
        <v>33</v>
      </c>
      <c r="S5" s="66">
        <v>35</v>
      </c>
      <c r="T5" s="66">
        <v>31</v>
      </c>
      <c r="U5" s="66">
        <v>29</v>
      </c>
      <c r="V5" s="66">
        <v>36</v>
      </c>
      <c r="W5" s="66">
        <v>37</v>
      </c>
      <c r="X5" s="61"/>
    </row>
    <row r="6" spans="1:24" ht="15.5" thickTop="1" thickBot="1">
      <c r="A6" s="93" t="s">
        <v>312</v>
      </c>
      <c r="B6" s="93">
        <v>35</v>
      </c>
      <c r="C6" s="93">
        <v>40</v>
      </c>
      <c r="D6" s="93">
        <v>38</v>
      </c>
      <c r="E6" s="93">
        <v>42</v>
      </c>
      <c r="F6" s="93">
        <v>37</v>
      </c>
      <c r="G6" s="93">
        <v>39</v>
      </c>
      <c r="H6" s="93">
        <v>43</v>
      </c>
      <c r="I6" s="93">
        <v>44</v>
      </c>
      <c r="J6" s="93">
        <v>41</v>
      </c>
      <c r="L6" s="60"/>
      <c r="M6" s="65" t="s">
        <v>328</v>
      </c>
      <c r="N6" s="66">
        <v>40</v>
      </c>
      <c r="O6" s="66">
        <v>39</v>
      </c>
      <c r="P6" s="66">
        <v>42</v>
      </c>
      <c r="Q6" s="66">
        <v>41</v>
      </c>
      <c r="R6" s="66">
        <v>38</v>
      </c>
      <c r="S6" s="66">
        <v>43</v>
      </c>
      <c r="T6" s="66">
        <v>45</v>
      </c>
      <c r="U6" s="66">
        <v>44</v>
      </c>
      <c r="V6" s="66">
        <v>41</v>
      </c>
      <c r="W6" s="66">
        <v>37</v>
      </c>
      <c r="X6" s="61"/>
    </row>
    <row r="7" spans="1:24" ht="15" thickTop="1">
      <c r="A7" s="93" t="s">
        <v>313</v>
      </c>
      <c r="B7" s="93">
        <v>28</v>
      </c>
      <c r="C7" s="93">
        <v>30</v>
      </c>
      <c r="D7" s="93">
        <v>34</v>
      </c>
      <c r="E7" s="93">
        <v>33</v>
      </c>
      <c r="F7" s="93">
        <v>35</v>
      </c>
      <c r="G7" s="93">
        <v>31</v>
      </c>
      <c r="H7" s="93">
        <v>29</v>
      </c>
      <c r="I7" s="93">
        <v>36</v>
      </c>
      <c r="J7" s="93">
        <v>37</v>
      </c>
      <c r="L7" s="60"/>
      <c r="X7" s="61"/>
    </row>
    <row r="8" spans="1:24">
      <c r="A8" s="93" t="s">
        <v>314</v>
      </c>
      <c r="B8" s="93">
        <v>39</v>
      </c>
      <c r="C8" s="93">
        <v>42</v>
      </c>
      <c r="D8" s="93">
        <v>41</v>
      </c>
      <c r="E8" s="93">
        <v>38</v>
      </c>
      <c r="F8" s="93">
        <v>43</v>
      </c>
      <c r="G8" s="93">
        <v>45</v>
      </c>
      <c r="H8" s="93">
        <v>44</v>
      </c>
      <c r="I8" s="93">
        <v>41</v>
      </c>
      <c r="J8" s="93">
        <v>37</v>
      </c>
      <c r="L8" s="60"/>
      <c r="M8" t="s">
        <v>315</v>
      </c>
      <c r="X8" s="61"/>
    </row>
    <row r="9" spans="1:24">
      <c r="A9" t="s">
        <v>104</v>
      </c>
      <c r="L9" s="60"/>
      <c r="X9" s="61"/>
    </row>
    <row r="10" spans="1:24">
      <c r="A10" t="s">
        <v>315</v>
      </c>
      <c r="L10" s="60"/>
      <c r="X10" s="61"/>
    </row>
    <row r="11" spans="1:24">
      <c r="A11" t="s">
        <v>316</v>
      </c>
      <c r="L11" s="60"/>
      <c r="X11" s="61"/>
    </row>
    <row r="12" spans="1:24">
      <c r="A12" t="s">
        <v>317</v>
      </c>
      <c r="L12" s="60"/>
      <c r="X12" s="61"/>
    </row>
    <row r="13" spans="1:24">
      <c r="A13" t="s">
        <v>318</v>
      </c>
      <c r="L13" s="60"/>
      <c r="X13" s="61"/>
    </row>
    <row r="14" spans="1:24">
      <c r="A14" t="s">
        <v>319</v>
      </c>
      <c r="L14" s="60"/>
      <c r="X14" s="61"/>
    </row>
    <row r="15" spans="1:24">
      <c r="A15" t="s">
        <v>320</v>
      </c>
      <c r="B15" t="s">
        <v>321</v>
      </c>
      <c r="L15" s="60"/>
      <c r="X15" s="61"/>
    </row>
    <row r="16" spans="1:24">
      <c r="A16" t="s">
        <v>322</v>
      </c>
      <c r="B16" t="s">
        <v>323</v>
      </c>
      <c r="L16" s="60"/>
      <c r="X16" s="61"/>
    </row>
    <row r="17" spans="1:24">
      <c r="A17" t="s">
        <v>324</v>
      </c>
      <c r="B17" t="s">
        <v>325</v>
      </c>
      <c r="C17" t="s">
        <v>60</v>
      </c>
      <c r="L17" s="60"/>
      <c r="X17" s="61"/>
    </row>
    <row r="18" spans="1:24">
      <c r="A18" t="s">
        <v>326</v>
      </c>
      <c r="L18" s="60"/>
      <c r="X18" s="61"/>
    </row>
    <row r="19" spans="1:24">
      <c r="L19" s="60"/>
      <c r="X19" s="61"/>
    </row>
    <row r="20" spans="1:24">
      <c r="L20" s="60"/>
      <c r="X20" s="61"/>
    </row>
    <row r="21" spans="1:24">
      <c r="L21" s="60"/>
      <c r="X21" s="61"/>
    </row>
    <row r="22" spans="1:24">
      <c r="L22" s="60"/>
      <c r="X22" s="61"/>
    </row>
    <row r="23" spans="1:24">
      <c r="L23" s="60"/>
      <c r="X23" s="61"/>
    </row>
    <row r="24" spans="1:24">
      <c r="L24" s="60"/>
      <c r="X24" s="61"/>
    </row>
    <row r="25" spans="1:24">
      <c r="L25" s="60"/>
      <c r="X25" s="61"/>
    </row>
    <row r="26" spans="1:24">
      <c r="L26" s="60"/>
      <c r="M26" t="s">
        <v>316</v>
      </c>
      <c r="X26" s="61"/>
    </row>
    <row r="27" spans="1:24" ht="15" thickBot="1">
      <c r="L27" s="60"/>
      <c r="X27" s="61"/>
    </row>
    <row r="28" spans="1:24" ht="15.5" thickTop="1" thickBot="1">
      <c r="L28" s="60"/>
      <c r="N28" s="65" t="s">
        <v>327</v>
      </c>
      <c r="O28" s="67">
        <f>AVERAGE(N4:W4)</f>
        <v>40.4</v>
      </c>
      <c r="X28" s="61"/>
    </row>
    <row r="29" spans="1:24" ht="15.5" thickTop="1" thickBot="1">
      <c r="L29" s="60"/>
      <c r="N29" s="65" t="s">
        <v>329</v>
      </c>
      <c r="O29" s="67">
        <f>AVERAGE(N5:W5)</f>
        <v>32.5</v>
      </c>
      <c r="X29" s="61"/>
    </row>
    <row r="30" spans="1:24" ht="15.5" thickTop="1" thickBot="1">
      <c r="L30" s="60"/>
      <c r="N30" s="65" t="s">
        <v>328</v>
      </c>
      <c r="O30" s="67">
        <f>AVERAGE(N6:W6)</f>
        <v>41</v>
      </c>
      <c r="X30" s="61"/>
    </row>
    <row r="31" spans="1:24" ht="15" thickTop="1">
      <c r="L31" s="60"/>
      <c r="X31" s="61"/>
    </row>
    <row r="32" spans="1:24">
      <c r="L32" s="60"/>
      <c r="M32" t="s">
        <v>317</v>
      </c>
      <c r="X32" s="61"/>
    </row>
    <row r="33" spans="12:24">
      <c r="L33" s="60"/>
      <c r="M33" t="s">
        <v>318</v>
      </c>
      <c r="X33" s="61"/>
    </row>
    <row r="34" spans="12:24" ht="15" thickBot="1">
      <c r="L34" s="60"/>
      <c r="X34" s="61"/>
    </row>
    <row r="35" spans="12:24" ht="15.5" thickTop="1" thickBot="1">
      <c r="L35" s="60"/>
      <c r="N35" s="65" t="s">
        <v>327</v>
      </c>
      <c r="O35" s="67">
        <f>MAX(N4:W4)-MIN(N4:W4)</f>
        <v>10</v>
      </c>
      <c r="X35" s="61"/>
    </row>
    <row r="36" spans="12:24" ht="15.5" thickTop="1" thickBot="1">
      <c r="L36" s="60"/>
      <c r="N36" s="65" t="s">
        <v>329</v>
      </c>
      <c r="O36" s="67">
        <f>MAX(N5:W5)-MIN(N5:W5)</f>
        <v>9</v>
      </c>
      <c r="X36" s="61"/>
    </row>
    <row r="37" spans="12:24" ht="15.5" thickTop="1" thickBot="1">
      <c r="L37" s="60"/>
      <c r="N37" s="65" t="s">
        <v>328</v>
      </c>
      <c r="O37" s="67">
        <f>MAX(N6:W6)-MIN(N6:W6)</f>
        <v>8</v>
      </c>
      <c r="X37" s="61"/>
    </row>
    <row r="38" spans="12:24" ht="15" thickTop="1">
      <c r="L38" s="60"/>
      <c r="X38" s="61"/>
    </row>
    <row r="39" spans="12:24" ht="15" thickBot="1">
      <c r="L39" s="62"/>
      <c r="M39" s="63"/>
      <c r="N39" s="63"/>
      <c r="O39" s="63"/>
      <c r="P39" s="63"/>
      <c r="Q39" s="63"/>
      <c r="R39" s="63"/>
      <c r="S39" s="63"/>
      <c r="T39" s="63"/>
      <c r="U39" s="63"/>
      <c r="V39" s="63"/>
      <c r="W39" s="63"/>
      <c r="X39" s="64"/>
    </row>
    <row r="40" spans="12:24" ht="15" thickTop="1"/>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CAC78-79C2-418F-9665-3C83C8FFC079}">
  <dimension ref="A1:X26"/>
  <sheetViews>
    <sheetView workbookViewId="0">
      <selection activeCell="A6" sqref="A6:J10"/>
    </sheetView>
  </sheetViews>
  <sheetFormatPr defaultRowHeight="14.5"/>
  <cols>
    <col min="13" max="21" width="10.08984375" customWidth="1"/>
    <col min="22" max="22" width="11.08984375" customWidth="1"/>
  </cols>
  <sheetData>
    <row r="1" spans="1:24" ht="15" thickTop="1">
      <c r="L1" s="57"/>
      <c r="M1" s="58"/>
      <c r="N1" s="58"/>
      <c r="O1" s="58"/>
      <c r="P1" s="58"/>
      <c r="Q1" s="58"/>
      <c r="R1" s="58"/>
      <c r="S1" s="58"/>
      <c r="T1" s="58"/>
      <c r="U1" s="58"/>
      <c r="V1" s="58"/>
      <c r="W1" s="58"/>
      <c r="X1" s="59"/>
    </row>
    <row r="2" spans="1:24">
      <c r="A2" t="s">
        <v>330</v>
      </c>
      <c r="L2" s="60"/>
      <c r="X2" s="61"/>
    </row>
    <row r="3" spans="1:24">
      <c r="A3" t="s">
        <v>331</v>
      </c>
      <c r="L3" s="60"/>
      <c r="M3" t="s">
        <v>285</v>
      </c>
      <c r="N3" t="s">
        <v>286</v>
      </c>
      <c r="O3" t="s">
        <v>287</v>
      </c>
      <c r="P3" t="s">
        <v>288</v>
      </c>
      <c r="Q3" t="s">
        <v>289</v>
      </c>
      <c r="R3" t="s">
        <v>290</v>
      </c>
      <c r="S3" t="s">
        <v>291</v>
      </c>
      <c r="T3" t="s">
        <v>292</v>
      </c>
      <c r="U3" t="s">
        <v>293</v>
      </c>
      <c r="V3" t="s">
        <v>294</v>
      </c>
      <c r="X3" s="61"/>
    </row>
    <row r="4" spans="1:24">
      <c r="A4" t="s">
        <v>0</v>
      </c>
      <c r="L4" s="60"/>
      <c r="M4">
        <v>-2.5</v>
      </c>
      <c r="N4">
        <v>1.3</v>
      </c>
      <c r="O4">
        <v>-0.8</v>
      </c>
      <c r="P4">
        <v>-1.9</v>
      </c>
      <c r="Q4">
        <v>2.1</v>
      </c>
      <c r="R4">
        <v>0.5</v>
      </c>
      <c r="S4">
        <v>-1.2</v>
      </c>
      <c r="T4">
        <v>1.8</v>
      </c>
      <c r="U4">
        <v>-0.5</v>
      </c>
      <c r="V4">
        <v>2.2999999999999998</v>
      </c>
      <c r="X4" s="61"/>
    </row>
    <row r="5" spans="1:24">
      <c r="A5" t="s">
        <v>332</v>
      </c>
      <c r="I5" t="s">
        <v>345</v>
      </c>
      <c r="L5" s="60"/>
      <c r="M5">
        <v>-0.7</v>
      </c>
      <c r="N5">
        <v>1.2</v>
      </c>
      <c r="O5">
        <v>-1.5</v>
      </c>
      <c r="P5">
        <v>-0.3</v>
      </c>
      <c r="Q5">
        <v>2.6</v>
      </c>
      <c r="R5">
        <v>1.1000000000000001</v>
      </c>
      <c r="S5">
        <v>-1.7</v>
      </c>
      <c r="T5">
        <v>0.9</v>
      </c>
      <c r="U5">
        <v>-1.4</v>
      </c>
      <c r="V5">
        <v>0.3</v>
      </c>
      <c r="X5" s="61"/>
    </row>
    <row r="6" spans="1:24">
      <c r="A6" s="93">
        <v>-2.5</v>
      </c>
      <c r="B6" s="93">
        <v>1.3</v>
      </c>
      <c r="C6" s="93">
        <v>-0.8</v>
      </c>
      <c r="D6" s="93">
        <v>-1.9</v>
      </c>
      <c r="E6" s="93">
        <v>2.1</v>
      </c>
      <c r="F6" s="93">
        <v>0.5</v>
      </c>
      <c r="G6" s="93">
        <v>-1.2</v>
      </c>
      <c r="H6" s="93">
        <v>1.8</v>
      </c>
      <c r="I6" s="93">
        <v>-0.5</v>
      </c>
      <c r="J6" s="93">
        <v>2.2999999999999998</v>
      </c>
      <c r="L6" s="60"/>
      <c r="M6">
        <v>1.9</v>
      </c>
      <c r="N6">
        <v>-1.1000000000000001</v>
      </c>
      <c r="O6">
        <v>-0.4</v>
      </c>
      <c r="P6">
        <v>2.2000000000000002</v>
      </c>
      <c r="Q6">
        <v>-0.9</v>
      </c>
      <c r="R6">
        <v>1.6</v>
      </c>
      <c r="S6">
        <v>-0.6</v>
      </c>
      <c r="T6">
        <v>-1.3</v>
      </c>
      <c r="U6">
        <v>2.4</v>
      </c>
      <c r="V6">
        <v>0.7</v>
      </c>
      <c r="X6" s="61"/>
    </row>
    <row r="7" spans="1:24">
      <c r="A7" s="93">
        <v>-0.7</v>
      </c>
      <c r="B7" s="93">
        <v>1.2</v>
      </c>
      <c r="C7" s="93">
        <v>-1.5</v>
      </c>
      <c r="D7" s="93">
        <v>-0.3</v>
      </c>
      <c r="E7" s="93">
        <v>2.6</v>
      </c>
      <c r="F7" s="93">
        <v>1.1000000000000001</v>
      </c>
      <c r="G7" s="93">
        <v>-1.7</v>
      </c>
      <c r="H7" s="93">
        <v>0.9</v>
      </c>
      <c r="I7" s="93">
        <v>-1.4</v>
      </c>
      <c r="J7" s="93">
        <v>0.3</v>
      </c>
      <c r="L7" s="60"/>
      <c r="M7">
        <v>-1.8</v>
      </c>
      <c r="N7">
        <v>1.5</v>
      </c>
      <c r="O7">
        <v>-0.2</v>
      </c>
      <c r="P7">
        <v>-2.1</v>
      </c>
      <c r="Q7">
        <v>2.8</v>
      </c>
      <c r="R7">
        <v>0.8</v>
      </c>
      <c r="S7">
        <v>-1.6</v>
      </c>
      <c r="T7">
        <v>1.4</v>
      </c>
      <c r="U7">
        <v>-0.1</v>
      </c>
      <c r="V7">
        <v>2.5</v>
      </c>
      <c r="X7" s="61"/>
    </row>
    <row r="8" spans="1:24">
      <c r="A8" s="93">
        <v>1.9</v>
      </c>
      <c r="B8" s="93">
        <v>-1.1000000000000001</v>
      </c>
      <c r="C8" s="93">
        <v>-0.4</v>
      </c>
      <c r="D8" s="93">
        <v>2.2000000000000002</v>
      </c>
      <c r="E8" s="93">
        <v>-0.9</v>
      </c>
      <c r="F8" s="93">
        <v>1.6</v>
      </c>
      <c r="G8" s="93">
        <v>-0.6</v>
      </c>
      <c r="H8" s="93">
        <v>-1.3</v>
      </c>
      <c r="I8" s="93">
        <v>2.4</v>
      </c>
      <c r="J8" s="93">
        <v>0.7</v>
      </c>
      <c r="L8" s="60"/>
      <c r="M8">
        <v>-1</v>
      </c>
      <c r="N8">
        <v>1.7</v>
      </c>
      <c r="O8">
        <v>-0.9</v>
      </c>
      <c r="P8">
        <v>-2</v>
      </c>
      <c r="Q8">
        <v>2.7</v>
      </c>
      <c r="R8">
        <v>0.6</v>
      </c>
      <c r="S8">
        <v>-1.4</v>
      </c>
      <c r="T8">
        <v>1.1000000000000001</v>
      </c>
      <c r="U8">
        <v>-0.3</v>
      </c>
      <c r="V8">
        <v>2</v>
      </c>
      <c r="X8" s="61"/>
    </row>
    <row r="9" spans="1:24">
      <c r="A9" s="93">
        <v>-1.8</v>
      </c>
      <c r="B9" s="93">
        <v>1.5</v>
      </c>
      <c r="C9" s="93">
        <v>-0.2</v>
      </c>
      <c r="D9" s="93">
        <v>-2.1</v>
      </c>
      <c r="E9" s="93">
        <v>2.8</v>
      </c>
      <c r="F9" s="93">
        <v>0.8</v>
      </c>
      <c r="G9" s="93">
        <v>-1.6</v>
      </c>
      <c r="H9" s="93">
        <v>1.4</v>
      </c>
      <c r="I9" s="93">
        <v>-0.1</v>
      </c>
      <c r="J9" s="93">
        <v>2.5</v>
      </c>
      <c r="L9" s="60"/>
      <c r="X9" s="61"/>
    </row>
    <row r="10" spans="1:24">
      <c r="A10" s="93">
        <v>-1</v>
      </c>
      <c r="B10" s="93">
        <v>1.7</v>
      </c>
      <c r="C10" s="93">
        <v>-0.9</v>
      </c>
      <c r="D10" s="93">
        <v>-2</v>
      </c>
      <c r="E10" s="93">
        <v>2.7</v>
      </c>
      <c r="F10" s="93">
        <v>0.6</v>
      </c>
      <c r="G10" s="93">
        <v>-1.4</v>
      </c>
      <c r="H10" s="93">
        <v>1.1000000000000001</v>
      </c>
      <c r="I10" s="93">
        <v>-0.3</v>
      </c>
      <c r="J10" s="93">
        <v>2</v>
      </c>
      <c r="L10" s="60"/>
      <c r="M10" t="s">
        <v>333</v>
      </c>
      <c r="X10" s="61"/>
    </row>
    <row r="11" spans="1:24">
      <c r="A11" t="s">
        <v>104</v>
      </c>
      <c r="L11" s="60"/>
      <c r="M11" s="27">
        <f>_xlfn.SKEW.P(Table17[])</f>
        <v>5.2895806034817562E-2</v>
      </c>
      <c r="X11" s="61"/>
    </row>
    <row r="12" spans="1:24">
      <c r="A12" t="s">
        <v>333</v>
      </c>
      <c r="L12" s="60"/>
      <c r="X12" s="61"/>
    </row>
    <row r="13" spans="1:24">
      <c r="A13" t="s">
        <v>334</v>
      </c>
      <c r="L13" s="60"/>
      <c r="M13" t="s">
        <v>334</v>
      </c>
      <c r="X13" s="61"/>
    </row>
    <row r="14" spans="1:24">
      <c r="A14" t="s">
        <v>335</v>
      </c>
      <c r="B14" t="s">
        <v>336</v>
      </c>
      <c r="L14" s="60"/>
      <c r="M14" s="27">
        <f>KURT(Table17[])</f>
        <v>-1.3042496425917365</v>
      </c>
      <c r="X14" s="61"/>
    </row>
    <row r="15" spans="1:24">
      <c r="A15" t="s">
        <v>337</v>
      </c>
      <c r="L15" s="60"/>
      <c r="X15" s="61"/>
    </row>
    <row r="16" spans="1:24">
      <c r="A16" t="s">
        <v>338</v>
      </c>
      <c r="B16" t="s">
        <v>339</v>
      </c>
      <c r="L16" s="60"/>
      <c r="M16" t="s">
        <v>335</v>
      </c>
      <c r="X16" s="61"/>
    </row>
    <row r="17" spans="1:24">
      <c r="A17" t="s">
        <v>340</v>
      </c>
      <c r="B17" t="s">
        <v>341</v>
      </c>
      <c r="L17" s="60"/>
      <c r="M17" t="s">
        <v>15</v>
      </c>
      <c r="X17" s="61"/>
    </row>
    <row r="18" spans="1:24" ht="16">
      <c r="A18" t="s">
        <v>342</v>
      </c>
      <c r="B18" t="s">
        <v>343</v>
      </c>
      <c r="L18" s="60"/>
      <c r="M18" s="68" t="s">
        <v>351</v>
      </c>
      <c r="X18" s="61"/>
    </row>
    <row r="19" spans="1:24" ht="16">
      <c r="A19" t="s">
        <v>344</v>
      </c>
      <c r="L19" s="60"/>
      <c r="M19" s="69" t="s">
        <v>346</v>
      </c>
      <c r="X19" s="61"/>
    </row>
    <row r="20" spans="1:24" ht="16">
      <c r="L20" s="60"/>
      <c r="M20" s="69" t="s">
        <v>347</v>
      </c>
      <c r="X20" s="61"/>
    </row>
    <row r="21" spans="1:24" ht="16">
      <c r="L21" s="60"/>
      <c r="M21" s="69" t="s">
        <v>348</v>
      </c>
      <c r="X21" s="61"/>
    </row>
    <row r="22" spans="1:24" ht="16">
      <c r="L22" s="60"/>
      <c r="M22" s="69" t="s">
        <v>349</v>
      </c>
      <c r="X22" s="61"/>
    </row>
    <row r="23" spans="1:24" ht="16">
      <c r="L23" s="60"/>
      <c r="M23" s="69" t="s">
        <v>350</v>
      </c>
      <c r="X23" s="61"/>
    </row>
    <row r="24" spans="1:24">
      <c r="L24" s="60"/>
      <c r="X24" s="61"/>
    </row>
    <row r="25" spans="1:24" ht="15" thickBot="1">
      <c r="L25" s="62"/>
      <c r="M25" s="63"/>
      <c r="N25" s="63"/>
      <c r="O25" s="63"/>
      <c r="P25" s="63"/>
      <c r="Q25" s="63"/>
      <c r="R25" s="63"/>
      <c r="S25" s="63"/>
      <c r="T25" s="63"/>
      <c r="U25" s="63"/>
      <c r="V25" s="63"/>
      <c r="W25" s="63"/>
      <c r="X25" s="64"/>
    </row>
    <row r="26" spans="1:24" ht="15" thickTop="1"/>
  </sheetData>
  <sortState xmlns:xlrd2="http://schemas.microsoft.com/office/spreadsheetml/2017/richdata2" ref="M19:M63">
    <sortCondition ref="M19"/>
  </sortState>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43D83-486A-43AC-9782-F0EEC208C1F7}">
  <dimension ref="A1:X32"/>
  <sheetViews>
    <sheetView workbookViewId="0">
      <selection activeCell="A6" sqref="A6:J15"/>
    </sheetView>
  </sheetViews>
  <sheetFormatPr defaultRowHeight="14.5"/>
  <sheetData>
    <row r="1" spans="1:24" ht="15" thickBot="1">
      <c r="A1" t="s">
        <v>352</v>
      </c>
    </row>
    <row r="2" spans="1:24" ht="15.5" thickTop="1" thickBot="1">
      <c r="A2" t="s">
        <v>353</v>
      </c>
      <c r="M2" s="57"/>
      <c r="N2" s="58"/>
      <c r="O2" s="58"/>
      <c r="P2" s="58"/>
      <c r="Q2" s="58"/>
      <c r="R2" s="58"/>
      <c r="S2" s="58"/>
      <c r="T2" s="58"/>
      <c r="U2" s="58"/>
      <c r="V2" s="58"/>
      <c r="W2" s="58"/>
      <c r="X2" s="59"/>
    </row>
    <row r="3" spans="1:24" ht="15.5" thickTop="1" thickBot="1">
      <c r="A3" t="s">
        <v>0</v>
      </c>
      <c r="M3" s="60"/>
      <c r="N3" s="70">
        <v>2.5</v>
      </c>
      <c r="O3" s="70">
        <v>4.8</v>
      </c>
      <c r="P3" s="70">
        <v>3.2</v>
      </c>
      <c r="Q3" s="70">
        <v>2.1</v>
      </c>
      <c r="R3" s="70">
        <v>4.5</v>
      </c>
      <c r="S3" s="70">
        <v>2.9</v>
      </c>
      <c r="T3" s="70">
        <v>2.2999999999999998</v>
      </c>
      <c r="U3" s="70">
        <v>3.1</v>
      </c>
      <c r="V3" s="70">
        <v>4.2</v>
      </c>
      <c r="W3" s="70">
        <v>3.9</v>
      </c>
      <c r="X3" s="61"/>
    </row>
    <row r="4" spans="1:24" ht="15.5" thickTop="1" thickBot="1">
      <c r="A4" t="s">
        <v>354</v>
      </c>
      <c r="M4" s="60"/>
      <c r="N4" s="70">
        <v>2.8</v>
      </c>
      <c r="O4" s="70">
        <v>4.0999999999999996</v>
      </c>
      <c r="P4" s="70">
        <v>2.6</v>
      </c>
      <c r="Q4" s="70">
        <v>2.4</v>
      </c>
      <c r="R4" s="70">
        <v>4.7</v>
      </c>
      <c r="S4" s="70">
        <v>3.3</v>
      </c>
      <c r="T4" s="70">
        <v>2.7</v>
      </c>
      <c r="U4" s="70">
        <v>3</v>
      </c>
      <c r="V4" s="70">
        <v>4.3</v>
      </c>
      <c r="W4" s="70">
        <v>3.7</v>
      </c>
      <c r="X4" s="61"/>
    </row>
    <row r="5" spans="1:24" ht="15.5" thickTop="1" thickBot="1">
      <c r="A5" t="s">
        <v>355</v>
      </c>
      <c r="B5" t="s">
        <v>365</v>
      </c>
      <c r="M5" s="60"/>
      <c r="N5" s="70">
        <v>2.2000000000000002</v>
      </c>
      <c r="O5" s="70">
        <v>3.6</v>
      </c>
      <c r="P5" s="70">
        <v>4</v>
      </c>
      <c r="Q5" s="70">
        <v>2.7</v>
      </c>
      <c r="R5" s="70">
        <v>3.8</v>
      </c>
      <c r="S5" s="70">
        <v>3.5</v>
      </c>
      <c r="T5" s="70">
        <v>3.2</v>
      </c>
      <c r="U5" s="70">
        <v>4.4000000000000004</v>
      </c>
      <c r="V5" s="70">
        <v>2</v>
      </c>
      <c r="W5" s="70">
        <v>3.4</v>
      </c>
      <c r="X5" s="61"/>
    </row>
    <row r="6" spans="1:24" ht="15.5" thickTop="1" thickBot="1">
      <c r="A6" s="93">
        <v>2.5</v>
      </c>
      <c r="B6" s="93">
        <v>4.8</v>
      </c>
      <c r="C6" s="93">
        <v>3.2</v>
      </c>
      <c r="D6" s="93">
        <v>2.1</v>
      </c>
      <c r="E6" s="93">
        <v>4.5</v>
      </c>
      <c r="F6" s="93">
        <v>2.9</v>
      </c>
      <c r="G6" s="93">
        <v>2.2999999999999998</v>
      </c>
      <c r="H6" s="93">
        <v>3.1</v>
      </c>
      <c r="I6" s="93">
        <v>4.2</v>
      </c>
      <c r="J6" s="93">
        <v>3.9</v>
      </c>
      <c r="M6" s="60"/>
      <c r="N6" s="70">
        <v>3.1</v>
      </c>
      <c r="O6" s="70">
        <v>2.9</v>
      </c>
      <c r="P6" s="70">
        <v>4.5999999999999996</v>
      </c>
      <c r="Q6" s="70">
        <v>3.3</v>
      </c>
      <c r="R6" s="70">
        <v>2.5</v>
      </c>
      <c r="S6" s="70">
        <v>4.9000000000000004</v>
      </c>
      <c r="T6" s="70">
        <v>2.8</v>
      </c>
      <c r="U6" s="70">
        <v>3</v>
      </c>
      <c r="V6" s="70">
        <v>4.2</v>
      </c>
      <c r="W6" s="70">
        <v>3.9</v>
      </c>
      <c r="X6" s="61"/>
    </row>
    <row r="7" spans="1:24" ht="15.5" thickTop="1" thickBot="1">
      <c r="A7" s="93">
        <v>2.8</v>
      </c>
      <c r="B7" s="93">
        <v>4.0999999999999996</v>
      </c>
      <c r="C7" s="93">
        <v>2.6</v>
      </c>
      <c r="D7" s="93">
        <v>2.4</v>
      </c>
      <c r="E7" s="93">
        <v>4.7</v>
      </c>
      <c r="F7" s="93">
        <v>3.3</v>
      </c>
      <c r="G7" s="93">
        <v>2.7</v>
      </c>
      <c r="H7" s="93">
        <v>3</v>
      </c>
      <c r="I7" s="93">
        <v>4.3</v>
      </c>
      <c r="J7" s="93">
        <v>3.7</v>
      </c>
      <c r="M7" s="60"/>
      <c r="N7" s="70">
        <v>2.8</v>
      </c>
      <c r="O7" s="70">
        <v>4.0999999999999996</v>
      </c>
      <c r="P7" s="70">
        <v>2.6</v>
      </c>
      <c r="Q7" s="70">
        <v>2.4</v>
      </c>
      <c r="R7" s="70">
        <v>4.7</v>
      </c>
      <c r="S7" s="70">
        <v>3.3</v>
      </c>
      <c r="T7" s="70">
        <v>2.7</v>
      </c>
      <c r="U7" s="70">
        <v>3</v>
      </c>
      <c r="V7" s="70">
        <v>4.3</v>
      </c>
      <c r="W7" s="70">
        <v>3.7</v>
      </c>
      <c r="X7" s="61"/>
    </row>
    <row r="8" spans="1:24" ht="15.5" thickTop="1" thickBot="1">
      <c r="A8" s="93">
        <v>2.2000000000000002</v>
      </c>
      <c r="B8" s="93">
        <v>3.6</v>
      </c>
      <c r="C8" s="93">
        <v>4</v>
      </c>
      <c r="D8" s="93">
        <v>2.7</v>
      </c>
      <c r="E8" s="93">
        <v>3.8</v>
      </c>
      <c r="F8" s="93">
        <v>3.5</v>
      </c>
      <c r="G8" s="93">
        <v>3.2</v>
      </c>
      <c r="H8" s="93">
        <v>4.4000000000000004</v>
      </c>
      <c r="I8" s="93">
        <v>2</v>
      </c>
      <c r="J8" s="93">
        <v>3.4</v>
      </c>
      <c r="M8" s="60"/>
      <c r="N8" s="70">
        <v>2.2000000000000002</v>
      </c>
      <c r="O8" s="70">
        <v>3.6</v>
      </c>
      <c r="P8" s="70">
        <v>4</v>
      </c>
      <c r="Q8" s="70">
        <v>2.7</v>
      </c>
      <c r="R8" s="70">
        <v>3.8</v>
      </c>
      <c r="S8" s="70">
        <v>3.5</v>
      </c>
      <c r="T8" s="70">
        <v>3.2</v>
      </c>
      <c r="U8" s="70">
        <v>4.4000000000000004</v>
      </c>
      <c r="V8" s="70">
        <v>2</v>
      </c>
      <c r="W8" s="70">
        <v>3.4</v>
      </c>
      <c r="X8" s="61"/>
    </row>
    <row r="9" spans="1:24" ht="15.5" thickTop="1" thickBot="1">
      <c r="A9" s="93">
        <v>3.1</v>
      </c>
      <c r="B9" s="93">
        <v>2.9</v>
      </c>
      <c r="C9" s="93">
        <v>4.5999999999999996</v>
      </c>
      <c r="D9" s="93">
        <v>3.3</v>
      </c>
      <c r="E9" s="93">
        <v>2.5</v>
      </c>
      <c r="F9" s="93">
        <v>4.9000000000000004</v>
      </c>
      <c r="G9" s="93">
        <v>2.8</v>
      </c>
      <c r="H9" s="93">
        <v>3</v>
      </c>
      <c r="I9" s="93">
        <v>4.2</v>
      </c>
      <c r="J9" s="93">
        <v>3.9</v>
      </c>
      <c r="M9" s="60"/>
      <c r="N9" s="70">
        <v>3.1</v>
      </c>
      <c r="O9" s="70">
        <v>2.9</v>
      </c>
      <c r="P9" s="70">
        <v>4.5999999999999996</v>
      </c>
      <c r="Q9" s="70">
        <v>3.3</v>
      </c>
      <c r="R9" s="70">
        <v>2.5</v>
      </c>
      <c r="S9" s="70">
        <v>4.9000000000000004</v>
      </c>
      <c r="T9" s="70">
        <v>2.8</v>
      </c>
      <c r="U9" s="70">
        <v>3</v>
      </c>
      <c r="V9" s="70">
        <v>4.2</v>
      </c>
      <c r="W9" s="70">
        <v>3.9</v>
      </c>
      <c r="X9" s="61"/>
    </row>
    <row r="10" spans="1:24" ht="15.5" thickTop="1" thickBot="1">
      <c r="A10" s="93">
        <v>2.8</v>
      </c>
      <c r="B10" s="93">
        <v>4.0999999999999996</v>
      </c>
      <c r="C10" s="93">
        <v>2.6</v>
      </c>
      <c r="D10" s="93">
        <v>2.4</v>
      </c>
      <c r="E10" s="93">
        <v>4.7</v>
      </c>
      <c r="F10" s="93">
        <v>3.3</v>
      </c>
      <c r="G10" s="93">
        <v>2.7</v>
      </c>
      <c r="H10" s="93">
        <v>3</v>
      </c>
      <c r="I10" s="93">
        <v>4.3</v>
      </c>
      <c r="J10" s="93">
        <v>3.7</v>
      </c>
      <c r="M10" s="60"/>
      <c r="N10" s="70">
        <v>2.8</v>
      </c>
      <c r="O10" s="70">
        <v>4.0999999999999996</v>
      </c>
      <c r="P10" s="70">
        <v>2.6</v>
      </c>
      <c r="Q10" s="70">
        <v>2.4</v>
      </c>
      <c r="R10" s="70">
        <v>4.7</v>
      </c>
      <c r="S10" s="70">
        <v>3.3</v>
      </c>
      <c r="T10" s="70">
        <v>2.7</v>
      </c>
      <c r="U10" s="70">
        <v>3</v>
      </c>
      <c r="V10" s="70">
        <v>4.3</v>
      </c>
      <c r="W10" s="70">
        <v>3.7</v>
      </c>
      <c r="X10" s="61"/>
    </row>
    <row r="11" spans="1:24" ht="15.5" thickTop="1" thickBot="1">
      <c r="A11" s="93">
        <v>2.2000000000000002</v>
      </c>
      <c r="B11" s="93">
        <v>3.6</v>
      </c>
      <c r="C11" s="93">
        <v>4</v>
      </c>
      <c r="D11" s="93">
        <v>2.7</v>
      </c>
      <c r="E11" s="93">
        <v>3.8</v>
      </c>
      <c r="F11" s="93">
        <v>3.5</v>
      </c>
      <c r="G11" s="93">
        <v>3.2</v>
      </c>
      <c r="H11" s="93">
        <v>4.4000000000000004</v>
      </c>
      <c r="I11" s="93">
        <v>2</v>
      </c>
      <c r="J11" s="93">
        <v>3.4</v>
      </c>
      <c r="M11" s="60"/>
      <c r="N11" s="70">
        <v>2.2000000000000002</v>
      </c>
      <c r="O11" s="70">
        <v>3.6</v>
      </c>
      <c r="P11" s="70">
        <v>4</v>
      </c>
      <c r="Q11" s="70">
        <v>2.7</v>
      </c>
      <c r="R11" s="70">
        <v>3.8</v>
      </c>
      <c r="S11" s="70">
        <v>3.5</v>
      </c>
      <c r="T11" s="70">
        <v>3.2</v>
      </c>
      <c r="U11" s="70">
        <v>4.4000000000000004</v>
      </c>
      <c r="V11" s="70">
        <v>2</v>
      </c>
      <c r="W11" s="70">
        <v>3.4</v>
      </c>
      <c r="X11" s="61"/>
    </row>
    <row r="12" spans="1:24" ht="15.5" thickTop="1" thickBot="1">
      <c r="A12" s="93">
        <v>3.1</v>
      </c>
      <c r="B12" s="93">
        <v>2.9</v>
      </c>
      <c r="C12" s="93">
        <v>4.5999999999999996</v>
      </c>
      <c r="D12" s="93">
        <v>3.3</v>
      </c>
      <c r="E12" s="93">
        <v>2.5</v>
      </c>
      <c r="F12" s="93">
        <v>4.9000000000000004</v>
      </c>
      <c r="G12" s="93">
        <v>2.8</v>
      </c>
      <c r="H12" s="93">
        <v>3</v>
      </c>
      <c r="I12" s="93">
        <v>4.2</v>
      </c>
      <c r="J12" s="93">
        <v>3.9</v>
      </c>
      <c r="M12" s="60"/>
      <c r="N12" s="70">
        <v>3.1</v>
      </c>
      <c r="O12" s="70">
        <v>2.9</v>
      </c>
      <c r="P12" s="70">
        <v>4.5999999999999996</v>
      </c>
      <c r="Q12" s="70">
        <v>3.3</v>
      </c>
      <c r="R12" s="70">
        <v>2.5</v>
      </c>
      <c r="S12" s="70">
        <v>4.9000000000000004</v>
      </c>
      <c r="T12" s="70"/>
      <c r="U12" s="70"/>
      <c r="V12" s="70"/>
      <c r="W12" s="70"/>
      <c r="X12" s="61"/>
    </row>
    <row r="13" spans="1:24" ht="15" thickTop="1">
      <c r="A13" s="93">
        <v>2.8</v>
      </c>
      <c r="B13" s="93">
        <v>4.0999999999999996</v>
      </c>
      <c r="C13" s="93">
        <v>2.6</v>
      </c>
      <c r="D13" s="93">
        <v>2.4</v>
      </c>
      <c r="E13" s="93">
        <v>4.7</v>
      </c>
      <c r="F13" s="93">
        <v>3.3</v>
      </c>
      <c r="G13" s="93">
        <v>2.7</v>
      </c>
      <c r="H13" s="93">
        <v>3</v>
      </c>
      <c r="I13" s="93">
        <v>4.3</v>
      </c>
      <c r="J13" s="93">
        <v>3.7</v>
      </c>
      <c r="M13" s="60"/>
      <c r="X13" s="61"/>
    </row>
    <row r="14" spans="1:24">
      <c r="A14" s="93">
        <v>2.2000000000000002</v>
      </c>
      <c r="B14" s="93">
        <v>3.6</v>
      </c>
      <c r="C14" s="93">
        <v>4</v>
      </c>
      <c r="D14" s="93">
        <v>2.7</v>
      </c>
      <c r="E14" s="93">
        <v>3.8</v>
      </c>
      <c r="F14" s="93">
        <v>3.5</v>
      </c>
      <c r="G14" s="93">
        <v>3.2</v>
      </c>
      <c r="H14" s="93">
        <v>4.4000000000000004</v>
      </c>
      <c r="I14" s="93">
        <v>2</v>
      </c>
      <c r="J14" s="93">
        <v>3.4</v>
      </c>
      <c r="M14" s="60"/>
      <c r="N14" t="s">
        <v>356</v>
      </c>
      <c r="X14" s="61"/>
    </row>
    <row r="15" spans="1:24">
      <c r="A15" s="93">
        <v>3.1</v>
      </c>
      <c r="B15" s="93">
        <v>2.9</v>
      </c>
      <c r="C15" s="93">
        <v>4.5999999999999996</v>
      </c>
      <c r="D15" s="93">
        <v>3.3</v>
      </c>
      <c r="E15" s="93">
        <v>2.5</v>
      </c>
      <c r="F15" s="93">
        <v>4.9000000000000004</v>
      </c>
      <c r="G15" s="93"/>
      <c r="H15" s="93"/>
      <c r="I15" s="93"/>
      <c r="J15" s="93"/>
      <c r="M15" s="60"/>
      <c r="N15" s="27">
        <f>_xlfn.SKEW.P(N3:W12)</f>
        <v>0.22050966381635784</v>
      </c>
      <c r="X15" s="61"/>
    </row>
    <row r="16" spans="1:24">
      <c r="M16" s="60"/>
      <c r="X16" s="61"/>
    </row>
    <row r="17" spans="1:24">
      <c r="A17" t="s">
        <v>104</v>
      </c>
      <c r="M17" s="60"/>
      <c r="N17" t="s">
        <v>357</v>
      </c>
      <c r="X17" s="61"/>
    </row>
    <row r="18" spans="1:24">
      <c r="A18" t="s">
        <v>356</v>
      </c>
      <c r="M18" s="60"/>
      <c r="N18" s="27">
        <f>KURT(N3:W12)</f>
        <v>-0.93120912452529181</v>
      </c>
      <c r="X18" s="61"/>
    </row>
    <row r="19" spans="1:24">
      <c r="A19" t="s">
        <v>357</v>
      </c>
      <c r="J19" t="s">
        <v>366</v>
      </c>
      <c r="K19">
        <v>0.22050966381635784</v>
      </c>
      <c r="M19" s="60"/>
      <c r="X19" s="61"/>
    </row>
    <row r="20" spans="1:24">
      <c r="A20" t="s">
        <v>335</v>
      </c>
      <c r="B20" t="s">
        <v>358</v>
      </c>
      <c r="J20" t="s">
        <v>367</v>
      </c>
      <c r="K20">
        <v>-0.93120912452529181</v>
      </c>
      <c r="M20" s="60"/>
      <c r="N20" t="s">
        <v>335</v>
      </c>
      <c r="X20" s="61"/>
    </row>
    <row r="21" spans="1:24">
      <c r="A21" t="s">
        <v>359</v>
      </c>
      <c r="M21" s="60"/>
      <c r="X21" s="61"/>
    </row>
    <row r="22" spans="1:24">
      <c r="A22" t="s">
        <v>338</v>
      </c>
      <c r="B22" t="s">
        <v>360</v>
      </c>
      <c r="M22" s="60"/>
      <c r="X22" s="61"/>
    </row>
    <row r="23" spans="1:24">
      <c r="A23" t="s">
        <v>361</v>
      </c>
      <c r="B23" t="s">
        <v>362</v>
      </c>
      <c r="M23" s="60"/>
      <c r="X23" s="61"/>
    </row>
    <row r="24" spans="1:24">
      <c r="A24" t="s">
        <v>363</v>
      </c>
      <c r="B24" t="s">
        <v>364</v>
      </c>
      <c r="M24" s="60"/>
      <c r="X24" s="61"/>
    </row>
    <row r="25" spans="1:24">
      <c r="M25" s="60"/>
      <c r="X25" s="61"/>
    </row>
    <row r="26" spans="1:24">
      <c r="M26" s="60"/>
      <c r="X26" s="61"/>
    </row>
    <row r="27" spans="1:24">
      <c r="M27" s="60"/>
      <c r="X27" s="61"/>
    </row>
    <row r="28" spans="1:24">
      <c r="M28" s="60"/>
      <c r="X28" s="61"/>
    </row>
    <row r="29" spans="1:24">
      <c r="M29" s="60"/>
      <c r="X29" s="61"/>
    </row>
    <row r="30" spans="1:24">
      <c r="M30" s="60"/>
      <c r="X30" s="61"/>
    </row>
    <row r="31" spans="1:24" ht="15" thickBot="1">
      <c r="M31" s="62"/>
      <c r="N31" s="63"/>
      <c r="O31" s="63"/>
      <c r="P31" s="63"/>
      <c r="Q31" s="63"/>
      <c r="R31" s="63"/>
      <c r="S31" s="63"/>
      <c r="T31" s="63"/>
      <c r="U31" s="63"/>
      <c r="V31" s="63"/>
      <c r="W31" s="63"/>
      <c r="X31" s="64"/>
    </row>
    <row r="32" spans="1:24" ht="15" thickTop="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DBFB4-006B-4F32-93EA-388F9EB5DE02}">
  <dimension ref="A1:L25"/>
  <sheetViews>
    <sheetView topLeftCell="B1" workbookViewId="0">
      <selection activeCell="D2" sqref="D2:E25"/>
    </sheetView>
  </sheetViews>
  <sheetFormatPr defaultRowHeight="14.5"/>
  <cols>
    <col min="1" max="1" width="74.36328125" bestFit="1" customWidth="1"/>
    <col min="3" max="3" width="11.36328125" bestFit="1" customWidth="1"/>
    <col min="4" max="4" width="14" bestFit="1" customWidth="1"/>
    <col min="5" max="5" width="20.08984375" bestFit="1" customWidth="1"/>
    <col min="7" max="7" width="67.90625" bestFit="1" customWidth="1"/>
  </cols>
  <sheetData>
    <row r="1" spans="1:12">
      <c r="A1" t="s">
        <v>26</v>
      </c>
    </row>
    <row r="2" spans="1:12">
      <c r="A2" t="s">
        <v>27</v>
      </c>
      <c r="B2" t="s">
        <v>15</v>
      </c>
      <c r="D2" s="2" t="s">
        <v>40</v>
      </c>
      <c r="E2" s="2" t="s">
        <v>42</v>
      </c>
    </row>
    <row r="3" spans="1:12">
      <c r="A3" t="s">
        <v>28</v>
      </c>
      <c r="B3" t="s">
        <v>15</v>
      </c>
      <c r="D3" s="2">
        <v>1</v>
      </c>
      <c r="E3" s="2">
        <v>15</v>
      </c>
      <c r="G3" s="21" t="s">
        <v>31</v>
      </c>
    </row>
    <row r="4" spans="1:12">
      <c r="A4" t="s">
        <v>0</v>
      </c>
      <c r="B4" t="s">
        <v>15</v>
      </c>
      <c r="D4" s="2">
        <v>2</v>
      </c>
      <c r="E4" s="2">
        <v>10</v>
      </c>
      <c r="F4" s="14"/>
      <c r="G4" s="25">
        <v>17</v>
      </c>
    </row>
    <row r="5" spans="1:12">
      <c r="A5" t="s">
        <v>29</v>
      </c>
      <c r="B5" t="s">
        <v>15</v>
      </c>
      <c r="D5" s="2">
        <v>3</v>
      </c>
      <c r="E5" s="2">
        <v>20</v>
      </c>
      <c r="G5" s="23" t="s">
        <v>32</v>
      </c>
    </row>
    <row r="6" spans="1:12">
      <c r="A6" t="s">
        <v>30</v>
      </c>
      <c r="B6" t="s">
        <v>15</v>
      </c>
      <c r="D6" s="2">
        <v>4</v>
      </c>
      <c r="E6" s="2">
        <v>25</v>
      </c>
      <c r="G6" s="25">
        <v>15</v>
      </c>
      <c r="H6" t="s">
        <v>15</v>
      </c>
      <c r="I6" t="s">
        <v>15</v>
      </c>
      <c r="J6" t="s">
        <v>15</v>
      </c>
      <c r="K6" t="s">
        <v>15</v>
      </c>
      <c r="L6" t="s">
        <v>15</v>
      </c>
    </row>
    <row r="7" spans="1:12">
      <c r="A7" t="s">
        <v>31</v>
      </c>
      <c r="B7" t="s">
        <v>15</v>
      </c>
      <c r="D7" s="2">
        <v>5</v>
      </c>
      <c r="E7" s="2">
        <v>15</v>
      </c>
      <c r="G7" s="23" t="s">
        <v>33</v>
      </c>
      <c r="H7" t="s">
        <v>15</v>
      </c>
      <c r="I7" t="s">
        <v>15</v>
      </c>
      <c r="J7" t="s">
        <v>15</v>
      </c>
      <c r="K7" t="s">
        <v>15</v>
      </c>
      <c r="L7" t="s">
        <v>15</v>
      </c>
    </row>
    <row r="8" spans="1:12">
      <c r="A8" t="s">
        <v>32</v>
      </c>
      <c r="B8" t="s">
        <v>15</v>
      </c>
      <c r="D8" s="2">
        <v>6</v>
      </c>
      <c r="E8" s="2">
        <v>10</v>
      </c>
      <c r="G8" s="26">
        <v>10</v>
      </c>
    </row>
    <row r="9" spans="1:12">
      <c r="A9" t="s">
        <v>33</v>
      </c>
      <c r="B9" t="s">
        <v>15</v>
      </c>
      <c r="D9" s="2">
        <v>7</v>
      </c>
      <c r="E9" s="2">
        <v>30</v>
      </c>
    </row>
    <row r="10" spans="1:12">
      <c r="A10" t="s">
        <v>34</v>
      </c>
      <c r="B10" t="s">
        <v>15</v>
      </c>
      <c r="D10" s="2">
        <v>8</v>
      </c>
      <c r="E10" s="2">
        <v>20</v>
      </c>
    </row>
    <row r="11" spans="1:12">
      <c r="A11" t="s">
        <v>35</v>
      </c>
      <c r="B11" t="s">
        <v>15</v>
      </c>
      <c r="D11" s="2">
        <v>9</v>
      </c>
      <c r="E11" s="2">
        <v>15</v>
      </c>
    </row>
    <row r="12" spans="1:12">
      <c r="A12" t="s">
        <v>36</v>
      </c>
      <c r="B12" t="s">
        <v>15</v>
      </c>
      <c r="C12" t="s">
        <v>15</v>
      </c>
      <c r="D12" s="2">
        <v>10</v>
      </c>
      <c r="E12" s="2">
        <v>10</v>
      </c>
    </row>
    <row r="13" spans="1:12">
      <c r="A13" t="s">
        <v>37</v>
      </c>
      <c r="B13" t="s">
        <v>15</v>
      </c>
      <c r="C13" t="s">
        <v>15</v>
      </c>
      <c r="D13" s="2">
        <v>11</v>
      </c>
      <c r="E13" s="2">
        <v>10</v>
      </c>
    </row>
    <row r="14" spans="1:12">
      <c r="A14" t="s">
        <v>38</v>
      </c>
      <c r="B14" t="s">
        <v>15</v>
      </c>
      <c r="C14" t="s">
        <v>15</v>
      </c>
      <c r="D14" s="2">
        <v>12</v>
      </c>
      <c r="E14" s="2">
        <v>25</v>
      </c>
    </row>
    <row r="15" spans="1:12">
      <c r="A15" t="s">
        <v>39</v>
      </c>
      <c r="B15" t="s">
        <v>15</v>
      </c>
      <c r="C15" t="s">
        <v>15</v>
      </c>
      <c r="D15" s="2">
        <v>13</v>
      </c>
      <c r="E15" s="2">
        <v>15</v>
      </c>
    </row>
    <row r="16" spans="1:12">
      <c r="D16" s="2">
        <v>14</v>
      </c>
      <c r="E16" s="2">
        <v>20</v>
      </c>
    </row>
    <row r="17" spans="4:5">
      <c r="D17" s="2">
        <v>15</v>
      </c>
      <c r="E17" s="2">
        <v>20</v>
      </c>
    </row>
    <row r="18" spans="4:5">
      <c r="D18" s="2">
        <v>16</v>
      </c>
      <c r="E18" s="2">
        <v>15</v>
      </c>
    </row>
    <row r="19" spans="4:5">
      <c r="D19" s="2">
        <v>17</v>
      </c>
      <c r="E19" s="2">
        <v>10</v>
      </c>
    </row>
    <row r="20" spans="4:5">
      <c r="D20" s="2">
        <v>18</v>
      </c>
      <c r="E20" s="2">
        <v>10</v>
      </c>
    </row>
    <row r="21" spans="4:5">
      <c r="D21" s="2">
        <v>19</v>
      </c>
      <c r="E21" s="2">
        <v>20</v>
      </c>
    </row>
    <row r="22" spans="4:5">
      <c r="D22" s="2">
        <v>20</v>
      </c>
      <c r="E22" s="2">
        <v>25</v>
      </c>
    </row>
    <row r="23" spans="4:5">
      <c r="D23" s="15" t="s">
        <v>43</v>
      </c>
      <c r="E23" s="16">
        <f>AVERAGE(Q2CT!E3:E22)</f>
        <v>17</v>
      </c>
    </row>
    <row r="24" spans="4:5">
      <c r="D24" s="17" t="s">
        <v>22</v>
      </c>
      <c r="E24" s="18">
        <f>MODE(E3:E22)</f>
        <v>10</v>
      </c>
    </row>
    <row r="25" spans="4:5">
      <c r="D25" s="19" t="s">
        <v>23</v>
      </c>
      <c r="E25" s="20">
        <f>MEDIAN(E3:E22)</f>
        <v>15</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C469-295C-4D02-81B8-E9AE68C8CD8E}">
  <dimension ref="A1:W32"/>
  <sheetViews>
    <sheetView workbookViewId="0">
      <selection activeCell="A5" sqref="A5:J14"/>
    </sheetView>
  </sheetViews>
  <sheetFormatPr defaultRowHeight="14.5"/>
  <cols>
    <col min="13" max="21" width="10.08984375" customWidth="1"/>
    <col min="22" max="22" width="11.08984375" customWidth="1"/>
  </cols>
  <sheetData>
    <row r="1" spans="1:23" ht="15" thickTop="1">
      <c r="A1" t="s">
        <v>368</v>
      </c>
      <c r="L1" s="57"/>
      <c r="M1" s="58"/>
      <c r="N1" s="58"/>
      <c r="O1" s="58"/>
      <c r="P1" s="58"/>
      <c r="Q1" s="58"/>
      <c r="R1" s="58"/>
      <c r="S1" s="58"/>
      <c r="T1" s="58"/>
      <c r="U1" s="58"/>
      <c r="V1" s="58"/>
      <c r="W1" s="59"/>
    </row>
    <row r="2" spans="1:23">
      <c r="A2" t="s">
        <v>369</v>
      </c>
      <c r="L2" s="60"/>
      <c r="M2" t="s">
        <v>285</v>
      </c>
      <c r="N2" t="s">
        <v>286</v>
      </c>
      <c r="O2" t="s">
        <v>287</v>
      </c>
      <c r="P2" t="s">
        <v>288</v>
      </c>
      <c r="Q2" t="s">
        <v>289</v>
      </c>
      <c r="R2" t="s">
        <v>290</v>
      </c>
      <c r="S2" t="s">
        <v>291</v>
      </c>
      <c r="T2" t="s">
        <v>292</v>
      </c>
      <c r="U2" t="s">
        <v>293</v>
      </c>
      <c r="V2" t="s">
        <v>294</v>
      </c>
      <c r="W2" s="61"/>
    </row>
    <row r="3" spans="1:23">
      <c r="A3" t="s">
        <v>0</v>
      </c>
      <c r="L3" s="60"/>
      <c r="M3">
        <v>4</v>
      </c>
      <c r="N3">
        <v>5</v>
      </c>
      <c r="O3">
        <v>3</v>
      </c>
      <c r="P3">
        <v>4</v>
      </c>
      <c r="Q3">
        <v>4</v>
      </c>
      <c r="R3">
        <v>3</v>
      </c>
      <c r="S3">
        <v>2</v>
      </c>
      <c r="T3">
        <v>5</v>
      </c>
      <c r="U3">
        <v>4</v>
      </c>
      <c r="V3">
        <v>3</v>
      </c>
      <c r="W3" s="61"/>
    </row>
    <row r="4" spans="1:23">
      <c r="A4" t="s">
        <v>370</v>
      </c>
      <c r="G4" t="s">
        <v>271</v>
      </c>
      <c r="L4" s="60"/>
      <c r="M4">
        <v>5</v>
      </c>
      <c r="N4">
        <v>4</v>
      </c>
      <c r="O4">
        <v>2</v>
      </c>
      <c r="P4">
        <v>3</v>
      </c>
      <c r="Q4">
        <v>4</v>
      </c>
      <c r="R4">
        <v>5</v>
      </c>
      <c r="S4">
        <v>3</v>
      </c>
      <c r="T4">
        <v>4</v>
      </c>
      <c r="U4">
        <v>5</v>
      </c>
      <c r="V4">
        <v>3</v>
      </c>
      <c r="W4" s="61"/>
    </row>
    <row r="5" spans="1:23">
      <c r="A5" s="93">
        <v>4</v>
      </c>
      <c r="B5" s="93">
        <v>5</v>
      </c>
      <c r="C5" s="93">
        <v>3</v>
      </c>
      <c r="D5" s="93">
        <v>4</v>
      </c>
      <c r="E5" s="93">
        <v>4</v>
      </c>
      <c r="F5" s="93">
        <v>3</v>
      </c>
      <c r="G5" s="93">
        <v>2</v>
      </c>
      <c r="H5" s="93">
        <v>5</v>
      </c>
      <c r="I5" s="93">
        <v>4</v>
      </c>
      <c r="J5" s="93">
        <v>3</v>
      </c>
      <c r="L5" s="60"/>
      <c r="M5">
        <v>4</v>
      </c>
      <c r="N5">
        <v>3</v>
      </c>
      <c r="O5">
        <v>2</v>
      </c>
      <c r="P5">
        <v>4</v>
      </c>
      <c r="Q5">
        <v>5</v>
      </c>
      <c r="R5">
        <v>3</v>
      </c>
      <c r="S5">
        <v>4</v>
      </c>
      <c r="T5">
        <v>5</v>
      </c>
      <c r="U5">
        <v>4</v>
      </c>
      <c r="V5">
        <v>3</v>
      </c>
      <c r="W5" s="61"/>
    </row>
    <row r="6" spans="1:23">
      <c r="A6" s="93">
        <v>5</v>
      </c>
      <c r="B6" s="93">
        <v>4</v>
      </c>
      <c r="C6" s="93">
        <v>2</v>
      </c>
      <c r="D6" s="93">
        <v>3</v>
      </c>
      <c r="E6" s="93">
        <v>4</v>
      </c>
      <c r="F6" s="93">
        <v>5</v>
      </c>
      <c r="G6" s="93">
        <v>3</v>
      </c>
      <c r="H6" s="93">
        <v>4</v>
      </c>
      <c r="I6" s="93">
        <v>5</v>
      </c>
      <c r="J6" s="93">
        <v>3</v>
      </c>
      <c r="L6" s="60"/>
      <c r="M6">
        <v>3</v>
      </c>
      <c r="N6">
        <v>4</v>
      </c>
      <c r="O6">
        <v>5</v>
      </c>
      <c r="P6">
        <v>2</v>
      </c>
      <c r="Q6">
        <v>3</v>
      </c>
      <c r="R6">
        <v>4</v>
      </c>
      <c r="S6">
        <v>4</v>
      </c>
      <c r="T6">
        <v>3</v>
      </c>
      <c r="U6">
        <v>5</v>
      </c>
      <c r="V6">
        <v>4</v>
      </c>
      <c r="W6" s="61"/>
    </row>
    <row r="7" spans="1:23">
      <c r="A7" s="93">
        <v>4</v>
      </c>
      <c r="B7" s="93">
        <v>3</v>
      </c>
      <c r="C7" s="93">
        <v>2</v>
      </c>
      <c r="D7" s="93">
        <v>4</v>
      </c>
      <c r="E7" s="93">
        <v>5</v>
      </c>
      <c r="F7" s="93">
        <v>3</v>
      </c>
      <c r="G7" s="93">
        <v>4</v>
      </c>
      <c r="H7" s="93">
        <v>5</v>
      </c>
      <c r="I7" s="93">
        <v>4</v>
      </c>
      <c r="J7" s="93">
        <v>3</v>
      </c>
      <c r="L7" s="60"/>
      <c r="M7">
        <v>3</v>
      </c>
      <c r="N7">
        <v>4</v>
      </c>
      <c r="O7">
        <v>5</v>
      </c>
      <c r="P7">
        <v>4</v>
      </c>
      <c r="Q7">
        <v>2</v>
      </c>
      <c r="R7">
        <v>3</v>
      </c>
      <c r="S7">
        <v>4</v>
      </c>
      <c r="T7">
        <v>5</v>
      </c>
      <c r="U7">
        <v>3</v>
      </c>
      <c r="V7">
        <v>4</v>
      </c>
      <c r="W7" s="61"/>
    </row>
    <row r="8" spans="1:23">
      <c r="A8" s="93">
        <v>3</v>
      </c>
      <c r="B8" s="93">
        <v>4</v>
      </c>
      <c r="C8" s="93">
        <v>5</v>
      </c>
      <c r="D8" s="93">
        <v>2</v>
      </c>
      <c r="E8" s="93">
        <v>3</v>
      </c>
      <c r="F8" s="93">
        <v>4</v>
      </c>
      <c r="G8" s="93">
        <v>4</v>
      </c>
      <c r="H8" s="93">
        <v>3</v>
      </c>
      <c r="I8" s="93">
        <v>5</v>
      </c>
      <c r="J8" s="93">
        <v>4</v>
      </c>
      <c r="L8" s="60"/>
      <c r="M8">
        <v>5</v>
      </c>
      <c r="N8">
        <v>4</v>
      </c>
      <c r="O8">
        <v>3</v>
      </c>
      <c r="P8">
        <v>4</v>
      </c>
      <c r="Q8">
        <v>5</v>
      </c>
      <c r="R8">
        <v>3</v>
      </c>
      <c r="S8">
        <v>4</v>
      </c>
      <c r="T8">
        <v>5</v>
      </c>
      <c r="U8">
        <v>4</v>
      </c>
      <c r="V8">
        <v>3</v>
      </c>
      <c r="W8" s="61"/>
    </row>
    <row r="9" spans="1:23">
      <c r="A9" s="93">
        <v>3</v>
      </c>
      <c r="B9" s="93">
        <v>4</v>
      </c>
      <c r="C9" s="93">
        <v>5</v>
      </c>
      <c r="D9" s="93">
        <v>4</v>
      </c>
      <c r="E9" s="93">
        <v>2</v>
      </c>
      <c r="F9" s="93">
        <v>3</v>
      </c>
      <c r="G9" s="93">
        <v>4</v>
      </c>
      <c r="H9" s="93">
        <v>5</v>
      </c>
      <c r="I9" s="93">
        <v>3</v>
      </c>
      <c r="J9" s="93">
        <v>4</v>
      </c>
      <c r="L9" s="60"/>
      <c r="M9">
        <v>3</v>
      </c>
      <c r="N9">
        <v>4</v>
      </c>
      <c r="O9">
        <v>5</v>
      </c>
      <c r="P9">
        <v>2</v>
      </c>
      <c r="Q9">
        <v>3</v>
      </c>
      <c r="R9">
        <v>4</v>
      </c>
      <c r="S9">
        <v>4</v>
      </c>
      <c r="T9">
        <v>3</v>
      </c>
      <c r="U9">
        <v>5</v>
      </c>
      <c r="V9">
        <v>4</v>
      </c>
      <c r="W9" s="61"/>
    </row>
    <row r="10" spans="1:23">
      <c r="A10" s="93">
        <v>5</v>
      </c>
      <c r="B10" s="93">
        <v>4</v>
      </c>
      <c r="C10" s="93">
        <v>3</v>
      </c>
      <c r="D10" s="93">
        <v>4</v>
      </c>
      <c r="E10" s="93">
        <v>5</v>
      </c>
      <c r="F10" s="93">
        <v>3</v>
      </c>
      <c r="G10" s="93">
        <v>4</v>
      </c>
      <c r="H10" s="93">
        <v>5</v>
      </c>
      <c r="I10" s="93">
        <v>4</v>
      </c>
      <c r="J10" s="93">
        <v>3</v>
      </c>
      <c r="L10" s="60"/>
      <c r="M10">
        <v>3</v>
      </c>
      <c r="N10">
        <v>4</v>
      </c>
      <c r="O10">
        <v>5</v>
      </c>
      <c r="P10">
        <v>4</v>
      </c>
      <c r="Q10">
        <v>2</v>
      </c>
      <c r="R10">
        <v>3</v>
      </c>
      <c r="S10">
        <v>4</v>
      </c>
      <c r="T10">
        <v>5</v>
      </c>
      <c r="U10">
        <v>3</v>
      </c>
      <c r="V10">
        <v>4</v>
      </c>
      <c r="W10" s="61"/>
    </row>
    <row r="11" spans="1:23">
      <c r="A11" s="93">
        <v>3</v>
      </c>
      <c r="B11" s="93">
        <v>4</v>
      </c>
      <c r="C11" s="93">
        <v>5</v>
      </c>
      <c r="D11" s="93">
        <v>2</v>
      </c>
      <c r="E11" s="93">
        <v>3</v>
      </c>
      <c r="F11" s="93">
        <v>4</v>
      </c>
      <c r="G11" s="93">
        <v>4</v>
      </c>
      <c r="H11" s="93">
        <v>3</v>
      </c>
      <c r="I11" s="93">
        <v>5</v>
      </c>
      <c r="J11" s="93">
        <v>4</v>
      </c>
      <c r="L11" s="60"/>
      <c r="M11">
        <v>5</v>
      </c>
      <c r="N11">
        <v>4</v>
      </c>
      <c r="O11">
        <v>3</v>
      </c>
      <c r="P11">
        <v>4</v>
      </c>
      <c r="Q11">
        <v>5</v>
      </c>
      <c r="R11">
        <v>3</v>
      </c>
      <c r="S11">
        <v>4</v>
      </c>
      <c r="T11">
        <v>5</v>
      </c>
      <c r="U11">
        <v>4</v>
      </c>
      <c r="V11">
        <v>3</v>
      </c>
      <c r="W11" s="61"/>
    </row>
    <row r="12" spans="1:23">
      <c r="A12" s="93">
        <v>3</v>
      </c>
      <c r="B12" s="93">
        <v>4</v>
      </c>
      <c r="C12" s="93">
        <v>5</v>
      </c>
      <c r="D12" s="93">
        <v>4</v>
      </c>
      <c r="E12" s="93">
        <v>2</v>
      </c>
      <c r="F12" s="93">
        <v>3</v>
      </c>
      <c r="G12" s="93">
        <v>4</v>
      </c>
      <c r="H12" s="93">
        <v>5</v>
      </c>
      <c r="I12" s="93">
        <v>3</v>
      </c>
      <c r="J12" s="93">
        <v>4</v>
      </c>
      <c r="L12" s="60"/>
      <c r="M12">
        <v>3</v>
      </c>
      <c r="N12">
        <v>4</v>
      </c>
      <c r="O12">
        <v>5</v>
      </c>
      <c r="P12">
        <v>2</v>
      </c>
      <c r="Q12">
        <v>3</v>
      </c>
      <c r="R12">
        <v>4</v>
      </c>
      <c r="S12">
        <v>4</v>
      </c>
      <c r="T12">
        <v>3</v>
      </c>
      <c r="U12">
        <v>5</v>
      </c>
      <c r="V12">
        <v>4</v>
      </c>
      <c r="W12" s="61"/>
    </row>
    <row r="13" spans="1:23">
      <c r="A13" s="93">
        <v>5</v>
      </c>
      <c r="B13" s="93">
        <v>4</v>
      </c>
      <c r="C13" s="93">
        <v>3</v>
      </c>
      <c r="D13" s="93">
        <v>4</v>
      </c>
      <c r="E13" s="93">
        <v>5</v>
      </c>
      <c r="F13" s="93">
        <v>3</v>
      </c>
      <c r="G13" s="93">
        <v>4</v>
      </c>
      <c r="H13" s="93">
        <v>5</v>
      </c>
      <c r="I13" s="93">
        <v>4</v>
      </c>
      <c r="J13" s="93">
        <v>3</v>
      </c>
      <c r="L13" s="60"/>
      <c r="W13" s="61"/>
    </row>
    <row r="14" spans="1:23">
      <c r="A14" s="93">
        <v>3</v>
      </c>
      <c r="B14" s="93">
        <v>4</v>
      </c>
      <c r="C14" s="93">
        <v>5</v>
      </c>
      <c r="D14" s="93">
        <v>2</v>
      </c>
      <c r="E14" s="93">
        <v>3</v>
      </c>
      <c r="F14" s="93">
        <v>4</v>
      </c>
      <c r="G14" s="93">
        <v>4</v>
      </c>
      <c r="H14" s="93">
        <v>3</v>
      </c>
      <c r="I14" s="93">
        <v>5</v>
      </c>
      <c r="J14" s="93">
        <v>4</v>
      </c>
      <c r="L14" s="60"/>
      <c r="M14" t="s">
        <v>371</v>
      </c>
      <c r="W14" s="61"/>
    </row>
    <row r="15" spans="1:23">
      <c r="A15" t="s">
        <v>104</v>
      </c>
      <c r="L15" s="60"/>
      <c r="M15" s="27">
        <f>_xlfn.SKEW.P(Table18[])</f>
        <v>-0.20773281879682204</v>
      </c>
      <c r="W15" s="61"/>
    </row>
    <row r="16" spans="1:23">
      <c r="A16" t="s">
        <v>371</v>
      </c>
      <c r="L16" s="60"/>
      <c r="W16" s="61"/>
    </row>
    <row r="17" spans="1:23">
      <c r="A17" t="s">
        <v>372</v>
      </c>
      <c r="L17" s="60"/>
      <c r="M17" t="s">
        <v>372</v>
      </c>
      <c r="W17" s="61"/>
    </row>
    <row r="18" spans="1:23">
      <c r="A18" t="s">
        <v>335</v>
      </c>
      <c r="B18" t="s">
        <v>358</v>
      </c>
      <c r="L18" s="60"/>
      <c r="M18" s="27">
        <f>KURT(Table18[])</f>
        <v>-0.74525627211662515</v>
      </c>
      <c r="W18" s="61"/>
    </row>
    <row r="19" spans="1:23">
      <c r="A19" t="s">
        <v>373</v>
      </c>
      <c r="J19" t="s">
        <v>366</v>
      </c>
      <c r="K19">
        <v>-0.20773281879682204</v>
      </c>
      <c r="L19" s="60"/>
      <c r="W19" s="61"/>
    </row>
    <row r="20" spans="1:23">
      <c r="A20" t="s">
        <v>338</v>
      </c>
      <c r="B20" t="s">
        <v>374</v>
      </c>
      <c r="J20" t="s">
        <v>367</v>
      </c>
      <c r="K20">
        <v>-0.74525627211662515</v>
      </c>
      <c r="L20" s="60"/>
      <c r="M20" t="s">
        <v>335</v>
      </c>
      <c r="W20" s="61"/>
    </row>
    <row r="21" spans="1:23">
      <c r="A21" t="s">
        <v>375</v>
      </c>
      <c r="B21" t="s">
        <v>376</v>
      </c>
      <c r="L21" s="60"/>
      <c r="W21" s="61"/>
    </row>
    <row r="22" spans="1:23">
      <c r="A22" t="s">
        <v>377</v>
      </c>
      <c r="B22" t="s">
        <v>378</v>
      </c>
      <c r="L22" s="60"/>
      <c r="W22" s="61"/>
    </row>
    <row r="23" spans="1:23">
      <c r="A23" t="s">
        <v>379</v>
      </c>
      <c r="L23" s="60"/>
      <c r="W23" s="61"/>
    </row>
    <row r="24" spans="1:23">
      <c r="L24" s="60"/>
      <c r="W24" s="61"/>
    </row>
    <row r="25" spans="1:23">
      <c r="L25" s="60"/>
      <c r="W25" s="61"/>
    </row>
    <row r="26" spans="1:23">
      <c r="L26" s="60"/>
      <c r="W26" s="61"/>
    </row>
    <row r="27" spans="1:23">
      <c r="L27" s="60"/>
      <c r="W27" s="61"/>
    </row>
    <row r="28" spans="1:23">
      <c r="L28" s="60"/>
      <c r="W28" s="61"/>
    </row>
    <row r="29" spans="1:23">
      <c r="L29" s="60"/>
      <c r="W29" s="61"/>
    </row>
    <row r="30" spans="1:23">
      <c r="L30" s="60"/>
      <c r="W30" s="61"/>
    </row>
    <row r="31" spans="1:23" ht="15" thickBot="1">
      <c r="L31" s="62"/>
      <c r="M31" s="63"/>
      <c r="N31" s="63"/>
      <c r="O31" s="63"/>
      <c r="P31" s="63"/>
      <c r="Q31" s="63"/>
      <c r="R31" s="63"/>
      <c r="S31" s="63"/>
      <c r="T31" s="63"/>
      <c r="U31" s="63"/>
      <c r="V31" s="63"/>
      <c r="W31" s="64"/>
    </row>
    <row r="32" spans="1:23" ht="15" thickTop="1"/>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90D86-B1C8-4364-B254-9C9A86A739CE}">
  <dimension ref="A1:W33"/>
  <sheetViews>
    <sheetView topLeftCell="A4" workbookViewId="0">
      <selection activeCell="A7" sqref="A7:J16"/>
    </sheetView>
  </sheetViews>
  <sheetFormatPr defaultRowHeight="14.5"/>
  <cols>
    <col min="13" max="21" width="10.08984375" customWidth="1"/>
    <col min="22" max="22" width="11.08984375" customWidth="1"/>
  </cols>
  <sheetData>
    <row r="1" spans="1:23" ht="15" thickTop="1">
      <c r="L1" s="57"/>
      <c r="M1" s="58"/>
      <c r="N1" s="58"/>
      <c r="O1" s="58"/>
      <c r="P1" s="58"/>
      <c r="Q1" s="58"/>
      <c r="R1" s="58"/>
      <c r="S1" s="58"/>
      <c r="T1" s="58"/>
      <c r="U1" s="58"/>
      <c r="V1" s="58"/>
      <c r="W1" s="59"/>
    </row>
    <row r="2" spans="1:23">
      <c r="A2" t="s">
        <v>380</v>
      </c>
      <c r="L2" s="60"/>
      <c r="M2" t="s">
        <v>285</v>
      </c>
      <c r="N2" t="s">
        <v>286</v>
      </c>
      <c r="O2" t="s">
        <v>287</v>
      </c>
      <c r="P2" t="s">
        <v>288</v>
      </c>
      <c r="Q2" t="s">
        <v>289</v>
      </c>
      <c r="R2" t="s">
        <v>290</v>
      </c>
      <c r="S2" t="s">
        <v>291</v>
      </c>
      <c r="T2" t="s">
        <v>292</v>
      </c>
      <c r="U2" t="s">
        <v>293</v>
      </c>
      <c r="V2" t="s">
        <v>294</v>
      </c>
      <c r="W2" s="61"/>
    </row>
    <row r="3" spans="1:23">
      <c r="A3" t="s">
        <v>381</v>
      </c>
      <c r="L3" s="60"/>
      <c r="M3">
        <v>280</v>
      </c>
      <c r="N3">
        <v>350</v>
      </c>
      <c r="O3">
        <v>310</v>
      </c>
      <c r="P3">
        <v>270</v>
      </c>
      <c r="Q3">
        <v>390</v>
      </c>
      <c r="R3">
        <v>320</v>
      </c>
      <c r="S3">
        <v>290</v>
      </c>
      <c r="T3">
        <v>340</v>
      </c>
      <c r="U3">
        <v>310</v>
      </c>
      <c r="V3">
        <v>380</v>
      </c>
      <c r="W3" s="61"/>
    </row>
    <row r="4" spans="1:23">
      <c r="A4" t="s">
        <v>0</v>
      </c>
      <c r="L4" s="60"/>
      <c r="M4">
        <v>270</v>
      </c>
      <c r="N4">
        <v>350</v>
      </c>
      <c r="O4">
        <v>300</v>
      </c>
      <c r="P4">
        <v>330</v>
      </c>
      <c r="Q4">
        <v>370</v>
      </c>
      <c r="R4">
        <v>310</v>
      </c>
      <c r="S4">
        <v>280</v>
      </c>
      <c r="T4">
        <v>320</v>
      </c>
      <c r="U4">
        <v>350</v>
      </c>
      <c r="V4">
        <v>290</v>
      </c>
      <c r="W4" s="61"/>
    </row>
    <row r="5" spans="1:23">
      <c r="A5" t="s">
        <v>382</v>
      </c>
      <c r="L5" s="60"/>
      <c r="M5">
        <v>270</v>
      </c>
      <c r="N5">
        <v>350</v>
      </c>
      <c r="O5">
        <v>300</v>
      </c>
      <c r="P5">
        <v>330</v>
      </c>
      <c r="Q5">
        <v>370</v>
      </c>
      <c r="R5">
        <v>310</v>
      </c>
      <c r="S5">
        <v>280</v>
      </c>
      <c r="T5">
        <v>320</v>
      </c>
      <c r="U5">
        <v>350</v>
      </c>
      <c r="V5">
        <v>290</v>
      </c>
      <c r="W5" s="61"/>
    </row>
    <row r="6" spans="1:23">
      <c r="A6" t="s">
        <v>383</v>
      </c>
      <c r="D6" t="s">
        <v>393</v>
      </c>
      <c r="L6" s="60"/>
      <c r="M6">
        <v>270</v>
      </c>
      <c r="N6">
        <v>350</v>
      </c>
      <c r="O6">
        <v>300</v>
      </c>
      <c r="P6">
        <v>330</v>
      </c>
      <c r="Q6">
        <v>370</v>
      </c>
      <c r="R6">
        <v>310</v>
      </c>
      <c r="S6">
        <v>280</v>
      </c>
      <c r="T6">
        <v>320</v>
      </c>
      <c r="U6">
        <v>350</v>
      </c>
      <c r="V6">
        <v>290</v>
      </c>
      <c r="W6" s="61"/>
    </row>
    <row r="7" spans="1:23">
      <c r="A7" s="93">
        <v>280</v>
      </c>
      <c r="B7" s="93">
        <v>350</v>
      </c>
      <c r="C7" s="93">
        <v>310</v>
      </c>
      <c r="D7" s="93">
        <v>270</v>
      </c>
      <c r="E7" s="93">
        <v>390</v>
      </c>
      <c r="F7" s="93">
        <v>320</v>
      </c>
      <c r="G7" s="93">
        <v>290</v>
      </c>
      <c r="H7" s="93">
        <v>340</v>
      </c>
      <c r="I7" s="93">
        <v>310</v>
      </c>
      <c r="J7" s="93">
        <v>380</v>
      </c>
      <c r="L7" s="60"/>
      <c r="M7">
        <v>270</v>
      </c>
      <c r="N7">
        <v>350</v>
      </c>
      <c r="O7">
        <v>300</v>
      </c>
      <c r="P7">
        <v>330</v>
      </c>
      <c r="Q7">
        <v>370</v>
      </c>
      <c r="R7">
        <v>310</v>
      </c>
      <c r="S7">
        <v>280</v>
      </c>
      <c r="T7">
        <v>320</v>
      </c>
      <c r="U7">
        <v>350</v>
      </c>
      <c r="V7">
        <v>290</v>
      </c>
      <c r="W7" s="61"/>
    </row>
    <row r="8" spans="1:23">
      <c r="A8" s="93">
        <v>270</v>
      </c>
      <c r="B8" s="93">
        <v>350</v>
      </c>
      <c r="C8" s="93">
        <v>300</v>
      </c>
      <c r="D8" s="93">
        <v>330</v>
      </c>
      <c r="E8" s="93">
        <v>370</v>
      </c>
      <c r="F8" s="93">
        <v>310</v>
      </c>
      <c r="G8" s="93">
        <v>280</v>
      </c>
      <c r="H8" s="93">
        <v>320</v>
      </c>
      <c r="I8" s="93">
        <v>350</v>
      </c>
      <c r="J8" s="93">
        <v>290</v>
      </c>
      <c r="L8" s="60"/>
      <c r="M8">
        <v>270</v>
      </c>
      <c r="N8">
        <v>350</v>
      </c>
      <c r="O8">
        <v>300</v>
      </c>
      <c r="P8">
        <v>330</v>
      </c>
      <c r="Q8">
        <v>370</v>
      </c>
      <c r="R8">
        <v>310</v>
      </c>
      <c r="S8">
        <v>280</v>
      </c>
      <c r="T8">
        <v>320</v>
      </c>
      <c r="U8">
        <v>350</v>
      </c>
      <c r="V8">
        <v>290</v>
      </c>
      <c r="W8" s="61"/>
    </row>
    <row r="9" spans="1:23">
      <c r="A9" s="93">
        <v>270</v>
      </c>
      <c r="B9" s="93">
        <v>350</v>
      </c>
      <c r="C9" s="93">
        <v>300</v>
      </c>
      <c r="D9" s="93">
        <v>330</v>
      </c>
      <c r="E9" s="93">
        <v>370</v>
      </c>
      <c r="F9" s="93">
        <v>310</v>
      </c>
      <c r="G9" s="93">
        <v>280</v>
      </c>
      <c r="H9" s="93">
        <v>320</v>
      </c>
      <c r="I9" s="93">
        <v>350</v>
      </c>
      <c r="J9" s="93">
        <v>290</v>
      </c>
      <c r="L9" s="60"/>
      <c r="M9">
        <v>270</v>
      </c>
      <c r="N9">
        <v>350</v>
      </c>
      <c r="O9">
        <v>300</v>
      </c>
      <c r="P9">
        <v>330</v>
      </c>
      <c r="Q9">
        <v>370</v>
      </c>
      <c r="R9">
        <v>310</v>
      </c>
      <c r="S9">
        <v>280</v>
      </c>
      <c r="T9">
        <v>320</v>
      </c>
      <c r="U9">
        <v>350</v>
      </c>
      <c r="V9">
        <v>290</v>
      </c>
      <c r="W9" s="61"/>
    </row>
    <row r="10" spans="1:23">
      <c r="A10" s="93">
        <v>270</v>
      </c>
      <c r="B10" s="93">
        <v>350</v>
      </c>
      <c r="C10" s="93">
        <v>300</v>
      </c>
      <c r="D10" s="93">
        <v>330</v>
      </c>
      <c r="E10" s="93">
        <v>370</v>
      </c>
      <c r="F10" s="93">
        <v>310</v>
      </c>
      <c r="G10" s="93">
        <v>280</v>
      </c>
      <c r="H10" s="93">
        <v>320</v>
      </c>
      <c r="I10" s="93">
        <v>350</v>
      </c>
      <c r="J10" s="93">
        <v>290</v>
      </c>
      <c r="L10" s="60"/>
      <c r="M10">
        <v>270</v>
      </c>
      <c r="N10">
        <v>350</v>
      </c>
      <c r="O10">
        <v>300</v>
      </c>
      <c r="P10">
        <v>330</v>
      </c>
      <c r="Q10">
        <v>370</v>
      </c>
      <c r="R10">
        <v>310</v>
      </c>
      <c r="S10">
        <v>280</v>
      </c>
      <c r="T10">
        <v>320</v>
      </c>
      <c r="U10">
        <v>350</v>
      </c>
      <c r="V10">
        <v>290</v>
      </c>
      <c r="W10" s="61"/>
    </row>
    <row r="11" spans="1:23">
      <c r="A11" s="93">
        <v>270</v>
      </c>
      <c r="B11" s="93">
        <v>350</v>
      </c>
      <c r="C11" s="93">
        <v>300</v>
      </c>
      <c r="D11" s="93">
        <v>330</v>
      </c>
      <c r="E11" s="93">
        <v>370</v>
      </c>
      <c r="F11" s="93">
        <v>310</v>
      </c>
      <c r="G11" s="93">
        <v>280</v>
      </c>
      <c r="H11" s="93">
        <v>320</v>
      </c>
      <c r="I11" s="93">
        <v>350</v>
      </c>
      <c r="J11" s="93">
        <v>290</v>
      </c>
      <c r="L11" s="60"/>
      <c r="M11">
        <v>270</v>
      </c>
      <c r="N11">
        <v>350</v>
      </c>
      <c r="O11">
        <v>300</v>
      </c>
      <c r="P11">
        <v>330</v>
      </c>
      <c r="Q11">
        <v>370</v>
      </c>
      <c r="R11">
        <v>310</v>
      </c>
      <c r="S11">
        <v>280</v>
      </c>
      <c r="T11">
        <v>320</v>
      </c>
      <c r="U11">
        <v>350</v>
      </c>
      <c r="V11">
        <v>290</v>
      </c>
      <c r="W11" s="61"/>
    </row>
    <row r="12" spans="1:23">
      <c r="A12" s="93">
        <v>270</v>
      </c>
      <c r="B12" s="93">
        <v>350</v>
      </c>
      <c r="C12" s="93">
        <v>300</v>
      </c>
      <c r="D12" s="93">
        <v>330</v>
      </c>
      <c r="E12" s="93">
        <v>370</v>
      </c>
      <c r="F12" s="93">
        <v>310</v>
      </c>
      <c r="G12" s="93">
        <v>280</v>
      </c>
      <c r="H12" s="93">
        <v>320</v>
      </c>
      <c r="I12" s="93">
        <v>350</v>
      </c>
      <c r="J12" s="93">
        <v>290</v>
      </c>
      <c r="L12" s="60"/>
      <c r="M12">
        <v>270</v>
      </c>
      <c r="N12">
        <v>350</v>
      </c>
      <c r="O12">
        <v>300</v>
      </c>
      <c r="P12">
        <v>330</v>
      </c>
      <c r="Q12">
        <v>370</v>
      </c>
      <c r="R12">
        <v>310</v>
      </c>
      <c r="S12">
        <v>280</v>
      </c>
      <c r="T12">
        <v>320</v>
      </c>
      <c r="U12">
        <v>350</v>
      </c>
      <c r="V12">
        <v>290</v>
      </c>
      <c r="W12" s="61"/>
    </row>
    <row r="13" spans="1:23">
      <c r="A13" s="93">
        <v>270</v>
      </c>
      <c r="B13" s="93">
        <v>350</v>
      </c>
      <c r="C13" s="93">
        <v>300</v>
      </c>
      <c r="D13" s="93">
        <v>330</v>
      </c>
      <c r="E13" s="93">
        <v>370</v>
      </c>
      <c r="F13" s="93">
        <v>310</v>
      </c>
      <c r="G13" s="93">
        <v>280</v>
      </c>
      <c r="H13" s="93">
        <v>320</v>
      </c>
      <c r="I13" s="93">
        <v>350</v>
      </c>
      <c r="J13" s="93">
        <v>290</v>
      </c>
      <c r="L13" s="60"/>
      <c r="W13" s="61"/>
    </row>
    <row r="14" spans="1:23">
      <c r="A14" s="93">
        <v>270</v>
      </c>
      <c r="B14" s="93">
        <v>350</v>
      </c>
      <c r="C14" s="93">
        <v>300</v>
      </c>
      <c r="D14" s="93">
        <v>330</v>
      </c>
      <c r="E14" s="93">
        <v>370</v>
      </c>
      <c r="F14" s="93">
        <v>310</v>
      </c>
      <c r="G14" s="93">
        <v>280</v>
      </c>
      <c r="H14" s="93">
        <v>320</v>
      </c>
      <c r="I14" s="93">
        <v>350</v>
      </c>
      <c r="J14" s="93">
        <v>290</v>
      </c>
      <c r="L14" s="60"/>
      <c r="M14" t="s">
        <v>384</v>
      </c>
      <c r="W14" s="61"/>
    </row>
    <row r="15" spans="1:23">
      <c r="A15" s="93">
        <v>270</v>
      </c>
      <c r="B15" s="93">
        <v>350</v>
      </c>
      <c r="C15" s="93">
        <v>300</v>
      </c>
      <c r="D15" s="93">
        <v>330</v>
      </c>
      <c r="E15" s="93">
        <v>370</v>
      </c>
      <c r="F15" s="93">
        <v>310</v>
      </c>
      <c r="G15" s="93">
        <v>280</v>
      </c>
      <c r="H15" s="93">
        <v>320</v>
      </c>
      <c r="I15" s="93">
        <v>350</v>
      </c>
      <c r="J15" s="93">
        <v>290</v>
      </c>
      <c r="L15" s="60"/>
      <c r="M15" s="27">
        <f>_xlfn.SKEW.P(Table19[])</f>
        <v>0.2060671769863637</v>
      </c>
      <c r="W15" s="61"/>
    </row>
    <row r="16" spans="1:23">
      <c r="A16" s="93">
        <v>270</v>
      </c>
      <c r="B16" s="93">
        <v>350</v>
      </c>
      <c r="C16" s="93">
        <v>300</v>
      </c>
      <c r="D16" s="93">
        <v>330</v>
      </c>
      <c r="E16" s="93">
        <v>370</v>
      </c>
      <c r="F16" s="93">
        <v>310</v>
      </c>
      <c r="G16" s="93">
        <v>280</v>
      </c>
      <c r="H16" s="93">
        <v>320</v>
      </c>
      <c r="I16" s="93">
        <v>350</v>
      </c>
      <c r="J16" s="93">
        <v>290</v>
      </c>
      <c r="L16" s="60"/>
      <c r="W16" s="61"/>
    </row>
    <row r="17" spans="1:23">
      <c r="A17" t="s">
        <v>104</v>
      </c>
      <c r="L17" s="60"/>
      <c r="M17" t="s">
        <v>385</v>
      </c>
      <c r="W17" s="61"/>
    </row>
    <row r="18" spans="1:23">
      <c r="A18" t="s">
        <v>384</v>
      </c>
      <c r="L18" s="60"/>
      <c r="M18" s="27">
        <f>KURT(Table19[])</f>
        <v>-1.0374244845101974</v>
      </c>
      <c r="W18" s="61"/>
    </row>
    <row r="19" spans="1:23">
      <c r="A19" t="s">
        <v>385</v>
      </c>
      <c r="I19" t="s">
        <v>366</v>
      </c>
      <c r="J19">
        <f>_xlfn.SKEW.P(Table19[])</f>
        <v>0.2060671769863637</v>
      </c>
      <c r="L19" s="60"/>
      <c r="W19" s="61"/>
    </row>
    <row r="20" spans="1:23">
      <c r="A20" t="s">
        <v>335</v>
      </c>
      <c r="B20" t="s">
        <v>358</v>
      </c>
      <c r="I20" t="s">
        <v>367</v>
      </c>
      <c r="J20">
        <f>KURT(Table19[])</f>
        <v>-1.0374244845101974</v>
      </c>
      <c r="L20" s="60"/>
      <c r="M20" t="s">
        <v>335</v>
      </c>
      <c r="W20" s="61"/>
    </row>
    <row r="21" spans="1:23">
      <c r="A21" t="s">
        <v>386</v>
      </c>
      <c r="L21" s="60"/>
      <c r="W21" s="61"/>
    </row>
    <row r="22" spans="1:23">
      <c r="A22" t="s">
        <v>338</v>
      </c>
      <c r="B22" t="s">
        <v>387</v>
      </c>
      <c r="L22" s="60"/>
      <c r="W22" s="61"/>
    </row>
    <row r="23" spans="1:23">
      <c r="A23" t="s">
        <v>388</v>
      </c>
      <c r="B23" t="s">
        <v>389</v>
      </c>
      <c r="L23" s="60"/>
      <c r="W23" s="61"/>
    </row>
    <row r="24" spans="1:23">
      <c r="A24" t="s">
        <v>390</v>
      </c>
      <c r="B24" t="s">
        <v>391</v>
      </c>
      <c r="L24" s="60"/>
      <c r="W24" s="61"/>
    </row>
    <row r="25" spans="1:23">
      <c r="A25" t="s">
        <v>392</v>
      </c>
      <c r="L25" s="60"/>
      <c r="W25" s="61"/>
    </row>
    <row r="26" spans="1:23">
      <c r="L26" s="60"/>
      <c r="W26" s="61"/>
    </row>
    <row r="27" spans="1:23">
      <c r="L27" s="60"/>
      <c r="W27" s="61"/>
    </row>
    <row r="28" spans="1:23">
      <c r="L28" s="60"/>
      <c r="W28" s="61"/>
    </row>
    <row r="29" spans="1:23">
      <c r="L29" s="60"/>
      <c r="W29" s="61"/>
    </row>
    <row r="30" spans="1:23">
      <c r="L30" s="60"/>
      <c r="W30" s="61"/>
    </row>
    <row r="31" spans="1:23">
      <c r="L31" s="60"/>
      <c r="W31" s="61"/>
    </row>
    <row r="32" spans="1:23" ht="15" thickBot="1">
      <c r="L32" s="62"/>
      <c r="M32" s="63"/>
      <c r="N32" s="63"/>
      <c r="O32" s="63"/>
      <c r="P32" s="63"/>
      <c r="Q32" s="63"/>
      <c r="R32" s="63"/>
      <c r="S32" s="63"/>
      <c r="T32" s="63"/>
      <c r="U32" s="63"/>
      <c r="V32" s="63"/>
      <c r="W32" s="64"/>
    </row>
    <row r="33" ht="15" thickTop="1"/>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03C37-7A66-498A-B1D0-4772BA2DA376}">
  <dimension ref="A1:Y35"/>
  <sheetViews>
    <sheetView workbookViewId="0">
      <selection activeCell="A6" sqref="A6:J15"/>
    </sheetView>
  </sheetViews>
  <sheetFormatPr defaultRowHeight="14.5"/>
  <cols>
    <col min="15" max="23" width="10.08984375" customWidth="1"/>
    <col min="24" max="24" width="11.08984375" customWidth="1"/>
  </cols>
  <sheetData>
    <row r="1" spans="1:25" ht="15" thickBot="1"/>
    <row r="2" spans="1:25" ht="15" thickTop="1">
      <c r="A2" t="s">
        <v>394</v>
      </c>
      <c r="N2" s="57"/>
      <c r="O2" s="58"/>
      <c r="P2" s="58"/>
      <c r="Q2" s="58"/>
      <c r="R2" s="58"/>
      <c r="S2" s="58"/>
      <c r="T2" s="58"/>
      <c r="U2" s="58"/>
      <c r="V2" s="58"/>
      <c r="W2" s="58"/>
      <c r="X2" s="58"/>
      <c r="Y2" s="59"/>
    </row>
    <row r="3" spans="1:25">
      <c r="A3" t="s">
        <v>395</v>
      </c>
      <c r="N3" s="60"/>
      <c r="O3" t="s">
        <v>285</v>
      </c>
      <c r="P3" t="s">
        <v>286</v>
      </c>
      <c r="Q3" t="s">
        <v>287</v>
      </c>
      <c r="R3" t="s">
        <v>288</v>
      </c>
      <c r="S3" t="s">
        <v>289</v>
      </c>
      <c r="T3" t="s">
        <v>290</v>
      </c>
      <c r="U3" t="s">
        <v>291</v>
      </c>
      <c r="V3" t="s">
        <v>292</v>
      </c>
      <c r="W3" t="s">
        <v>293</v>
      </c>
      <c r="X3" t="s">
        <v>294</v>
      </c>
      <c r="Y3" s="61"/>
    </row>
    <row r="4" spans="1:25">
      <c r="A4" t="s">
        <v>0</v>
      </c>
      <c r="N4" s="60"/>
      <c r="O4">
        <v>12</v>
      </c>
      <c r="P4">
        <v>18</v>
      </c>
      <c r="Q4">
        <v>15</v>
      </c>
      <c r="R4">
        <v>22</v>
      </c>
      <c r="S4">
        <v>20</v>
      </c>
      <c r="T4">
        <v>14</v>
      </c>
      <c r="U4">
        <v>16</v>
      </c>
      <c r="V4">
        <v>21</v>
      </c>
      <c r="W4">
        <v>19</v>
      </c>
      <c r="X4">
        <v>17</v>
      </c>
      <c r="Y4" s="61"/>
    </row>
    <row r="5" spans="1:25">
      <c r="A5" t="s">
        <v>396</v>
      </c>
      <c r="H5" t="s">
        <v>405</v>
      </c>
      <c r="N5" s="60"/>
      <c r="O5">
        <v>22</v>
      </c>
      <c r="P5">
        <v>19</v>
      </c>
      <c r="Q5">
        <v>13</v>
      </c>
      <c r="R5">
        <v>16</v>
      </c>
      <c r="S5">
        <v>21</v>
      </c>
      <c r="T5">
        <v>22</v>
      </c>
      <c r="U5">
        <v>17</v>
      </c>
      <c r="V5">
        <v>19</v>
      </c>
      <c r="W5">
        <v>22</v>
      </c>
      <c r="X5">
        <v>18</v>
      </c>
      <c r="Y5" s="61"/>
    </row>
    <row r="6" spans="1:25">
      <c r="A6" s="93">
        <v>12</v>
      </c>
      <c r="B6" s="93">
        <v>18</v>
      </c>
      <c r="C6" s="93">
        <v>15</v>
      </c>
      <c r="D6" s="93">
        <v>22</v>
      </c>
      <c r="E6" s="93">
        <v>20</v>
      </c>
      <c r="F6" s="93">
        <v>14</v>
      </c>
      <c r="G6" s="93">
        <v>16</v>
      </c>
      <c r="H6" s="93">
        <v>21</v>
      </c>
      <c r="I6" s="93">
        <v>19</v>
      </c>
      <c r="J6" s="93">
        <v>17</v>
      </c>
      <c r="N6" s="60"/>
      <c r="O6">
        <v>14</v>
      </c>
      <c r="P6">
        <v>20</v>
      </c>
      <c r="Q6">
        <v>19</v>
      </c>
      <c r="R6">
        <v>17</v>
      </c>
      <c r="S6">
        <v>22</v>
      </c>
      <c r="T6">
        <v>18</v>
      </c>
      <c r="U6">
        <v>15</v>
      </c>
      <c r="V6">
        <v>21</v>
      </c>
      <c r="W6">
        <v>20</v>
      </c>
      <c r="X6">
        <v>16</v>
      </c>
      <c r="Y6" s="61"/>
    </row>
    <row r="7" spans="1:25">
      <c r="A7" s="93">
        <v>22</v>
      </c>
      <c r="B7" s="93">
        <v>19</v>
      </c>
      <c r="C7" s="93">
        <v>13</v>
      </c>
      <c r="D7" s="93">
        <v>16</v>
      </c>
      <c r="E7" s="93">
        <v>21</v>
      </c>
      <c r="F7" s="93">
        <v>22</v>
      </c>
      <c r="G7" s="93">
        <v>17</v>
      </c>
      <c r="H7" s="93">
        <v>19</v>
      </c>
      <c r="I7" s="93">
        <v>22</v>
      </c>
      <c r="J7" s="93">
        <v>18</v>
      </c>
      <c r="N7" s="60"/>
      <c r="O7">
        <v>12</v>
      </c>
      <c r="P7">
        <v>18</v>
      </c>
      <c r="Q7">
        <v>15</v>
      </c>
      <c r="R7">
        <v>22</v>
      </c>
      <c r="S7">
        <v>20</v>
      </c>
      <c r="T7">
        <v>14</v>
      </c>
      <c r="U7">
        <v>16</v>
      </c>
      <c r="V7">
        <v>21</v>
      </c>
      <c r="W7">
        <v>19</v>
      </c>
      <c r="X7">
        <v>17</v>
      </c>
      <c r="Y7" s="61"/>
    </row>
    <row r="8" spans="1:25">
      <c r="A8" s="93">
        <v>14</v>
      </c>
      <c r="B8" s="93">
        <v>20</v>
      </c>
      <c r="C8" s="93">
        <v>19</v>
      </c>
      <c r="D8" s="93">
        <v>17</v>
      </c>
      <c r="E8" s="93">
        <v>22</v>
      </c>
      <c r="F8" s="93">
        <v>18</v>
      </c>
      <c r="G8" s="93">
        <v>15</v>
      </c>
      <c r="H8" s="93">
        <v>21</v>
      </c>
      <c r="I8" s="93">
        <v>20</v>
      </c>
      <c r="J8" s="93">
        <v>16</v>
      </c>
      <c r="N8" s="60"/>
      <c r="O8">
        <v>22</v>
      </c>
      <c r="P8">
        <v>19</v>
      </c>
      <c r="Q8">
        <v>13</v>
      </c>
      <c r="R8">
        <v>16</v>
      </c>
      <c r="S8">
        <v>21</v>
      </c>
      <c r="T8">
        <v>22</v>
      </c>
      <c r="U8">
        <v>17</v>
      </c>
      <c r="V8">
        <v>19</v>
      </c>
      <c r="W8">
        <v>22</v>
      </c>
      <c r="X8">
        <v>18</v>
      </c>
      <c r="Y8" s="61"/>
    </row>
    <row r="9" spans="1:25">
      <c r="A9" s="93">
        <v>12</v>
      </c>
      <c r="B9" s="93">
        <v>18</v>
      </c>
      <c r="C9" s="93">
        <v>15</v>
      </c>
      <c r="D9" s="93">
        <v>22</v>
      </c>
      <c r="E9" s="93">
        <v>20</v>
      </c>
      <c r="F9" s="93">
        <v>14</v>
      </c>
      <c r="G9" s="93">
        <v>16</v>
      </c>
      <c r="H9" s="93">
        <v>21</v>
      </c>
      <c r="I9" s="93">
        <v>19</v>
      </c>
      <c r="J9" s="93">
        <v>17</v>
      </c>
      <c r="N9" s="60"/>
      <c r="O9">
        <v>14</v>
      </c>
      <c r="P9">
        <v>20</v>
      </c>
      <c r="Q9">
        <v>19</v>
      </c>
      <c r="R9">
        <v>17</v>
      </c>
      <c r="S9">
        <v>22</v>
      </c>
      <c r="T9">
        <v>18</v>
      </c>
      <c r="U9">
        <v>15</v>
      </c>
      <c r="V9">
        <v>21</v>
      </c>
      <c r="W9">
        <v>20</v>
      </c>
      <c r="X9">
        <v>16</v>
      </c>
      <c r="Y9" s="61"/>
    </row>
    <row r="10" spans="1:25">
      <c r="A10" s="93">
        <v>22</v>
      </c>
      <c r="B10" s="93">
        <v>19</v>
      </c>
      <c r="C10" s="93">
        <v>13</v>
      </c>
      <c r="D10" s="93">
        <v>16</v>
      </c>
      <c r="E10" s="93">
        <v>21</v>
      </c>
      <c r="F10" s="93">
        <v>22</v>
      </c>
      <c r="G10" s="93">
        <v>17</v>
      </c>
      <c r="H10" s="93">
        <v>19</v>
      </c>
      <c r="I10" s="93">
        <v>22</v>
      </c>
      <c r="J10" s="93">
        <v>18</v>
      </c>
      <c r="N10" s="60"/>
      <c r="O10">
        <v>12</v>
      </c>
      <c r="P10">
        <v>18</v>
      </c>
      <c r="Q10">
        <v>15</v>
      </c>
      <c r="R10">
        <v>22</v>
      </c>
      <c r="S10">
        <v>20</v>
      </c>
      <c r="T10">
        <v>14</v>
      </c>
      <c r="U10">
        <v>16</v>
      </c>
      <c r="V10">
        <v>21</v>
      </c>
      <c r="W10">
        <v>19</v>
      </c>
      <c r="X10">
        <v>17</v>
      </c>
      <c r="Y10" s="61"/>
    </row>
    <row r="11" spans="1:25">
      <c r="A11" s="93">
        <v>14</v>
      </c>
      <c r="B11" s="93">
        <v>20</v>
      </c>
      <c r="C11" s="93">
        <v>19</v>
      </c>
      <c r="D11" s="93">
        <v>17</v>
      </c>
      <c r="E11" s="93">
        <v>22</v>
      </c>
      <c r="F11" s="93">
        <v>18</v>
      </c>
      <c r="G11" s="93">
        <v>15</v>
      </c>
      <c r="H11" s="93">
        <v>21</v>
      </c>
      <c r="I11" s="93">
        <v>20</v>
      </c>
      <c r="J11" s="93">
        <v>16</v>
      </c>
      <c r="N11" s="60"/>
      <c r="O11">
        <v>22</v>
      </c>
      <c r="P11">
        <v>19</v>
      </c>
      <c r="Q11">
        <v>13</v>
      </c>
      <c r="R11">
        <v>16</v>
      </c>
      <c r="S11">
        <v>21</v>
      </c>
      <c r="T11">
        <v>22</v>
      </c>
      <c r="U11">
        <v>17</v>
      </c>
      <c r="V11">
        <v>19</v>
      </c>
      <c r="W11">
        <v>22</v>
      </c>
      <c r="X11">
        <v>18</v>
      </c>
      <c r="Y11" s="61"/>
    </row>
    <row r="12" spans="1:25">
      <c r="A12" s="93">
        <v>12</v>
      </c>
      <c r="B12" s="93">
        <v>18</v>
      </c>
      <c r="C12" s="93">
        <v>15</v>
      </c>
      <c r="D12" s="93">
        <v>22</v>
      </c>
      <c r="E12" s="93">
        <v>20</v>
      </c>
      <c r="F12" s="93">
        <v>14</v>
      </c>
      <c r="G12" s="93">
        <v>16</v>
      </c>
      <c r="H12" s="93">
        <v>21</v>
      </c>
      <c r="I12" s="93">
        <v>19</v>
      </c>
      <c r="J12" s="93">
        <v>17</v>
      </c>
      <c r="N12" s="60"/>
      <c r="O12">
        <v>14</v>
      </c>
      <c r="P12">
        <v>20</v>
      </c>
      <c r="Q12">
        <v>19</v>
      </c>
      <c r="R12">
        <v>17</v>
      </c>
      <c r="S12">
        <v>22</v>
      </c>
      <c r="T12">
        <v>18</v>
      </c>
      <c r="U12">
        <v>15</v>
      </c>
      <c r="V12">
        <v>21</v>
      </c>
      <c r="W12">
        <v>20</v>
      </c>
      <c r="X12">
        <v>16</v>
      </c>
      <c r="Y12" s="61"/>
    </row>
    <row r="13" spans="1:25">
      <c r="A13" s="93">
        <v>22</v>
      </c>
      <c r="B13" s="93">
        <v>19</v>
      </c>
      <c r="C13" s="93">
        <v>13</v>
      </c>
      <c r="D13" s="93">
        <v>16</v>
      </c>
      <c r="E13" s="93">
        <v>21</v>
      </c>
      <c r="F13" s="93">
        <v>22</v>
      </c>
      <c r="G13" s="93">
        <v>17</v>
      </c>
      <c r="H13" s="93">
        <v>19</v>
      </c>
      <c r="I13" s="93">
        <v>22</v>
      </c>
      <c r="J13" s="93">
        <v>18</v>
      </c>
      <c r="N13" s="60"/>
      <c r="O13">
        <v>12</v>
      </c>
      <c r="P13">
        <v>18</v>
      </c>
      <c r="Q13">
        <v>15</v>
      </c>
      <c r="R13">
        <v>22</v>
      </c>
      <c r="S13">
        <v>20</v>
      </c>
      <c r="T13">
        <v>14</v>
      </c>
      <c r="U13">
        <v>16</v>
      </c>
      <c r="V13">
        <v>21</v>
      </c>
      <c r="W13">
        <v>19</v>
      </c>
      <c r="X13">
        <v>17</v>
      </c>
      <c r="Y13" s="61"/>
    </row>
    <row r="14" spans="1:25">
      <c r="A14" s="93">
        <v>14</v>
      </c>
      <c r="B14" s="93">
        <v>20</v>
      </c>
      <c r="C14" s="93">
        <v>19</v>
      </c>
      <c r="D14" s="93">
        <v>17</v>
      </c>
      <c r="E14" s="93">
        <v>22</v>
      </c>
      <c r="F14" s="93">
        <v>18</v>
      </c>
      <c r="G14" s="93">
        <v>15</v>
      </c>
      <c r="H14" s="93">
        <v>21</v>
      </c>
      <c r="I14" s="93">
        <v>20</v>
      </c>
      <c r="J14" s="93">
        <v>16</v>
      </c>
      <c r="N14" s="60"/>
      <c r="Y14" s="61"/>
    </row>
    <row r="15" spans="1:25">
      <c r="A15" s="93">
        <v>12</v>
      </c>
      <c r="B15" s="93">
        <v>18</v>
      </c>
      <c r="C15" s="93">
        <v>15</v>
      </c>
      <c r="D15" s="93">
        <v>22</v>
      </c>
      <c r="E15" s="93">
        <v>20</v>
      </c>
      <c r="F15" s="93">
        <v>14</v>
      </c>
      <c r="G15" s="93">
        <v>16</v>
      </c>
      <c r="H15" s="93">
        <v>21</v>
      </c>
      <c r="I15" s="93">
        <v>19</v>
      </c>
      <c r="J15" s="93">
        <v>17</v>
      </c>
      <c r="N15" s="60"/>
      <c r="O15" t="s">
        <v>397</v>
      </c>
      <c r="Y15" s="61"/>
    </row>
    <row r="16" spans="1:25">
      <c r="A16" t="s">
        <v>104</v>
      </c>
      <c r="N16" s="60"/>
      <c r="O16" s="27">
        <f>_xlfn.SKEW.P(Table20[])</f>
        <v>-0.32996659307494669</v>
      </c>
      <c r="Y16" s="61"/>
    </row>
    <row r="17" spans="1:25">
      <c r="A17" t="s">
        <v>397</v>
      </c>
      <c r="N17" s="60"/>
      <c r="Y17" s="61"/>
    </row>
    <row r="18" spans="1:25">
      <c r="A18" t="s">
        <v>398</v>
      </c>
      <c r="J18" t="s">
        <v>366</v>
      </c>
      <c r="K18">
        <f>_xlfn.SKEW.P(Table20[])</f>
        <v>-0.32996659307494669</v>
      </c>
      <c r="N18" s="60"/>
      <c r="Y18" s="61"/>
    </row>
    <row r="19" spans="1:25">
      <c r="A19" t="s">
        <v>399</v>
      </c>
      <c r="J19" t="s">
        <v>367</v>
      </c>
      <c r="K19">
        <f>KURT(Table20[])</f>
        <v>-0.88101144669010489</v>
      </c>
      <c r="N19" s="60"/>
      <c r="O19" t="s">
        <v>406</v>
      </c>
      <c r="P19" t="s">
        <v>399</v>
      </c>
      <c r="Y19" s="61"/>
    </row>
    <row r="20" spans="1:25">
      <c r="A20" t="s">
        <v>335</v>
      </c>
      <c r="B20" t="s">
        <v>358</v>
      </c>
      <c r="N20" s="60"/>
      <c r="O20" s="27">
        <f>KURT(Table20[])</f>
        <v>-0.88101144669010489</v>
      </c>
      <c r="Y20" s="61"/>
    </row>
    <row r="21" spans="1:25">
      <c r="A21" t="s">
        <v>400</v>
      </c>
      <c r="N21" s="60"/>
      <c r="Y21" s="61"/>
    </row>
    <row r="22" spans="1:25">
      <c r="A22" t="s">
        <v>338</v>
      </c>
      <c r="B22" t="s">
        <v>339</v>
      </c>
      <c r="N22" s="60"/>
      <c r="O22" t="s">
        <v>335</v>
      </c>
      <c r="Y22" s="61"/>
    </row>
    <row r="23" spans="1:25">
      <c r="A23" t="s">
        <v>401</v>
      </c>
      <c r="B23" t="s">
        <v>389</v>
      </c>
      <c r="N23" s="60"/>
      <c r="Y23" s="61"/>
    </row>
    <row r="24" spans="1:25">
      <c r="A24" t="s">
        <v>402</v>
      </c>
      <c r="B24" t="s">
        <v>403</v>
      </c>
      <c r="N24" s="60"/>
      <c r="Y24" s="61"/>
    </row>
    <row r="25" spans="1:25">
      <c r="A25" t="s">
        <v>404</v>
      </c>
      <c r="N25" s="60"/>
      <c r="Y25" s="61"/>
    </row>
    <row r="26" spans="1:25">
      <c r="N26" s="60"/>
      <c r="Y26" s="61"/>
    </row>
    <row r="27" spans="1:25">
      <c r="N27" s="60"/>
      <c r="Y27" s="61"/>
    </row>
    <row r="28" spans="1:25">
      <c r="N28" s="60"/>
      <c r="Y28" s="61"/>
    </row>
    <row r="29" spans="1:25">
      <c r="N29" s="60"/>
      <c r="Y29" s="61"/>
    </row>
    <row r="30" spans="1:25">
      <c r="N30" s="60"/>
      <c r="Y30" s="61"/>
    </row>
    <row r="31" spans="1:25">
      <c r="N31" s="60"/>
      <c r="Y31" s="61"/>
    </row>
    <row r="32" spans="1:25">
      <c r="N32" s="60"/>
      <c r="Y32" s="61"/>
    </row>
    <row r="33" spans="14:25">
      <c r="N33" s="60"/>
      <c r="Y33" s="61"/>
    </row>
    <row r="34" spans="14:25" ht="15" thickBot="1">
      <c r="N34" s="62"/>
      <c r="O34" s="63"/>
      <c r="P34" s="63"/>
      <c r="Q34" s="63"/>
      <c r="R34" s="63"/>
      <c r="S34" s="63"/>
      <c r="T34" s="63"/>
      <c r="U34" s="63"/>
      <c r="V34" s="63"/>
      <c r="W34" s="63"/>
      <c r="X34" s="63"/>
      <c r="Y34" s="64"/>
    </row>
    <row r="35" spans="14:25" ht="15" thickTop="1"/>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C1495-01F3-415F-879C-388617E8B7EF}">
  <dimension ref="A1:X52"/>
  <sheetViews>
    <sheetView workbookViewId="0">
      <selection activeCell="A7" sqref="A7:J16"/>
    </sheetView>
  </sheetViews>
  <sheetFormatPr defaultRowHeight="14.5"/>
  <cols>
    <col min="14" max="22" width="10.08984375" customWidth="1"/>
    <col min="23" max="23" width="11.08984375" customWidth="1"/>
  </cols>
  <sheetData>
    <row r="1" spans="1:24" ht="15" thickBot="1"/>
    <row r="2" spans="1:24" ht="15" thickTop="1">
      <c r="A2" t="s">
        <v>407</v>
      </c>
      <c r="M2" s="57"/>
      <c r="N2" s="58"/>
      <c r="O2" s="58"/>
      <c r="P2" s="58"/>
      <c r="Q2" s="58"/>
      <c r="R2" s="58"/>
      <c r="S2" s="58"/>
      <c r="T2" s="58"/>
      <c r="U2" s="58"/>
      <c r="V2" s="58"/>
      <c r="W2" s="58"/>
      <c r="X2" s="59"/>
    </row>
    <row r="3" spans="1:24">
      <c r="A3" t="s">
        <v>408</v>
      </c>
      <c r="M3" s="60"/>
      <c r="N3" t="s">
        <v>285</v>
      </c>
      <c r="O3" t="s">
        <v>286</v>
      </c>
      <c r="P3" t="s">
        <v>287</v>
      </c>
      <c r="Q3" t="s">
        <v>288</v>
      </c>
      <c r="R3" t="s">
        <v>289</v>
      </c>
      <c r="S3" t="s">
        <v>290</v>
      </c>
      <c r="T3" t="s">
        <v>291</v>
      </c>
      <c r="U3" t="s">
        <v>292</v>
      </c>
      <c r="V3" t="s">
        <v>293</v>
      </c>
      <c r="W3" t="s">
        <v>294</v>
      </c>
      <c r="X3" s="61"/>
    </row>
    <row r="4" spans="1:24">
      <c r="A4" t="s">
        <v>0</v>
      </c>
      <c r="M4" s="60"/>
      <c r="N4">
        <v>40</v>
      </c>
      <c r="O4">
        <v>45</v>
      </c>
      <c r="P4">
        <v>50</v>
      </c>
      <c r="Q4">
        <v>55</v>
      </c>
      <c r="R4">
        <v>60</v>
      </c>
      <c r="S4">
        <v>62</v>
      </c>
      <c r="T4">
        <v>65</v>
      </c>
      <c r="U4">
        <v>68</v>
      </c>
      <c r="V4">
        <v>70</v>
      </c>
      <c r="W4">
        <v>72</v>
      </c>
      <c r="X4" s="61"/>
    </row>
    <row r="5" spans="1:24">
      <c r="A5" t="s">
        <v>409</v>
      </c>
      <c r="H5" t="s">
        <v>430</v>
      </c>
      <c r="M5" s="60"/>
      <c r="N5">
        <v>75</v>
      </c>
      <c r="O5">
        <v>78</v>
      </c>
      <c r="P5">
        <v>80</v>
      </c>
      <c r="Q5">
        <v>82</v>
      </c>
      <c r="R5">
        <v>85</v>
      </c>
      <c r="S5">
        <v>88</v>
      </c>
      <c r="T5">
        <v>90</v>
      </c>
      <c r="U5">
        <v>92</v>
      </c>
      <c r="V5">
        <v>95</v>
      </c>
      <c r="W5">
        <v>100</v>
      </c>
      <c r="X5" s="61"/>
    </row>
    <row r="6" spans="1:24">
      <c r="A6" t="s">
        <v>410</v>
      </c>
      <c r="M6" s="60"/>
      <c r="N6">
        <v>105</v>
      </c>
      <c r="O6">
        <v>110</v>
      </c>
      <c r="P6">
        <v>115</v>
      </c>
      <c r="Q6">
        <v>120</v>
      </c>
      <c r="R6">
        <v>125</v>
      </c>
      <c r="S6">
        <v>130</v>
      </c>
      <c r="T6">
        <v>135</v>
      </c>
      <c r="U6">
        <v>140</v>
      </c>
      <c r="V6">
        <v>145</v>
      </c>
      <c r="W6">
        <v>150</v>
      </c>
      <c r="X6" s="61"/>
    </row>
    <row r="7" spans="1:24">
      <c r="A7" s="93">
        <v>40</v>
      </c>
      <c r="B7" s="93">
        <v>45</v>
      </c>
      <c r="C7" s="93">
        <v>50</v>
      </c>
      <c r="D7" s="93">
        <v>55</v>
      </c>
      <c r="E7" s="93">
        <v>60</v>
      </c>
      <c r="F7" s="93">
        <v>62</v>
      </c>
      <c r="G7" s="93">
        <v>65</v>
      </c>
      <c r="H7" s="93">
        <v>68</v>
      </c>
      <c r="I7" s="93">
        <v>70</v>
      </c>
      <c r="J7" s="93">
        <v>72</v>
      </c>
      <c r="M7" s="60"/>
      <c r="N7">
        <v>155</v>
      </c>
      <c r="O7">
        <v>160</v>
      </c>
      <c r="P7">
        <v>165</v>
      </c>
      <c r="Q7">
        <v>170</v>
      </c>
      <c r="R7">
        <v>175</v>
      </c>
      <c r="S7">
        <v>180</v>
      </c>
      <c r="T7">
        <v>185</v>
      </c>
      <c r="U7">
        <v>190</v>
      </c>
      <c r="V7">
        <v>195</v>
      </c>
      <c r="W7">
        <v>200</v>
      </c>
      <c r="X7" s="61"/>
    </row>
    <row r="8" spans="1:24">
      <c r="A8" s="93">
        <v>75</v>
      </c>
      <c r="B8" s="93">
        <v>78</v>
      </c>
      <c r="C8" s="93">
        <v>80</v>
      </c>
      <c r="D8" s="93">
        <v>82</v>
      </c>
      <c r="E8" s="93">
        <v>85</v>
      </c>
      <c r="F8" s="93">
        <v>88</v>
      </c>
      <c r="G8" s="93">
        <v>90</v>
      </c>
      <c r="H8" s="93">
        <v>92</v>
      </c>
      <c r="I8" s="93">
        <v>95</v>
      </c>
      <c r="J8" s="93">
        <v>100</v>
      </c>
      <c r="M8" s="60"/>
      <c r="N8">
        <v>205</v>
      </c>
      <c r="O8">
        <v>210</v>
      </c>
      <c r="P8">
        <v>215</v>
      </c>
      <c r="Q8">
        <v>220</v>
      </c>
      <c r="R8">
        <v>225</v>
      </c>
      <c r="S8">
        <v>230</v>
      </c>
      <c r="T8">
        <v>235</v>
      </c>
      <c r="U8">
        <v>240</v>
      </c>
      <c r="V8">
        <v>245</v>
      </c>
      <c r="W8">
        <v>250</v>
      </c>
      <c r="X8" s="61"/>
    </row>
    <row r="9" spans="1:24">
      <c r="A9" s="93">
        <v>105</v>
      </c>
      <c r="B9" s="93">
        <v>110</v>
      </c>
      <c r="C9" s="93">
        <v>115</v>
      </c>
      <c r="D9" s="93">
        <v>120</v>
      </c>
      <c r="E9" s="93">
        <v>125</v>
      </c>
      <c r="F9" s="93">
        <v>130</v>
      </c>
      <c r="G9" s="93">
        <v>135</v>
      </c>
      <c r="H9" s="93">
        <v>140</v>
      </c>
      <c r="I9" s="93">
        <v>145</v>
      </c>
      <c r="J9" s="93">
        <v>150</v>
      </c>
      <c r="M9" s="60"/>
      <c r="N9">
        <v>255</v>
      </c>
      <c r="O9">
        <v>260</v>
      </c>
      <c r="P9">
        <v>265</v>
      </c>
      <c r="Q9">
        <v>270</v>
      </c>
      <c r="R9">
        <v>275</v>
      </c>
      <c r="S9">
        <v>280</v>
      </c>
      <c r="T9">
        <v>285</v>
      </c>
      <c r="U9">
        <v>290</v>
      </c>
      <c r="V9">
        <v>295</v>
      </c>
      <c r="W9">
        <v>300</v>
      </c>
      <c r="X9" s="61"/>
    </row>
    <row r="10" spans="1:24">
      <c r="A10" s="93">
        <v>155</v>
      </c>
      <c r="B10" s="93">
        <v>160</v>
      </c>
      <c r="C10" s="93">
        <v>165</v>
      </c>
      <c r="D10" s="93">
        <v>170</v>
      </c>
      <c r="E10" s="93">
        <v>175</v>
      </c>
      <c r="F10" s="93">
        <v>180</v>
      </c>
      <c r="G10" s="93">
        <v>185</v>
      </c>
      <c r="H10" s="93">
        <v>190</v>
      </c>
      <c r="I10" s="93">
        <v>195</v>
      </c>
      <c r="J10" s="93">
        <v>200</v>
      </c>
      <c r="M10" s="60"/>
      <c r="N10">
        <v>305</v>
      </c>
      <c r="O10">
        <v>310</v>
      </c>
      <c r="P10">
        <v>315</v>
      </c>
      <c r="Q10">
        <v>320</v>
      </c>
      <c r="R10">
        <v>325</v>
      </c>
      <c r="S10">
        <v>330</v>
      </c>
      <c r="T10">
        <v>335</v>
      </c>
      <c r="U10">
        <v>340</v>
      </c>
      <c r="V10">
        <v>345</v>
      </c>
      <c r="W10">
        <v>350</v>
      </c>
      <c r="X10" s="61"/>
    </row>
    <row r="11" spans="1:24">
      <c r="A11" s="93">
        <v>205</v>
      </c>
      <c r="B11" s="93">
        <v>210</v>
      </c>
      <c r="C11" s="93">
        <v>215</v>
      </c>
      <c r="D11" s="93">
        <v>220</v>
      </c>
      <c r="E11" s="93">
        <v>225</v>
      </c>
      <c r="F11" s="93">
        <v>230</v>
      </c>
      <c r="G11" s="93">
        <v>235</v>
      </c>
      <c r="H11" s="93">
        <v>240</v>
      </c>
      <c r="I11" s="93">
        <v>245</v>
      </c>
      <c r="J11" s="93">
        <v>250</v>
      </c>
      <c r="M11" s="60"/>
      <c r="N11">
        <v>355</v>
      </c>
      <c r="O11">
        <v>360</v>
      </c>
      <c r="P11">
        <v>365</v>
      </c>
      <c r="Q11">
        <v>370</v>
      </c>
      <c r="R11">
        <v>375</v>
      </c>
      <c r="S11">
        <v>380</v>
      </c>
      <c r="T11">
        <v>385</v>
      </c>
      <c r="U11">
        <v>390</v>
      </c>
      <c r="V11">
        <v>395</v>
      </c>
      <c r="W11">
        <v>400</v>
      </c>
      <c r="X11" s="61"/>
    </row>
    <row r="12" spans="1:24">
      <c r="A12" s="93">
        <v>255</v>
      </c>
      <c r="B12" s="93">
        <v>260</v>
      </c>
      <c r="C12" s="93">
        <v>265</v>
      </c>
      <c r="D12" s="93">
        <v>270</v>
      </c>
      <c r="E12" s="93">
        <v>275</v>
      </c>
      <c r="F12" s="93">
        <v>280</v>
      </c>
      <c r="G12" s="93">
        <v>285</v>
      </c>
      <c r="H12" s="93">
        <v>290</v>
      </c>
      <c r="I12" s="93">
        <v>295</v>
      </c>
      <c r="J12" s="93">
        <v>300</v>
      </c>
      <c r="M12" s="60"/>
      <c r="N12">
        <v>405</v>
      </c>
      <c r="O12">
        <v>410</v>
      </c>
      <c r="P12">
        <v>415</v>
      </c>
      <c r="Q12">
        <v>420</v>
      </c>
      <c r="R12">
        <v>425</v>
      </c>
      <c r="S12">
        <v>430</v>
      </c>
      <c r="T12">
        <v>435</v>
      </c>
      <c r="U12">
        <v>440</v>
      </c>
      <c r="V12">
        <v>445</v>
      </c>
      <c r="W12">
        <v>450</v>
      </c>
      <c r="X12" s="61"/>
    </row>
    <row r="13" spans="1:24">
      <c r="A13" s="93">
        <v>305</v>
      </c>
      <c r="B13" s="93">
        <v>310</v>
      </c>
      <c r="C13" s="93">
        <v>315</v>
      </c>
      <c r="D13" s="93">
        <v>320</v>
      </c>
      <c r="E13" s="93">
        <v>325</v>
      </c>
      <c r="F13" s="93">
        <v>330</v>
      </c>
      <c r="G13" s="93">
        <v>335</v>
      </c>
      <c r="H13" s="93">
        <v>340</v>
      </c>
      <c r="I13" s="93">
        <v>345</v>
      </c>
      <c r="J13" s="93">
        <v>350</v>
      </c>
      <c r="M13" s="60"/>
      <c r="N13">
        <v>455</v>
      </c>
      <c r="O13">
        <v>460</v>
      </c>
      <c r="P13">
        <v>465</v>
      </c>
      <c r="Q13">
        <v>470</v>
      </c>
      <c r="R13">
        <v>475</v>
      </c>
      <c r="S13">
        <v>480</v>
      </c>
      <c r="T13">
        <v>485</v>
      </c>
      <c r="U13">
        <v>490</v>
      </c>
      <c r="V13">
        <v>495</v>
      </c>
      <c r="W13">
        <v>500</v>
      </c>
      <c r="X13" s="61"/>
    </row>
    <row r="14" spans="1:24">
      <c r="A14" s="93">
        <v>355</v>
      </c>
      <c r="B14" s="93">
        <v>360</v>
      </c>
      <c r="C14" s="93">
        <v>365</v>
      </c>
      <c r="D14" s="93">
        <v>370</v>
      </c>
      <c r="E14" s="93">
        <v>375</v>
      </c>
      <c r="F14" s="93">
        <v>380</v>
      </c>
      <c r="G14" s="93">
        <v>385</v>
      </c>
      <c r="H14" s="93">
        <v>390</v>
      </c>
      <c r="I14" s="93">
        <v>395</v>
      </c>
      <c r="J14" s="93">
        <v>400</v>
      </c>
      <c r="M14" s="60"/>
      <c r="X14" s="61"/>
    </row>
    <row r="15" spans="1:24">
      <c r="A15" s="93">
        <v>405</v>
      </c>
      <c r="B15" s="93">
        <v>410</v>
      </c>
      <c r="C15" s="93">
        <v>415</v>
      </c>
      <c r="D15" s="93">
        <v>420</v>
      </c>
      <c r="E15" s="93">
        <v>425</v>
      </c>
      <c r="F15" s="93">
        <v>430</v>
      </c>
      <c r="G15" s="93">
        <v>435</v>
      </c>
      <c r="H15" s="93">
        <v>440</v>
      </c>
      <c r="I15" s="93">
        <v>445</v>
      </c>
      <c r="J15" s="93">
        <v>450</v>
      </c>
      <c r="M15" s="60"/>
      <c r="N15" t="s">
        <v>411</v>
      </c>
      <c r="O15" t="s">
        <v>412</v>
      </c>
      <c r="P15" t="s">
        <v>413</v>
      </c>
      <c r="X15" s="61"/>
    </row>
    <row r="16" spans="1:24">
      <c r="A16" s="93">
        <v>455</v>
      </c>
      <c r="B16" s="93">
        <v>460</v>
      </c>
      <c r="C16" s="93">
        <v>465</v>
      </c>
      <c r="D16" s="93">
        <v>470</v>
      </c>
      <c r="E16" s="93">
        <v>475</v>
      </c>
      <c r="F16" s="93">
        <v>480</v>
      </c>
      <c r="G16" s="93">
        <v>485</v>
      </c>
      <c r="H16" s="93">
        <v>490</v>
      </c>
      <c r="I16" s="93">
        <v>495</v>
      </c>
      <c r="J16" s="93">
        <v>500</v>
      </c>
      <c r="M16" s="60"/>
      <c r="N16" t="s">
        <v>414</v>
      </c>
      <c r="X16" s="61"/>
    </row>
    <row r="17" spans="1:24">
      <c r="A17" t="s">
        <v>104</v>
      </c>
      <c r="M17" s="60"/>
      <c r="X17" s="61"/>
    </row>
    <row r="18" spans="1:24">
      <c r="A18" t="s">
        <v>411</v>
      </c>
      <c r="B18" t="s">
        <v>412</v>
      </c>
      <c r="C18" t="s">
        <v>413</v>
      </c>
      <c r="M18" s="60"/>
      <c r="N18" t="s">
        <v>432</v>
      </c>
      <c r="O18" t="s">
        <v>433</v>
      </c>
      <c r="X18" s="61"/>
    </row>
    <row r="19" spans="1:24">
      <c r="A19" t="s">
        <v>414</v>
      </c>
      <c r="M19" s="60"/>
      <c r="N19" t="s">
        <v>235</v>
      </c>
      <c r="O19">
        <f>QUARTILE(Table21[],1)</f>
        <v>128.75</v>
      </c>
      <c r="X19" s="61"/>
    </row>
    <row r="20" spans="1:24">
      <c r="A20" t="s">
        <v>415</v>
      </c>
      <c r="B20" t="s">
        <v>416</v>
      </c>
      <c r="C20" t="s">
        <v>417</v>
      </c>
      <c r="D20" t="s">
        <v>418</v>
      </c>
      <c r="M20" s="60"/>
      <c r="N20" t="s">
        <v>431</v>
      </c>
      <c r="O20">
        <f>QUARTILE(Table21[],2)</f>
        <v>252.5</v>
      </c>
      <c r="X20" s="61"/>
    </row>
    <row r="21" spans="1:24">
      <c r="A21" t="s">
        <v>419</v>
      </c>
      <c r="M21" s="60"/>
      <c r="N21" t="s">
        <v>236</v>
      </c>
      <c r="O21">
        <f>QUARTILE(Table21[],3)</f>
        <v>376.25</v>
      </c>
      <c r="X21" s="61"/>
    </row>
    <row r="22" spans="1:24">
      <c r="A22" t="s">
        <v>420</v>
      </c>
      <c r="B22" t="s">
        <v>421</v>
      </c>
      <c r="M22" s="60"/>
      <c r="X22" s="61"/>
    </row>
    <row r="23" spans="1:24">
      <c r="A23" t="s">
        <v>422</v>
      </c>
      <c r="M23" s="60"/>
      <c r="N23" t="s">
        <v>415</v>
      </c>
      <c r="O23" t="s">
        <v>416</v>
      </c>
      <c r="P23" t="s">
        <v>417</v>
      </c>
      <c r="Q23" t="s">
        <v>418</v>
      </c>
      <c r="X23" s="61"/>
    </row>
    <row r="24" spans="1:24">
      <c r="A24" t="s">
        <v>423</v>
      </c>
      <c r="B24" t="s">
        <v>280</v>
      </c>
      <c r="M24" s="60"/>
      <c r="N24" t="s">
        <v>434</v>
      </c>
      <c r="X24" s="61"/>
    </row>
    <row r="25" spans="1:24">
      <c r="A25" t="s">
        <v>424</v>
      </c>
      <c r="B25" t="s">
        <v>425</v>
      </c>
      <c r="M25" s="60"/>
      <c r="X25" s="61"/>
    </row>
    <row r="26" spans="1:24">
      <c r="A26" t="s">
        <v>426</v>
      </c>
      <c r="B26" t="s">
        <v>427</v>
      </c>
      <c r="M26" s="60"/>
      <c r="N26" t="s">
        <v>439</v>
      </c>
      <c r="O26" t="s">
        <v>433</v>
      </c>
      <c r="X26" s="61"/>
    </row>
    <row r="27" spans="1:24">
      <c r="A27" t="s">
        <v>428</v>
      </c>
      <c r="B27" t="s">
        <v>429</v>
      </c>
      <c r="M27" s="60"/>
      <c r="N27" t="s">
        <v>438</v>
      </c>
      <c r="O27">
        <f>PERCENTILE(Table21[],0.1)</f>
        <v>74.7</v>
      </c>
      <c r="X27" s="61"/>
    </row>
    <row r="28" spans="1:24">
      <c r="M28" s="60"/>
      <c r="N28" t="s">
        <v>435</v>
      </c>
      <c r="O28">
        <f>PERCENTILE(Table21[],0.25)</f>
        <v>128.75</v>
      </c>
      <c r="X28" s="61"/>
    </row>
    <row r="29" spans="1:24">
      <c r="M29" s="60"/>
      <c r="N29" t="s">
        <v>436</v>
      </c>
      <c r="O29">
        <f>PERCENTILE(Table21[],0.78)</f>
        <v>391.1</v>
      </c>
      <c r="X29" s="61"/>
    </row>
    <row r="30" spans="1:24">
      <c r="M30" s="60"/>
      <c r="N30" t="s">
        <v>437</v>
      </c>
      <c r="O30">
        <f>PERCENTILE(Table21[],0.9)</f>
        <v>450.50000000000006</v>
      </c>
      <c r="X30" s="61"/>
    </row>
    <row r="31" spans="1:24">
      <c r="M31" s="60"/>
      <c r="X31" s="61"/>
    </row>
    <row r="32" spans="1:24">
      <c r="M32" s="60"/>
      <c r="N32" t="s">
        <v>420</v>
      </c>
      <c r="X32" s="61"/>
    </row>
    <row r="33" spans="13:24">
      <c r="M33" s="60"/>
      <c r="X33" s="61"/>
    </row>
    <row r="34" spans="13:24">
      <c r="M34" s="60"/>
      <c r="X34" s="61"/>
    </row>
    <row r="35" spans="13:24">
      <c r="M35" s="60"/>
      <c r="X35" s="61"/>
    </row>
    <row r="36" spans="13:24">
      <c r="M36" s="60"/>
      <c r="X36" s="61"/>
    </row>
    <row r="37" spans="13:24">
      <c r="M37" s="60"/>
      <c r="X37" s="61"/>
    </row>
    <row r="38" spans="13:24">
      <c r="M38" s="60"/>
      <c r="X38" s="61"/>
    </row>
    <row r="39" spans="13:24">
      <c r="M39" s="60"/>
      <c r="X39" s="61"/>
    </row>
    <row r="40" spans="13:24">
      <c r="M40" s="60"/>
      <c r="X40" s="61"/>
    </row>
    <row r="41" spans="13:24">
      <c r="M41" s="60"/>
      <c r="X41" s="61"/>
    </row>
    <row r="42" spans="13:24">
      <c r="M42" s="60"/>
      <c r="X42" s="61"/>
    </row>
    <row r="43" spans="13:24">
      <c r="M43" s="60"/>
      <c r="X43" s="61"/>
    </row>
    <row r="44" spans="13:24">
      <c r="M44" s="60"/>
      <c r="X44" s="61"/>
    </row>
    <row r="45" spans="13:24">
      <c r="M45" s="60"/>
      <c r="X45" s="61"/>
    </row>
    <row r="46" spans="13:24">
      <c r="M46" s="60"/>
      <c r="X46" s="61"/>
    </row>
    <row r="47" spans="13:24">
      <c r="M47" s="60"/>
      <c r="X47" s="61"/>
    </row>
    <row r="48" spans="13:24">
      <c r="M48" s="60"/>
      <c r="X48" s="61"/>
    </row>
    <row r="49" spans="13:24">
      <c r="M49" s="60"/>
      <c r="X49" s="61"/>
    </row>
    <row r="50" spans="13:24">
      <c r="M50" s="60"/>
      <c r="X50" s="61"/>
    </row>
    <row r="51" spans="13:24" ht="15" thickBot="1">
      <c r="M51" s="62"/>
      <c r="N51" s="63"/>
      <c r="O51" s="63"/>
      <c r="P51" s="63"/>
      <c r="Q51" s="63"/>
      <c r="R51" s="63"/>
      <c r="S51" s="63"/>
      <c r="T51" s="63"/>
      <c r="U51" s="63"/>
      <c r="V51" s="63"/>
      <c r="W51" s="63"/>
      <c r="X51" s="64"/>
    </row>
    <row r="52" spans="13:24" ht="15" thickTop="1"/>
  </sheetData>
  <pageMargins left="0.7" right="0.7" top="0.75" bottom="0.75" header="0.3" footer="0.3"/>
  <drawing r:id="rId1"/>
  <tableParts count="3">
    <tablePart r:id="rId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27B3-0CD8-411D-AC0D-B80E967788A0}">
  <dimension ref="A1:Y50"/>
  <sheetViews>
    <sheetView workbookViewId="0">
      <selection activeCell="A6" sqref="A6:J16"/>
    </sheetView>
  </sheetViews>
  <sheetFormatPr defaultRowHeight="14.5"/>
  <cols>
    <col min="14" max="22" width="10.08984375" customWidth="1"/>
    <col min="23" max="23" width="11.08984375" customWidth="1"/>
  </cols>
  <sheetData>
    <row r="1" spans="1:25" ht="15" thickTop="1">
      <c r="L1" s="57"/>
      <c r="M1" s="58"/>
      <c r="N1" s="58"/>
      <c r="O1" s="58"/>
      <c r="P1" s="58"/>
      <c r="Q1" s="58"/>
      <c r="R1" s="58"/>
      <c r="S1" s="58"/>
      <c r="T1" s="58"/>
      <c r="U1" s="58"/>
      <c r="V1" s="58"/>
      <c r="W1" s="58"/>
      <c r="X1" s="58"/>
      <c r="Y1" s="59"/>
    </row>
    <row r="2" spans="1:25">
      <c r="A2" t="s">
        <v>440</v>
      </c>
      <c r="L2" s="60"/>
      <c r="Y2" s="61"/>
    </row>
    <row r="3" spans="1:25">
      <c r="A3" s="84" t="s">
        <v>441</v>
      </c>
      <c r="L3" s="60"/>
      <c r="N3" t="s">
        <v>285</v>
      </c>
      <c r="O3" t="s">
        <v>286</v>
      </c>
      <c r="P3" t="s">
        <v>287</v>
      </c>
      <c r="Q3" t="s">
        <v>288</v>
      </c>
      <c r="R3" t="s">
        <v>289</v>
      </c>
      <c r="S3" t="s">
        <v>290</v>
      </c>
      <c r="T3" t="s">
        <v>291</v>
      </c>
      <c r="U3" t="s">
        <v>292</v>
      </c>
      <c r="V3" t="s">
        <v>293</v>
      </c>
      <c r="W3" t="s">
        <v>294</v>
      </c>
      <c r="Y3" s="61"/>
    </row>
    <row r="4" spans="1:25">
      <c r="A4" t="s">
        <v>0</v>
      </c>
      <c r="L4" s="60"/>
      <c r="N4">
        <v>55</v>
      </c>
      <c r="O4">
        <v>60</v>
      </c>
      <c r="P4">
        <v>62</v>
      </c>
      <c r="Q4">
        <v>65</v>
      </c>
      <c r="R4">
        <v>68</v>
      </c>
      <c r="S4">
        <v>70</v>
      </c>
      <c r="T4">
        <v>72</v>
      </c>
      <c r="U4">
        <v>75</v>
      </c>
      <c r="V4">
        <v>78</v>
      </c>
      <c r="W4">
        <v>80</v>
      </c>
      <c r="Y4" s="61"/>
    </row>
    <row r="5" spans="1:25">
      <c r="A5" t="s">
        <v>442</v>
      </c>
      <c r="H5" t="s">
        <v>458</v>
      </c>
      <c r="L5" s="60"/>
      <c r="N5">
        <v>82</v>
      </c>
      <c r="O5">
        <v>85</v>
      </c>
      <c r="P5">
        <v>88</v>
      </c>
      <c r="Q5">
        <v>90</v>
      </c>
      <c r="R5">
        <v>92</v>
      </c>
      <c r="S5">
        <v>95</v>
      </c>
      <c r="T5">
        <v>100</v>
      </c>
      <c r="U5">
        <v>105</v>
      </c>
      <c r="V5">
        <v>110</v>
      </c>
      <c r="W5">
        <v>115</v>
      </c>
      <c r="Y5" s="61"/>
    </row>
    <row r="6" spans="1:25">
      <c r="A6" s="93">
        <v>55</v>
      </c>
      <c r="B6" s="93">
        <v>60</v>
      </c>
      <c r="C6" s="93">
        <v>62</v>
      </c>
      <c r="D6" s="93">
        <v>65</v>
      </c>
      <c r="E6" s="93">
        <v>68</v>
      </c>
      <c r="F6" s="93">
        <v>70</v>
      </c>
      <c r="G6" s="93">
        <v>72</v>
      </c>
      <c r="H6" s="93">
        <v>75</v>
      </c>
      <c r="I6" s="93">
        <v>78</v>
      </c>
      <c r="J6" s="93">
        <v>80</v>
      </c>
      <c r="L6" s="60"/>
      <c r="N6">
        <v>120</v>
      </c>
      <c r="O6">
        <v>125</v>
      </c>
      <c r="P6">
        <v>130</v>
      </c>
      <c r="Q6">
        <v>135</v>
      </c>
      <c r="R6">
        <v>140</v>
      </c>
      <c r="S6">
        <v>145</v>
      </c>
      <c r="T6">
        <v>150</v>
      </c>
      <c r="U6">
        <v>155</v>
      </c>
      <c r="V6">
        <v>160</v>
      </c>
      <c r="W6">
        <v>165</v>
      </c>
      <c r="Y6" s="61"/>
    </row>
    <row r="7" spans="1:25">
      <c r="A7" s="93">
        <v>82</v>
      </c>
      <c r="B7" s="93">
        <v>85</v>
      </c>
      <c r="C7" s="93">
        <v>88</v>
      </c>
      <c r="D7" s="93">
        <v>90</v>
      </c>
      <c r="E7" s="93">
        <v>92</v>
      </c>
      <c r="F7" s="93">
        <v>95</v>
      </c>
      <c r="G7" s="93">
        <v>100</v>
      </c>
      <c r="H7" s="93">
        <v>105</v>
      </c>
      <c r="I7" s="93">
        <v>110</v>
      </c>
      <c r="J7" s="93">
        <v>115</v>
      </c>
      <c r="L7" s="60"/>
      <c r="N7">
        <v>170</v>
      </c>
      <c r="O7">
        <v>175</v>
      </c>
      <c r="P7">
        <v>180</v>
      </c>
      <c r="Q7">
        <v>185</v>
      </c>
      <c r="R7">
        <v>190</v>
      </c>
      <c r="S7">
        <v>195</v>
      </c>
      <c r="T7">
        <v>200</v>
      </c>
      <c r="U7">
        <v>205</v>
      </c>
      <c r="V7">
        <v>210</v>
      </c>
      <c r="W7">
        <v>215</v>
      </c>
      <c r="Y7" s="61"/>
    </row>
    <row r="8" spans="1:25">
      <c r="A8" s="93">
        <v>120</v>
      </c>
      <c r="B8" s="93">
        <v>125</v>
      </c>
      <c r="C8" s="93">
        <v>130</v>
      </c>
      <c r="D8" s="93">
        <v>135</v>
      </c>
      <c r="E8" s="93">
        <v>140</v>
      </c>
      <c r="F8" s="93">
        <v>145</v>
      </c>
      <c r="G8" s="93">
        <v>150</v>
      </c>
      <c r="H8" s="93">
        <v>155</v>
      </c>
      <c r="I8" s="93">
        <v>160</v>
      </c>
      <c r="J8" s="93">
        <v>165</v>
      </c>
      <c r="L8" s="60"/>
      <c r="N8">
        <v>220</v>
      </c>
      <c r="O8">
        <v>225</v>
      </c>
      <c r="P8">
        <v>230</v>
      </c>
      <c r="Q8">
        <v>235</v>
      </c>
      <c r="R8">
        <v>240</v>
      </c>
      <c r="S8">
        <v>245</v>
      </c>
      <c r="T8">
        <v>250</v>
      </c>
      <c r="U8">
        <v>255</v>
      </c>
      <c r="V8">
        <v>260</v>
      </c>
      <c r="W8">
        <v>265</v>
      </c>
      <c r="Y8" s="61"/>
    </row>
    <row r="9" spans="1:25">
      <c r="A9" s="93">
        <v>170</v>
      </c>
      <c r="B9" s="93">
        <v>175</v>
      </c>
      <c r="C9" s="93">
        <v>180</v>
      </c>
      <c r="D9" s="93">
        <v>185</v>
      </c>
      <c r="E9" s="93">
        <v>190</v>
      </c>
      <c r="F9" s="93">
        <v>195</v>
      </c>
      <c r="G9" s="93">
        <v>200</v>
      </c>
      <c r="H9" s="93">
        <v>205</v>
      </c>
      <c r="I9" s="93">
        <v>210</v>
      </c>
      <c r="J9" s="93">
        <v>215</v>
      </c>
      <c r="L9" s="60"/>
      <c r="N9">
        <v>270</v>
      </c>
      <c r="O9">
        <v>275</v>
      </c>
      <c r="P9">
        <v>280</v>
      </c>
      <c r="Q9">
        <v>285</v>
      </c>
      <c r="R9">
        <v>290</v>
      </c>
      <c r="S9">
        <v>295</v>
      </c>
      <c r="T9">
        <v>300</v>
      </c>
      <c r="U9">
        <v>305</v>
      </c>
      <c r="V9">
        <v>310</v>
      </c>
      <c r="W9">
        <v>315</v>
      </c>
      <c r="Y9" s="61"/>
    </row>
    <row r="10" spans="1:25">
      <c r="A10" s="93">
        <v>220</v>
      </c>
      <c r="B10" s="93">
        <v>225</v>
      </c>
      <c r="C10" s="93">
        <v>230</v>
      </c>
      <c r="D10" s="93">
        <v>235</v>
      </c>
      <c r="E10" s="93">
        <v>240</v>
      </c>
      <c r="F10" s="93">
        <v>245</v>
      </c>
      <c r="G10" s="93">
        <v>250</v>
      </c>
      <c r="H10" s="93">
        <v>255</v>
      </c>
      <c r="I10" s="93">
        <v>260</v>
      </c>
      <c r="J10" s="93">
        <v>265</v>
      </c>
      <c r="L10" s="60"/>
      <c r="N10">
        <v>320</v>
      </c>
      <c r="O10">
        <v>325</v>
      </c>
      <c r="P10">
        <v>330</v>
      </c>
      <c r="Q10">
        <v>335</v>
      </c>
      <c r="R10">
        <v>340</v>
      </c>
      <c r="S10">
        <v>345</v>
      </c>
      <c r="T10">
        <v>350</v>
      </c>
      <c r="U10">
        <v>355</v>
      </c>
      <c r="V10">
        <v>360</v>
      </c>
      <c r="W10">
        <v>365</v>
      </c>
      <c r="Y10" s="61"/>
    </row>
    <row r="11" spans="1:25">
      <c r="A11" s="93">
        <v>270</v>
      </c>
      <c r="B11" s="93">
        <v>275</v>
      </c>
      <c r="C11" s="93">
        <v>280</v>
      </c>
      <c r="D11" s="93">
        <v>285</v>
      </c>
      <c r="E11" s="93">
        <v>290</v>
      </c>
      <c r="F11" s="93">
        <v>295</v>
      </c>
      <c r="G11" s="93">
        <v>300</v>
      </c>
      <c r="H11" s="93">
        <v>305</v>
      </c>
      <c r="I11" s="93">
        <v>310</v>
      </c>
      <c r="J11" s="93">
        <v>315</v>
      </c>
      <c r="L11" s="60"/>
      <c r="N11">
        <v>380</v>
      </c>
      <c r="O11">
        <v>385</v>
      </c>
      <c r="P11">
        <v>390</v>
      </c>
      <c r="Q11">
        <v>395</v>
      </c>
      <c r="R11">
        <v>400</v>
      </c>
      <c r="S11">
        <v>405</v>
      </c>
      <c r="T11">
        <v>410</v>
      </c>
      <c r="U11">
        <v>415</v>
      </c>
      <c r="V11">
        <v>370</v>
      </c>
      <c r="W11">
        <v>375</v>
      </c>
      <c r="Y11" s="61"/>
    </row>
    <row r="12" spans="1:25">
      <c r="A12" s="93">
        <v>320</v>
      </c>
      <c r="B12" s="93">
        <v>325</v>
      </c>
      <c r="C12" s="93">
        <v>330</v>
      </c>
      <c r="D12" s="93">
        <v>335</v>
      </c>
      <c r="E12" s="93">
        <v>340</v>
      </c>
      <c r="F12" s="93">
        <v>345</v>
      </c>
      <c r="G12" s="93">
        <v>350</v>
      </c>
      <c r="H12" s="93">
        <v>355</v>
      </c>
      <c r="I12" s="93">
        <v>360</v>
      </c>
      <c r="J12" s="93">
        <v>365</v>
      </c>
      <c r="L12" s="60"/>
      <c r="N12">
        <v>420</v>
      </c>
      <c r="O12">
        <v>425</v>
      </c>
      <c r="P12">
        <v>430</v>
      </c>
      <c r="Q12">
        <v>435</v>
      </c>
      <c r="R12">
        <v>440</v>
      </c>
      <c r="S12">
        <v>445</v>
      </c>
      <c r="T12">
        <v>450</v>
      </c>
      <c r="U12">
        <v>455</v>
      </c>
      <c r="V12">
        <v>460</v>
      </c>
      <c r="W12">
        <v>465</v>
      </c>
      <c r="Y12" s="61"/>
    </row>
    <row r="13" spans="1:25">
      <c r="A13" s="93">
        <v>370</v>
      </c>
      <c r="B13" s="93">
        <v>375</v>
      </c>
      <c r="C13" s="93"/>
      <c r="D13" s="93"/>
      <c r="E13" s="93"/>
      <c r="F13" s="93"/>
      <c r="G13" s="93"/>
      <c r="H13" s="93"/>
      <c r="I13" s="93"/>
      <c r="J13" s="93"/>
      <c r="L13" s="60"/>
      <c r="N13">
        <v>470</v>
      </c>
      <c r="O13">
        <v>475</v>
      </c>
      <c r="P13">
        <v>480</v>
      </c>
      <c r="Q13">
        <v>485</v>
      </c>
      <c r="R13">
        <v>490</v>
      </c>
      <c r="S13">
        <v>495</v>
      </c>
      <c r="T13">
        <v>500</v>
      </c>
      <c r="U13">
        <v>505</v>
      </c>
      <c r="V13">
        <v>510</v>
      </c>
      <c r="W13">
        <v>515</v>
      </c>
      <c r="Y13" s="61"/>
    </row>
    <row r="14" spans="1:25">
      <c r="A14" s="93">
        <v>380</v>
      </c>
      <c r="B14" s="93">
        <v>385</v>
      </c>
      <c r="C14" s="93">
        <v>390</v>
      </c>
      <c r="D14" s="93">
        <v>395</v>
      </c>
      <c r="E14" s="93">
        <v>400</v>
      </c>
      <c r="F14" s="93">
        <v>405</v>
      </c>
      <c r="G14" s="93">
        <v>410</v>
      </c>
      <c r="H14" s="93">
        <v>415</v>
      </c>
      <c r="I14" s="93"/>
      <c r="J14" s="93"/>
      <c r="L14" s="60"/>
      <c r="Y14" s="61"/>
    </row>
    <row r="15" spans="1:25">
      <c r="A15" s="93">
        <v>420</v>
      </c>
      <c r="B15" s="93">
        <v>425</v>
      </c>
      <c r="C15" s="93">
        <v>430</v>
      </c>
      <c r="D15" s="93">
        <v>435</v>
      </c>
      <c r="E15" s="93">
        <v>440</v>
      </c>
      <c r="F15" s="93">
        <v>445</v>
      </c>
      <c r="G15" s="93">
        <v>450</v>
      </c>
      <c r="H15" s="93">
        <v>455</v>
      </c>
      <c r="I15" s="93">
        <v>460</v>
      </c>
      <c r="J15" s="93">
        <v>465</v>
      </c>
      <c r="L15" s="60"/>
      <c r="N15" t="s">
        <v>459</v>
      </c>
      <c r="Y15" s="61"/>
    </row>
    <row r="16" spans="1:25">
      <c r="A16" s="93">
        <v>470</v>
      </c>
      <c r="B16" s="93">
        <v>475</v>
      </c>
      <c r="C16" s="93">
        <v>480</v>
      </c>
      <c r="D16" s="93">
        <v>485</v>
      </c>
      <c r="E16" s="93">
        <v>490</v>
      </c>
      <c r="F16" s="93">
        <v>495</v>
      </c>
      <c r="G16" s="93">
        <v>500</v>
      </c>
      <c r="H16" s="93">
        <v>505</v>
      </c>
      <c r="I16" s="93">
        <v>510</v>
      </c>
      <c r="J16" s="93">
        <v>515</v>
      </c>
      <c r="L16" s="60"/>
      <c r="Y16" s="61"/>
    </row>
    <row r="17" spans="1:25">
      <c r="A17" t="s">
        <v>104</v>
      </c>
      <c r="L17" s="60"/>
      <c r="O17" t="s">
        <v>432</v>
      </c>
      <c r="P17" t="s">
        <v>433</v>
      </c>
      <c r="Y17" s="61"/>
    </row>
    <row r="18" spans="1:25">
      <c r="A18" t="s">
        <v>411</v>
      </c>
      <c r="B18" t="s">
        <v>412</v>
      </c>
      <c r="C18" t="s">
        <v>413</v>
      </c>
      <c r="L18" s="60"/>
      <c r="O18" t="s">
        <v>235</v>
      </c>
      <c r="P18">
        <f>QUARTILE(Table27[],1)</f>
        <v>143.75</v>
      </c>
      <c r="Y18" s="61"/>
    </row>
    <row r="19" spans="1:25">
      <c r="A19" t="s">
        <v>443</v>
      </c>
      <c r="L19" s="60"/>
      <c r="O19" t="s">
        <v>431</v>
      </c>
      <c r="P19">
        <f>QUARTILE(Table27[],2)</f>
        <v>267.5</v>
      </c>
      <c r="Y19" s="61"/>
    </row>
    <row r="20" spans="1:25">
      <c r="A20" t="s">
        <v>444</v>
      </c>
      <c r="B20" t="s">
        <v>445</v>
      </c>
      <c r="C20" t="s">
        <v>446</v>
      </c>
      <c r="L20" s="60"/>
      <c r="O20" t="s">
        <v>236</v>
      </c>
      <c r="P20">
        <f>QUARTILE(Table27[],3)</f>
        <v>391.25</v>
      </c>
      <c r="Y20" s="61"/>
    </row>
    <row r="21" spans="1:25">
      <c r="A21" t="s">
        <v>443</v>
      </c>
      <c r="L21" s="60"/>
      <c r="Y21" s="61"/>
    </row>
    <row r="22" spans="1:25">
      <c r="A22" t="s">
        <v>420</v>
      </c>
      <c r="B22" t="s">
        <v>421</v>
      </c>
      <c r="L22" s="60"/>
      <c r="Y22" s="61"/>
    </row>
    <row r="23" spans="1:25">
      <c r="A23" t="s">
        <v>447</v>
      </c>
      <c r="L23" s="60"/>
      <c r="N23" t="s">
        <v>460</v>
      </c>
      <c r="Y23" s="61"/>
    </row>
    <row r="24" spans="1:25">
      <c r="A24" t="s">
        <v>423</v>
      </c>
      <c r="B24" t="s">
        <v>448</v>
      </c>
      <c r="L24" s="60"/>
      <c r="O24" t="s">
        <v>439</v>
      </c>
      <c r="P24" t="s">
        <v>433</v>
      </c>
      <c r="Y24" s="61"/>
    </row>
    <row r="25" spans="1:25">
      <c r="A25" t="s">
        <v>449</v>
      </c>
      <c r="L25" s="60"/>
      <c r="O25" t="s">
        <v>438</v>
      </c>
      <c r="P25">
        <f>PERCENTILE(Table27[],0.1)</f>
        <v>81.8</v>
      </c>
      <c r="Y25" s="61"/>
    </row>
    <row r="26" spans="1:25">
      <c r="A26" t="s">
        <v>450</v>
      </c>
      <c r="B26" t="s">
        <v>451</v>
      </c>
      <c r="C26" t="s">
        <v>452</v>
      </c>
      <c r="D26" t="s">
        <v>453</v>
      </c>
      <c r="L26" s="60"/>
      <c r="O26" t="s">
        <v>435</v>
      </c>
      <c r="P26">
        <f>PERCENTILE(Table27[],0.25)</f>
        <v>143.75</v>
      </c>
      <c r="Y26" s="61"/>
    </row>
    <row r="27" spans="1:25">
      <c r="A27" t="s">
        <v>454</v>
      </c>
      <c r="B27" t="s">
        <v>455</v>
      </c>
      <c r="C27" t="s">
        <v>60</v>
      </c>
      <c r="L27" s="60"/>
      <c r="O27" t="s">
        <v>436</v>
      </c>
      <c r="P27">
        <f>PERCENTILE(Table27[],0.78)</f>
        <v>406.1</v>
      </c>
      <c r="Y27" s="61"/>
    </row>
    <row r="28" spans="1:25">
      <c r="A28" t="s">
        <v>456</v>
      </c>
      <c r="L28" s="60"/>
      <c r="O28" t="s">
        <v>437</v>
      </c>
      <c r="P28">
        <f>PERCENTILE(Table27[],0.9)</f>
        <v>465.50000000000006</v>
      </c>
      <c r="Y28" s="61"/>
    </row>
    <row r="29" spans="1:25">
      <c r="A29" t="s">
        <v>457</v>
      </c>
      <c r="L29" s="60"/>
      <c r="Y29" s="61"/>
    </row>
    <row r="30" spans="1:25">
      <c r="L30" s="60"/>
      <c r="N30" t="s">
        <v>420</v>
      </c>
      <c r="Y30" s="61"/>
    </row>
    <row r="31" spans="1:25">
      <c r="L31" s="60"/>
      <c r="Y31" s="61"/>
    </row>
    <row r="32" spans="1:25">
      <c r="L32" s="60"/>
      <c r="Y32" s="61"/>
    </row>
    <row r="33" spans="12:25">
      <c r="L33" s="60"/>
      <c r="Y33" s="61"/>
    </row>
    <row r="34" spans="12:25">
      <c r="L34" s="60"/>
      <c r="Y34" s="61"/>
    </row>
    <row r="35" spans="12:25">
      <c r="L35" s="60"/>
      <c r="Y35" s="61"/>
    </row>
    <row r="36" spans="12:25">
      <c r="L36" s="60"/>
      <c r="Y36" s="61"/>
    </row>
    <row r="37" spans="12:25">
      <c r="L37" s="60"/>
      <c r="Y37" s="61"/>
    </row>
    <row r="38" spans="12:25">
      <c r="L38" s="60"/>
      <c r="Y38" s="61"/>
    </row>
    <row r="39" spans="12:25">
      <c r="L39" s="60"/>
      <c r="Y39" s="61"/>
    </row>
    <row r="40" spans="12:25">
      <c r="L40" s="60"/>
      <c r="Y40" s="61"/>
    </row>
    <row r="41" spans="12:25">
      <c r="L41" s="60"/>
      <c r="Y41" s="61"/>
    </row>
    <row r="42" spans="12:25">
      <c r="L42" s="60"/>
      <c r="Y42" s="61"/>
    </row>
    <row r="43" spans="12:25">
      <c r="L43" s="60"/>
      <c r="Y43" s="61"/>
    </row>
    <row r="44" spans="12:25">
      <c r="L44" s="60"/>
      <c r="Y44" s="61"/>
    </row>
    <row r="45" spans="12:25">
      <c r="L45" s="60"/>
      <c r="Y45" s="61"/>
    </row>
    <row r="46" spans="12:25">
      <c r="L46" s="60"/>
      <c r="Y46" s="61"/>
    </row>
    <row r="47" spans="12:25">
      <c r="L47" s="60"/>
      <c r="Y47" s="61"/>
    </row>
    <row r="48" spans="12:25">
      <c r="L48" s="60"/>
      <c r="Y48" s="61"/>
    </row>
    <row r="49" spans="12:25" ht="15" thickBot="1">
      <c r="L49" s="62"/>
      <c r="M49" s="63"/>
      <c r="N49" s="63"/>
      <c r="O49" s="63"/>
      <c r="P49" s="63"/>
      <c r="Q49" s="63"/>
      <c r="R49" s="63"/>
      <c r="S49" s="63"/>
      <c r="T49" s="63"/>
      <c r="U49" s="63"/>
      <c r="V49" s="63"/>
      <c r="W49" s="63"/>
      <c r="X49" s="63"/>
      <c r="Y49" s="64"/>
    </row>
    <row r="50" spans="12:25" ht="15" thickTop="1"/>
  </sheetData>
  <pageMargins left="0.7" right="0.7" top="0.75" bottom="0.75" header="0.3" footer="0.3"/>
  <drawing r:id="rId1"/>
  <tableParts count="3">
    <tablePart r:id="rId2"/>
    <tablePart r:id="rId3"/>
    <tablePart r:id="rId4"/>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54E6-A847-4C20-A702-6B1D2B81AAD9}">
  <dimension ref="A1:R33"/>
  <sheetViews>
    <sheetView workbookViewId="0">
      <selection activeCell="A8" sqref="A8:L9"/>
    </sheetView>
  </sheetViews>
  <sheetFormatPr defaultRowHeight="14.5"/>
  <cols>
    <col min="15" max="15" width="22.90625" customWidth="1"/>
    <col min="16" max="16" width="23.36328125" customWidth="1"/>
    <col min="17" max="17" width="15.36328125" customWidth="1"/>
  </cols>
  <sheetData>
    <row r="1" spans="1:18" ht="15" thickBot="1"/>
    <row r="2" spans="1:18" ht="15" thickTop="1">
      <c r="A2" t="s">
        <v>461</v>
      </c>
      <c r="N2" s="57"/>
      <c r="O2" s="58"/>
      <c r="P2" s="58"/>
      <c r="Q2" s="58"/>
      <c r="R2" s="59"/>
    </row>
    <row r="3" spans="1:18">
      <c r="A3" t="s">
        <v>462</v>
      </c>
      <c r="N3" s="60"/>
      <c r="O3" t="s">
        <v>476</v>
      </c>
      <c r="P3" t="s">
        <v>477</v>
      </c>
      <c r="R3" s="61"/>
    </row>
    <row r="4" spans="1:18">
      <c r="A4" t="s">
        <v>463</v>
      </c>
      <c r="N4" s="60"/>
      <c r="O4">
        <v>10</v>
      </c>
      <c r="P4">
        <v>50</v>
      </c>
      <c r="R4" s="61"/>
    </row>
    <row r="5" spans="1:18">
      <c r="A5" t="s">
        <v>0</v>
      </c>
      <c r="N5" s="60"/>
      <c r="O5">
        <v>12</v>
      </c>
      <c r="P5">
        <v>55</v>
      </c>
      <c r="R5" s="61"/>
    </row>
    <row r="6" spans="1:18">
      <c r="A6" t="s">
        <v>464</v>
      </c>
      <c r="N6" s="60"/>
      <c r="O6">
        <v>15</v>
      </c>
      <c r="P6">
        <v>60</v>
      </c>
      <c r="R6" s="61"/>
    </row>
    <row r="7" spans="1:18">
      <c r="A7" t="s">
        <v>465</v>
      </c>
      <c r="N7" s="60"/>
      <c r="O7">
        <v>18</v>
      </c>
      <c r="P7">
        <v>65</v>
      </c>
      <c r="R7" s="61"/>
    </row>
    <row r="8" spans="1:18">
      <c r="A8" s="93" t="s">
        <v>466</v>
      </c>
      <c r="B8" s="93">
        <v>12</v>
      </c>
      <c r="C8" s="93">
        <v>15</v>
      </c>
      <c r="D8" s="93">
        <v>18</v>
      </c>
      <c r="E8" s="93">
        <v>20</v>
      </c>
      <c r="F8" s="93">
        <v>22</v>
      </c>
      <c r="G8" s="93">
        <v>25</v>
      </c>
      <c r="H8" s="93">
        <v>28</v>
      </c>
      <c r="I8" s="93">
        <v>30</v>
      </c>
      <c r="J8" s="93">
        <v>32</v>
      </c>
      <c r="K8" s="93">
        <v>35</v>
      </c>
      <c r="L8" s="93">
        <v>38</v>
      </c>
      <c r="N8" s="60"/>
      <c r="O8">
        <v>20</v>
      </c>
      <c r="P8">
        <v>70</v>
      </c>
      <c r="R8" s="61"/>
    </row>
    <row r="9" spans="1:18">
      <c r="A9" s="93" t="s">
        <v>467</v>
      </c>
      <c r="B9" s="93">
        <v>55</v>
      </c>
      <c r="C9" s="93">
        <v>60</v>
      </c>
      <c r="D9" s="93">
        <v>65</v>
      </c>
      <c r="E9" s="93">
        <v>70</v>
      </c>
      <c r="F9" s="93">
        <v>75</v>
      </c>
      <c r="G9" s="93">
        <v>80</v>
      </c>
      <c r="H9" s="93">
        <v>85</v>
      </c>
      <c r="I9" s="93">
        <v>90</v>
      </c>
      <c r="J9" s="93">
        <v>95</v>
      </c>
      <c r="K9" s="93">
        <v>100</v>
      </c>
      <c r="L9" s="93">
        <v>105</v>
      </c>
      <c r="N9" s="60"/>
      <c r="O9">
        <v>22</v>
      </c>
      <c r="P9">
        <v>75</v>
      </c>
      <c r="R9" s="61"/>
    </row>
    <row r="10" spans="1:18">
      <c r="A10" t="s">
        <v>30</v>
      </c>
      <c r="N10" s="60"/>
      <c r="O10">
        <v>25</v>
      </c>
      <c r="P10">
        <v>80</v>
      </c>
      <c r="R10" s="61"/>
    </row>
    <row r="11" spans="1:18">
      <c r="A11" t="s">
        <v>468</v>
      </c>
      <c r="N11" s="60"/>
      <c r="O11">
        <v>28</v>
      </c>
      <c r="P11">
        <v>85</v>
      </c>
      <c r="R11" s="61"/>
    </row>
    <row r="12" spans="1:18">
      <c r="A12" t="s">
        <v>469</v>
      </c>
      <c r="N12" s="60"/>
      <c r="O12">
        <v>30</v>
      </c>
      <c r="P12">
        <v>90</v>
      </c>
      <c r="R12" s="61"/>
    </row>
    <row r="13" spans="1:18">
      <c r="A13" t="s">
        <v>470</v>
      </c>
      <c r="N13" s="60"/>
      <c r="O13">
        <v>32</v>
      </c>
      <c r="P13">
        <v>95</v>
      </c>
      <c r="R13" s="61"/>
    </row>
    <row r="14" spans="1:18">
      <c r="A14" t="s">
        <v>471</v>
      </c>
      <c r="B14" t="s">
        <v>472</v>
      </c>
      <c r="N14" s="60"/>
      <c r="O14">
        <v>35</v>
      </c>
      <c r="P14">
        <v>100</v>
      </c>
      <c r="R14" s="61"/>
    </row>
    <row r="15" spans="1:18">
      <c r="A15" t="s">
        <v>473</v>
      </c>
      <c r="N15" s="60"/>
      <c r="O15">
        <v>38</v>
      </c>
      <c r="P15">
        <v>105</v>
      </c>
      <c r="R15" s="61"/>
    </row>
    <row r="16" spans="1:18">
      <c r="A16" t="s">
        <v>474</v>
      </c>
      <c r="N16" s="60"/>
      <c r="R16" s="61"/>
    </row>
    <row r="17" spans="1:18">
      <c r="A17" t="s">
        <v>475</v>
      </c>
      <c r="N17" s="60"/>
      <c r="R17" s="61"/>
    </row>
    <row r="18" spans="1:18">
      <c r="N18" s="60"/>
      <c r="O18" s="72" t="s">
        <v>285</v>
      </c>
      <c r="P18" s="72" t="s">
        <v>476</v>
      </c>
      <c r="Q18" s="72" t="s">
        <v>477</v>
      </c>
      <c r="R18" s="61"/>
    </row>
    <row r="19" spans="1:18">
      <c r="N19" s="60"/>
      <c r="O19" t="s">
        <v>476</v>
      </c>
      <c r="P19">
        <v>1</v>
      </c>
      <c r="R19" s="61"/>
    </row>
    <row r="20" spans="1:18">
      <c r="N20" s="60"/>
      <c r="O20" t="s">
        <v>477</v>
      </c>
      <c r="P20">
        <v>0.99921031003664817</v>
      </c>
      <c r="Q20">
        <v>1</v>
      </c>
      <c r="R20" s="61"/>
    </row>
    <row r="21" spans="1:18">
      <c r="N21" s="60"/>
      <c r="R21" s="61"/>
    </row>
    <row r="22" spans="1:18">
      <c r="N22" s="60"/>
      <c r="R22" s="61"/>
    </row>
    <row r="23" spans="1:18">
      <c r="N23" s="60"/>
      <c r="R23" s="61"/>
    </row>
    <row r="24" spans="1:18">
      <c r="N24" s="60"/>
      <c r="R24" s="61"/>
    </row>
    <row r="25" spans="1:18">
      <c r="N25" s="60"/>
      <c r="R25" s="61"/>
    </row>
    <row r="26" spans="1:18">
      <c r="N26" s="60"/>
      <c r="R26" s="61"/>
    </row>
    <row r="27" spans="1:18">
      <c r="N27" s="60"/>
      <c r="R27" s="61"/>
    </row>
    <row r="28" spans="1:18">
      <c r="N28" s="60"/>
      <c r="R28" s="61"/>
    </row>
    <row r="29" spans="1:18">
      <c r="N29" s="60"/>
      <c r="R29" s="61"/>
    </row>
    <row r="30" spans="1:18">
      <c r="N30" s="60"/>
      <c r="R30" s="61"/>
    </row>
    <row r="31" spans="1:18">
      <c r="N31" s="60"/>
      <c r="R31" s="61"/>
    </row>
    <row r="32" spans="1:18" ht="15" thickBot="1">
      <c r="N32" s="62"/>
      <c r="O32" s="63"/>
      <c r="P32" s="63"/>
      <c r="Q32" s="63"/>
      <c r="R32" s="64"/>
    </row>
    <row r="33" ht="15" thickTop="1"/>
  </sheetData>
  <pageMargins left="0.7" right="0.7" top="0.75" bottom="0.75" header="0.3" footer="0.3"/>
  <drawing r:id="rId1"/>
  <tableParts count="2">
    <tablePart r:id="rId2"/>
    <tablePart r:id="rId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FABE1-4C0E-44EA-AE92-428DC91D02EF}">
  <dimension ref="A2:AB32"/>
  <sheetViews>
    <sheetView workbookViewId="0">
      <selection activeCell="A7" sqref="A7:T8"/>
    </sheetView>
  </sheetViews>
  <sheetFormatPr defaultRowHeight="14.5"/>
  <cols>
    <col min="22" max="22" width="14.08984375" customWidth="1"/>
    <col min="23" max="24" width="12.6328125" customWidth="1"/>
    <col min="25" max="25" width="10.6328125" customWidth="1"/>
  </cols>
  <sheetData>
    <row r="2" spans="1:28">
      <c r="A2" t="s">
        <v>478</v>
      </c>
    </row>
    <row r="3" spans="1:28" ht="15" thickBot="1">
      <c r="A3" t="s">
        <v>479</v>
      </c>
    </row>
    <row r="4" spans="1:28" ht="15" thickTop="1">
      <c r="A4" t="s">
        <v>0</v>
      </c>
      <c r="W4" s="57"/>
      <c r="X4" s="58" t="s">
        <v>495</v>
      </c>
      <c r="Y4" s="58" t="s">
        <v>493</v>
      </c>
      <c r="Z4" s="58" t="s">
        <v>494</v>
      </c>
      <c r="AA4" s="58"/>
      <c r="AB4" s="59"/>
    </row>
    <row r="5" spans="1:28">
      <c r="A5" t="s">
        <v>480</v>
      </c>
      <c r="W5" s="60"/>
      <c r="X5">
        <v>1</v>
      </c>
      <c r="Y5">
        <v>45</v>
      </c>
      <c r="Z5">
        <v>52</v>
      </c>
      <c r="AB5" s="61"/>
    </row>
    <row r="6" spans="1:28">
      <c r="A6" t="s">
        <v>481</v>
      </c>
      <c r="W6" s="60"/>
      <c r="X6">
        <v>2</v>
      </c>
      <c r="Y6">
        <v>47</v>
      </c>
      <c r="Z6">
        <v>54</v>
      </c>
      <c r="AB6" s="61"/>
    </row>
    <row r="7" spans="1:28">
      <c r="A7" s="93" t="s">
        <v>482</v>
      </c>
      <c r="B7" s="93">
        <v>47</v>
      </c>
      <c r="C7" s="93">
        <v>48</v>
      </c>
      <c r="D7" s="93">
        <v>50</v>
      </c>
      <c r="E7" s="93">
        <v>52</v>
      </c>
      <c r="F7" s="93">
        <v>53</v>
      </c>
      <c r="G7" s="93">
        <v>55</v>
      </c>
      <c r="H7" s="93">
        <v>56</v>
      </c>
      <c r="I7" s="93">
        <v>58</v>
      </c>
      <c r="J7" s="93">
        <v>60</v>
      </c>
      <c r="K7" s="93">
        <v>62</v>
      </c>
      <c r="L7" s="93">
        <v>64</v>
      </c>
      <c r="M7" s="93">
        <v>65</v>
      </c>
      <c r="N7" s="93">
        <v>67</v>
      </c>
      <c r="O7" s="93">
        <v>69</v>
      </c>
      <c r="P7" s="93">
        <v>70</v>
      </c>
      <c r="Q7" s="93">
        <v>72</v>
      </c>
      <c r="R7" s="93">
        <v>74</v>
      </c>
      <c r="S7" s="93">
        <v>76</v>
      </c>
      <c r="T7" s="93">
        <v>77</v>
      </c>
      <c r="W7" s="60"/>
      <c r="X7">
        <v>3</v>
      </c>
      <c r="Y7">
        <v>48</v>
      </c>
      <c r="Z7">
        <v>55</v>
      </c>
      <c r="AB7" s="61"/>
    </row>
    <row r="8" spans="1:28">
      <c r="A8" s="93" t="s">
        <v>483</v>
      </c>
      <c r="B8" s="93">
        <v>54</v>
      </c>
      <c r="C8" s="93">
        <v>55</v>
      </c>
      <c r="D8" s="93">
        <v>57</v>
      </c>
      <c r="E8" s="93">
        <v>59</v>
      </c>
      <c r="F8" s="93">
        <v>60</v>
      </c>
      <c r="G8" s="93">
        <v>61</v>
      </c>
      <c r="H8" s="93">
        <v>62</v>
      </c>
      <c r="I8" s="93">
        <v>64</v>
      </c>
      <c r="J8" s="93">
        <v>66</v>
      </c>
      <c r="K8" s="93">
        <v>67</v>
      </c>
      <c r="L8" s="93">
        <v>69</v>
      </c>
      <c r="M8" s="93">
        <v>71</v>
      </c>
      <c r="N8" s="93">
        <v>73</v>
      </c>
      <c r="O8" s="93">
        <v>74</v>
      </c>
      <c r="P8" s="93">
        <v>76</v>
      </c>
      <c r="Q8" s="93">
        <v>78</v>
      </c>
      <c r="R8" s="93">
        <v>80</v>
      </c>
      <c r="S8" s="93">
        <v>82</v>
      </c>
      <c r="T8" s="93">
        <v>83</v>
      </c>
      <c r="W8" s="60"/>
      <c r="X8">
        <v>4</v>
      </c>
      <c r="Y8">
        <v>50</v>
      </c>
      <c r="Z8">
        <v>57</v>
      </c>
      <c r="AB8" s="61"/>
    </row>
    <row r="9" spans="1:28">
      <c r="A9" t="s">
        <v>30</v>
      </c>
      <c r="W9" s="60"/>
      <c r="X9">
        <v>5</v>
      </c>
      <c r="Y9">
        <v>52</v>
      </c>
      <c r="Z9">
        <v>59</v>
      </c>
      <c r="AB9" s="61"/>
    </row>
    <row r="10" spans="1:28">
      <c r="A10" t="s">
        <v>484</v>
      </c>
      <c r="W10" s="60"/>
      <c r="X10">
        <v>6</v>
      </c>
      <c r="Y10">
        <v>53</v>
      </c>
      <c r="Z10">
        <v>60</v>
      </c>
      <c r="AB10" s="61"/>
    </row>
    <row r="11" spans="1:28">
      <c r="A11" t="s">
        <v>485</v>
      </c>
      <c r="W11" s="60"/>
      <c r="X11">
        <v>7</v>
      </c>
      <c r="Y11">
        <v>55</v>
      </c>
      <c r="Z11">
        <v>61</v>
      </c>
      <c r="AB11" s="61"/>
    </row>
    <row r="12" spans="1:28">
      <c r="A12" t="s">
        <v>486</v>
      </c>
      <c r="W12" s="60"/>
      <c r="X12">
        <v>8</v>
      </c>
      <c r="Y12">
        <v>56</v>
      </c>
      <c r="Z12">
        <v>62</v>
      </c>
      <c r="AB12" s="61"/>
    </row>
    <row r="13" spans="1:28">
      <c r="A13" t="s">
        <v>487</v>
      </c>
      <c r="B13" t="s">
        <v>488</v>
      </c>
      <c r="W13" s="60"/>
      <c r="X13">
        <v>9</v>
      </c>
      <c r="Y13">
        <v>58</v>
      </c>
      <c r="Z13">
        <v>64</v>
      </c>
      <c r="AB13" s="61"/>
    </row>
    <row r="14" spans="1:28">
      <c r="A14" t="s">
        <v>489</v>
      </c>
      <c r="W14" s="60"/>
      <c r="X14">
        <v>10</v>
      </c>
      <c r="Y14">
        <v>60</v>
      </c>
      <c r="Z14">
        <v>66</v>
      </c>
      <c r="AB14" s="61"/>
    </row>
    <row r="15" spans="1:28">
      <c r="A15" t="s">
        <v>490</v>
      </c>
      <c r="W15" s="60"/>
      <c r="X15">
        <v>11</v>
      </c>
      <c r="Y15">
        <v>62</v>
      </c>
      <c r="Z15">
        <v>67</v>
      </c>
      <c r="AB15" s="61"/>
    </row>
    <row r="16" spans="1:28">
      <c r="A16" t="s">
        <v>491</v>
      </c>
      <c r="W16" s="60"/>
      <c r="X16">
        <v>12</v>
      </c>
      <c r="Y16">
        <v>64</v>
      </c>
      <c r="Z16">
        <v>69</v>
      </c>
      <c r="AB16" s="61"/>
    </row>
    <row r="17" spans="1:28">
      <c r="A17" t="s">
        <v>492</v>
      </c>
      <c r="W17" s="60"/>
      <c r="X17">
        <v>13</v>
      </c>
      <c r="Y17">
        <v>65</v>
      </c>
      <c r="Z17">
        <v>71</v>
      </c>
      <c r="AB17" s="61"/>
    </row>
    <row r="18" spans="1:28">
      <c r="W18" s="60"/>
      <c r="X18">
        <v>14</v>
      </c>
      <c r="Y18">
        <v>67</v>
      </c>
      <c r="Z18">
        <v>73</v>
      </c>
      <c r="AB18" s="61"/>
    </row>
    <row r="19" spans="1:28">
      <c r="W19" s="60"/>
      <c r="X19">
        <v>15</v>
      </c>
      <c r="Y19">
        <v>69</v>
      </c>
      <c r="Z19">
        <v>74</v>
      </c>
      <c r="AB19" s="61"/>
    </row>
    <row r="20" spans="1:28">
      <c r="W20" s="60"/>
      <c r="X20">
        <v>16</v>
      </c>
      <c r="Y20">
        <v>70</v>
      </c>
      <c r="Z20">
        <v>76</v>
      </c>
      <c r="AB20" s="61"/>
    </row>
    <row r="21" spans="1:28">
      <c r="W21" s="60"/>
      <c r="X21">
        <v>17</v>
      </c>
      <c r="Y21">
        <v>72</v>
      </c>
      <c r="Z21">
        <v>78</v>
      </c>
      <c r="AB21" s="61"/>
    </row>
    <row r="22" spans="1:28">
      <c r="W22" s="60"/>
      <c r="X22">
        <v>18</v>
      </c>
      <c r="Y22">
        <v>74</v>
      </c>
      <c r="Z22">
        <v>80</v>
      </c>
      <c r="AB22" s="61"/>
    </row>
    <row r="23" spans="1:28">
      <c r="W23" s="60"/>
      <c r="X23">
        <v>19</v>
      </c>
      <c r="Y23">
        <v>76</v>
      </c>
      <c r="Z23">
        <v>82</v>
      </c>
      <c r="AB23" s="61"/>
    </row>
    <row r="24" spans="1:28">
      <c r="W24" s="60"/>
      <c r="X24">
        <v>20</v>
      </c>
      <c r="Y24">
        <v>77</v>
      </c>
      <c r="Z24">
        <v>83</v>
      </c>
      <c r="AB24" s="61"/>
    </row>
    <row r="25" spans="1:28">
      <c r="W25" s="60"/>
      <c r="AB25" s="61"/>
    </row>
    <row r="26" spans="1:28">
      <c r="W26" s="60"/>
      <c r="AB26" s="61"/>
    </row>
    <row r="27" spans="1:28">
      <c r="W27" s="60"/>
      <c r="X27" s="71" t="s">
        <v>499</v>
      </c>
      <c r="Y27" s="71" t="s">
        <v>496</v>
      </c>
      <c r="Z27" s="71" t="s">
        <v>497</v>
      </c>
      <c r="AA27" s="71" t="s">
        <v>498</v>
      </c>
      <c r="AB27" s="61"/>
    </row>
    <row r="28" spans="1:28">
      <c r="W28" s="60"/>
      <c r="X28" t="s">
        <v>496</v>
      </c>
      <c r="Y28">
        <v>1</v>
      </c>
      <c r="AB28" s="61"/>
    </row>
    <row r="29" spans="1:28">
      <c r="W29" s="60"/>
      <c r="X29" t="s">
        <v>497</v>
      </c>
      <c r="Y29">
        <v>0.99942349628367244</v>
      </c>
      <c r="Z29">
        <v>1</v>
      </c>
      <c r="AB29" s="61"/>
    </row>
    <row r="30" spans="1:28">
      <c r="W30" s="60"/>
      <c r="X30" t="s">
        <v>498</v>
      </c>
      <c r="Y30">
        <v>0.99812737226365933</v>
      </c>
      <c r="Z30">
        <v>0.99859572699637911</v>
      </c>
      <c r="AA30">
        <v>1</v>
      </c>
      <c r="AB30" s="61"/>
    </row>
    <row r="31" spans="1:28" ht="15" thickBot="1">
      <c r="W31" s="62"/>
      <c r="X31" s="63"/>
      <c r="Y31" s="63"/>
      <c r="Z31" s="63"/>
      <c r="AA31" s="63"/>
      <c r="AB31" s="64"/>
    </row>
    <row r="32" spans="1:28" ht="15" thickTop="1"/>
  </sheetData>
  <pageMargins left="0.7" right="0.7" top="0.75" bottom="0.75" header="0.3" footer="0.3"/>
  <tableParts count="2">
    <tablePart r:id="rId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957A6-5380-41F3-815E-384570F503DE}">
  <dimension ref="A3:K20"/>
  <sheetViews>
    <sheetView workbookViewId="0">
      <selection activeCell="H13" sqref="H13"/>
    </sheetView>
  </sheetViews>
  <sheetFormatPr defaultRowHeight="14.5"/>
  <cols>
    <col min="3" max="4" width="10.08984375" customWidth="1"/>
  </cols>
  <sheetData>
    <row r="3" spans="1:11">
      <c r="A3" t="s">
        <v>500</v>
      </c>
      <c r="J3" s="73"/>
    </row>
    <row r="4" spans="1:11">
      <c r="A4" t="s">
        <v>501</v>
      </c>
      <c r="K4" s="74"/>
    </row>
    <row r="5" spans="1:11">
      <c r="A5" t="s">
        <v>502</v>
      </c>
    </row>
    <row r="6" spans="1:11">
      <c r="A6" t="s">
        <v>503</v>
      </c>
      <c r="K6" s="74"/>
    </row>
    <row r="7" spans="1:11">
      <c r="A7">
        <v>1</v>
      </c>
      <c r="B7">
        <v>6</v>
      </c>
      <c r="D7">
        <f>A7/B7</f>
        <v>0.16666666666666666</v>
      </c>
    </row>
    <row r="10" spans="1:11" ht="15" thickBot="1"/>
    <row r="11" spans="1:11" ht="15" thickTop="1">
      <c r="B11" s="57"/>
      <c r="C11" s="58"/>
      <c r="D11" s="58"/>
      <c r="E11" s="59"/>
    </row>
    <row r="12" spans="1:11">
      <c r="B12" s="60"/>
      <c r="E12" s="61"/>
    </row>
    <row r="13" spans="1:11">
      <c r="B13" s="60"/>
      <c r="C13" t="s">
        <v>507</v>
      </c>
      <c r="D13" t="s">
        <v>508</v>
      </c>
      <c r="E13" s="61"/>
    </row>
    <row r="14" spans="1:11">
      <c r="B14" s="60"/>
      <c r="C14" t="s">
        <v>504</v>
      </c>
      <c r="D14">
        <v>100</v>
      </c>
      <c r="E14" s="61"/>
    </row>
    <row r="15" spans="1:11">
      <c r="B15" s="60"/>
      <c r="C15" t="s">
        <v>505</v>
      </c>
      <c r="D15">
        <v>0.16666700000000001</v>
      </c>
      <c r="E15" s="61"/>
      <c r="H15" s="74"/>
    </row>
    <row r="16" spans="1:11">
      <c r="B16" s="60"/>
      <c r="C16" t="s">
        <v>506</v>
      </c>
      <c r="D16">
        <v>5</v>
      </c>
      <c r="E16" s="61"/>
    </row>
    <row r="17" spans="2:5">
      <c r="B17" s="60"/>
      <c r="E17" s="61"/>
    </row>
    <row r="18" spans="2:5">
      <c r="B18" s="60"/>
      <c r="C18" s="75" t="s">
        <v>509</v>
      </c>
      <c r="D18" s="76">
        <f>_xlfn.BINOM.DIST(D16,D14,D15,)</f>
        <v>2.9089496539711748E-4</v>
      </c>
      <c r="E18" s="61"/>
    </row>
    <row r="19" spans="2:5" ht="15" thickBot="1">
      <c r="B19" s="62"/>
      <c r="C19" s="63"/>
      <c r="D19" s="63"/>
      <c r="E19" s="64"/>
    </row>
    <row r="20" spans="2:5" ht="15" thickTop="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462A5-7C89-480F-A27A-898CDAD9F48B}">
  <dimension ref="A1:G16"/>
  <sheetViews>
    <sheetView workbookViewId="0">
      <selection activeCell="G23" sqref="G23"/>
    </sheetView>
  </sheetViews>
  <sheetFormatPr defaultRowHeight="14.5"/>
  <cols>
    <col min="1" max="1" width="49.90625" bestFit="1" customWidth="1"/>
    <col min="2" max="2" width="33.36328125" bestFit="1" customWidth="1"/>
    <col min="7" max="7" width="54.90625" bestFit="1" customWidth="1"/>
  </cols>
  <sheetData>
    <row r="1" spans="1:7" ht="15" thickBot="1"/>
    <row r="2" spans="1:7" ht="15" thickTop="1">
      <c r="C2" s="57"/>
      <c r="D2" s="58"/>
      <c r="E2" s="58"/>
      <c r="F2" s="58"/>
      <c r="G2" s="59"/>
    </row>
    <row r="3" spans="1:7" ht="16">
      <c r="A3" t="s">
        <v>510</v>
      </c>
      <c r="B3" t="s">
        <v>511</v>
      </c>
      <c r="C3" s="60"/>
      <c r="D3" s="81" t="s">
        <v>515</v>
      </c>
      <c r="G3" s="61"/>
    </row>
    <row r="4" spans="1:7" ht="16">
      <c r="A4" t="s">
        <v>512</v>
      </c>
      <c r="C4" s="60"/>
      <c r="D4" s="81" t="s">
        <v>516</v>
      </c>
      <c r="G4" s="61"/>
    </row>
    <row r="5" spans="1:7" ht="16">
      <c r="A5" t="s">
        <v>513</v>
      </c>
      <c r="B5" t="s">
        <v>514</v>
      </c>
      <c r="C5" s="60"/>
      <c r="D5" s="81" t="s">
        <v>517</v>
      </c>
      <c r="G5" s="61"/>
    </row>
    <row r="6" spans="1:7" ht="16">
      <c r="C6" s="60"/>
      <c r="D6" s="81" t="s">
        <v>518</v>
      </c>
      <c r="G6" s="61"/>
    </row>
    <row r="7" spans="1:7" ht="16.5" thickBot="1">
      <c r="A7" s="79" t="s">
        <v>522</v>
      </c>
      <c r="C7" s="60"/>
      <c r="G7" s="61"/>
    </row>
    <row r="8" spans="1:7" ht="17" thickTop="1" thickBot="1">
      <c r="A8" s="80"/>
      <c r="C8" s="60"/>
      <c r="D8" s="77" t="s">
        <v>519</v>
      </c>
      <c r="E8" s="78">
        <v>13</v>
      </c>
      <c r="G8" s="61"/>
    </row>
    <row r="9" spans="1:7" ht="17" thickTop="1" thickBot="1">
      <c r="A9" s="79" t="s">
        <v>523</v>
      </c>
      <c r="C9" s="60"/>
      <c r="D9" s="77" t="s">
        <v>520</v>
      </c>
      <c r="E9" s="78">
        <v>2</v>
      </c>
      <c r="G9" s="82" t="s">
        <v>523</v>
      </c>
    </row>
    <row r="10" spans="1:7" ht="17" thickTop="1" thickBot="1">
      <c r="C10" s="60"/>
      <c r="D10" s="77" t="s">
        <v>504</v>
      </c>
      <c r="E10" s="78">
        <v>5</v>
      </c>
      <c r="G10" s="61"/>
    </row>
    <row r="11" spans="1:7" ht="17" thickTop="1" thickBot="1">
      <c r="C11" s="60"/>
      <c r="D11" s="77" t="s">
        <v>521</v>
      </c>
      <c r="E11" s="78">
        <v>11</v>
      </c>
      <c r="G11" s="61"/>
    </row>
    <row r="12" spans="1:7" ht="15" thickTop="1">
      <c r="C12" s="60"/>
      <c r="G12" s="61"/>
    </row>
    <row r="13" spans="1:7">
      <c r="C13" s="60"/>
      <c r="D13" t="s">
        <v>524</v>
      </c>
      <c r="G13" s="61"/>
    </row>
    <row r="14" spans="1:7">
      <c r="C14" s="60"/>
      <c r="G14" s="61"/>
    </row>
    <row r="15" spans="1:7" ht="15" thickBot="1">
      <c r="C15" s="62"/>
      <c r="D15" s="63"/>
      <c r="E15" s="63"/>
      <c r="F15" s="63"/>
      <c r="G15" s="64"/>
    </row>
    <row r="16" spans="1:7" ht="15" thickTop="1"/>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711FB-3121-4C8A-97D0-969AC68D25D7}">
  <dimension ref="A1:K11"/>
  <sheetViews>
    <sheetView workbookViewId="0">
      <selection activeCell="C20" sqref="C20"/>
    </sheetView>
  </sheetViews>
  <sheetFormatPr defaultRowHeight="14.5"/>
  <cols>
    <col min="1" max="1" width="71.36328125" bestFit="1" customWidth="1"/>
    <col min="2" max="2" width="26.54296875" bestFit="1" customWidth="1"/>
    <col min="3" max="3" width="17.453125" bestFit="1" customWidth="1"/>
    <col min="5" max="6" width="10.08984375" customWidth="1"/>
  </cols>
  <sheetData>
    <row r="1" spans="1:11" ht="15" thickBot="1"/>
    <row r="2" spans="1:11" ht="15" thickTop="1">
      <c r="D2" s="57"/>
      <c r="E2" s="58"/>
      <c r="F2" s="58"/>
      <c r="G2" s="58"/>
      <c r="H2" s="58"/>
      <c r="I2" s="58"/>
      <c r="J2" s="58"/>
      <c r="K2" s="59"/>
    </row>
    <row r="3" spans="1:11">
      <c r="A3" t="s">
        <v>531</v>
      </c>
      <c r="D3" s="60"/>
      <c r="E3" t="s">
        <v>534</v>
      </c>
      <c r="F3" t="s">
        <v>535</v>
      </c>
      <c r="H3" t="s">
        <v>528</v>
      </c>
      <c r="K3" s="61"/>
    </row>
    <row r="4" spans="1:11">
      <c r="A4" t="s">
        <v>525</v>
      </c>
      <c r="D4" s="60"/>
      <c r="E4" t="s">
        <v>506</v>
      </c>
      <c r="F4">
        <v>180</v>
      </c>
      <c r="H4" t="s">
        <v>529</v>
      </c>
      <c r="K4" s="61"/>
    </row>
    <row r="5" spans="1:11">
      <c r="A5" t="s">
        <v>526</v>
      </c>
      <c r="D5" s="60"/>
      <c r="E5" t="s">
        <v>532</v>
      </c>
      <c r="F5">
        <v>10</v>
      </c>
      <c r="H5" s="1" t="s">
        <v>537</v>
      </c>
      <c r="K5" s="61"/>
    </row>
    <row r="6" spans="1:11">
      <c r="A6" t="s">
        <v>527</v>
      </c>
      <c r="D6" s="60"/>
      <c r="E6" t="s">
        <v>533</v>
      </c>
      <c r="F6">
        <v>165</v>
      </c>
      <c r="K6" s="61"/>
    </row>
    <row r="7" spans="1:11">
      <c r="A7" t="s">
        <v>530</v>
      </c>
      <c r="D7" s="60"/>
      <c r="K7" s="61"/>
    </row>
    <row r="8" spans="1:11">
      <c r="D8" s="60"/>
      <c r="E8" s="76" t="s">
        <v>536</v>
      </c>
      <c r="F8" s="76">
        <f>(F4-F6)/F5</f>
        <v>1.5</v>
      </c>
      <c r="K8" s="61"/>
    </row>
    <row r="9" spans="1:11">
      <c r="A9" s="83" t="s">
        <v>15</v>
      </c>
      <c r="D9" s="60"/>
      <c r="K9" s="61"/>
    </row>
    <row r="10" spans="1:11" ht="15" thickBot="1">
      <c r="D10" s="62"/>
      <c r="E10" s="63"/>
      <c r="F10" s="63"/>
      <c r="G10" s="63"/>
      <c r="H10" s="63"/>
      <c r="I10" s="63"/>
      <c r="J10" s="63"/>
      <c r="K10" s="64"/>
    </row>
    <row r="11" spans="1:11" ht="15" thickTop="1"/>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188D-E66E-4A8C-B656-F118A3D9985C}">
  <dimension ref="A2:O55"/>
  <sheetViews>
    <sheetView workbookViewId="0">
      <selection activeCell="A4" sqref="A4"/>
    </sheetView>
  </sheetViews>
  <sheetFormatPr defaultRowHeight="14.5"/>
  <cols>
    <col min="12" max="12" width="11.36328125" bestFit="1" customWidth="1"/>
    <col min="13" max="13" width="17.90625" bestFit="1" customWidth="1"/>
    <col min="15" max="15" width="73" bestFit="1" customWidth="1"/>
  </cols>
  <sheetData>
    <row r="2" spans="1:15">
      <c r="A2" t="s">
        <v>44</v>
      </c>
      <c r="L2" t="s">
        <v>41</v>
      </c>
      <c r="M2" t="s">
        <v>66</v>
      </c>
    </row>
    <row r="3" spans="1:15">
      <c r="A3" t="s">
        <v>45</v>
      </c>
      <c r="L3">
        <v>1</v>
      </c>
      <c r="M3">
        <v>3</v>
      </c>
    </row>
    <row r="4" spans="1:15">
      <c r="A4" t="s">
        <v>46</v>
      </c>
      <c r="L4">
        <v>2</v>
      </c>
      <c r="M4">
        <v>2</v>
      </c>
    </row>
    <row r="5" spans="1:15">
      <c r="A5" t="s">
        <v>0</v>
      </c>
      <c r="L5">
        <v>3</v>
      </c>
      <c r="M5">
        <v>5</v>
      </c>
    </row>
    <row r="6" spans="1:15">
      <c r="A6" t="s">
        <v>47</v>
      </c>
      <c r="L6">
        <v>4</v>
      </c>
      <c r="M6">
        <v>4</v>
      </c>
      <c r="O6" s="21" t="s">
        <v>48</v>
      </c>
    </row>
    <row r="7" spans="1:15">
      <c r="A7">
        <v>3</v>
      </c>
      <c r="B7">
        <v>2</v>
      </c>
      <c r="C7">
        <v>5</v>
      </c>
      <c r="D7">
        <v>4</v>
      </c>
      <c r="E7">
        <v>7</v>
      </c>
      <c r="F7">
        <v>2</v>
      </c>
      <c r="G7">
        <v>3</v>
      </c>
      <c r="H7">
        <v>3</v>
      </c>
      <c r="I7">
        <v>1</v>
      </c>
      <c r="J7">
        <v>6</v>
      </c>
      <c r="L7">
        <v>5</v>
      </c>
      <c r="M7">
        <v>7</v>
      </c>
      <c r="O7" s="22">
        <f>AVERAGE(Table3[Duration(in days)])</f>
        <v>3.4045283018867925</v>
      </c>
    </row>
    <row r="8" spans="1:15">
      <c r="A8">
        <v>4</v>
      </c>
      <c r="B8">
        <v>2</v>
      </c>
      <c r="C8">
        <v>3</v>
      </c>
      <c r="D8">
        <v>5</v>
      </c>
      <c r="E8">
        <v>2</v>
      </c>
      <c r="F8">
        <v>4</v>
      </c>
      <c r="G8">
        <v>2</v>
      </c>
      <c r="H8">
        <v>1</v>
      </c>
      <c r="I8">
        <v>3</v>
      </c>
      <c r="J8">
        <v>5</v>
      </c>
      <c r="L8">
        <v>6</v>
      </c>
      <c r="M8">
        <v>2</v>
      </c>
      <c r="O8" s="23" t="s">
        <v>49</v>
      </c>
    </row>
    <row r="9" spans="1:15">
      <c r="A9">
        <v>6</v>
      </c>
      <c r="B9">
        <v>3</v>
      </c>
      <c r="C9">
        <v>2</v>
      </c>
      <c r="D9">
        <v>1</v>
      </c>
      <c r="E9">
        <v>4</v>
      </c>
      <c r="F9">
        <v>2</v>
      </c>
      <c r="G9">
        <v>4</v>
      </c>
      <c r="H9">
        <v>5</v>
      </c>
      <c r="I9">
        <v>3</v>
      </c>
      <c r="J9">
        <v>2</v>
      </c>
      <c r="L9">
        <v>7</v>
      </c>
      <c r="M9">
        <v>3</v>
      </c>
      <c r="O9" s="22">
        <f>MEDIAN(Table3[Duration(in days)])</f>
        <v>3</v>
      </c>
    </row>
    <row r="10" spans="1:15">
      <c r="A10">
        <v>7</v>
      </c>
      <c r="B10">
        <v>2</v>
      </c>
      <c r="C10">
        <v>3</v>
      </c>
      <c r="D10">
        <v>4</v>
      </c>
      <c r="E10">
        <v>5</v>
      </c>
      <c r="F10">
        <v>1</v>
      </c>
      <c r="G10">
        <v>6</v>
      </c>
      <c r="H10">
        <v>2</v>
      </c>
      <c r="I10">
        <v>4</v>
      </c>
      <c r="J10">
        <v>3</v>
      </c>
      <c r="L10">
        <v>8</v>
      </c>
      <c r="M10">
        <v>3</v>
      </c>
      <c r="O10" s="23" t="s">
        <v>50</v>
      </c>
    </row>
    <row r="11" spans="1:15">
      <c r="A11">
        <v>5</v>
      </c>
      <c r="B11">
        <v>3</v>
      </c>
      <c r="C11">
        <v>2</v>
      </c>
      <c r="D11">
        <v>4</v>
      </c>
      <c r="E11">
        <v>2</v>
      </c>
      <c r="F11">
        <v>6</v>
      </c>
      <c r="G11">
        <v>3</v>
      </c>
      <c r="H11">
        <v>2</v>
      </c>
      <c r="I11">
        <v>4</v>
      </c>
      <c r="J11">
        <v>5</v>
      </c>
      <c r="L11">
        <v>9</v>
      </c>
      <c r="M11">
        <v>1</v>
      </c>
      <c r="O11" s="24">
        <f>MODE(Table3[Duration(in days)])</f>
        <v>2</v>
      </c>
    </row>
    <row r="12" spans="1:15">
      <c r="A12" t="s">
        <v>30</v>
      </c>
      <c r="L12">
        <v>10</v>
      </c>
      <c r="M12">
        <v>6</v>
      </c>
    </row>
    <row r="13" spans="1:15">
      <c r="A13" t="s">
        <v>48</v>
      </c>
      <c r="L13">
        <v>11</v>
      </c>
      <c r="M13">
        <v>4</v>
      </c>
    </row>
    <row r="14" spans="1:15">
      <c r="A14" t="s">
        <v>49</v>
      </c>
      <c r="L14">
        <v>12</v>
      </c>
      <c r="M14">
        <v>2</v>
      </c>
    </row>
    <row r="15" spans="1:15">
      <c r="A15" t="s">
        <v>50</v>
      </c>
      <c r="L15">
        <v>13</v>
      </c>
      <c r="M15">
        <v>3</v>
      </c>
    </row>
    <row r="16" spans="1:15">
      <c r="A16" t="s">
        <v>34</v>
      </c>
      <c r="L16">
        <v>14</v>
      </c>
      <c r="M16">
        <v>5</v>
      </c>
    </row>
    <row r="17" spans="1:13">
      <c r="A17" t="s">
        <v>51</v>
      </c>
      <c r="B17" t="s">
        <v>52</v>
      </c>
      <c r="C17" t="s">
        <v>53</v>
      </c>
      <c r="D17" t="s">
        <v>54</v>
      </c>
      <c r="L17">
        <v>15</v>
      </c>
      <c r="M17">
        <v>2</v>
      </c>
    </row>
    <row r="18" spans="1:13">
      <c r="A18" t="s">
        <v>55</v>
      </c>
      <c r="B18" t="s">
        <v>56</v>
      </c>
      <c r="L18">
        <v>16</v>
      </c>
      <c r="M18">
        <v>4</v>
      </c>
    </row>
    <row r="19" spans="1:13">
      <c r="A19" t="s">
        <v>57</v>
      </c>
      <c r="B19" t="s">
        <v>58</v>
      </c>
      <c r="C19" t="s">
        <v>59</v>
      </c>
      <c r="D19" t="s">
        <v>60</v>
      </c>
      <c r="L19">
        <v>17</v>
      </c>
      <c r="M19">
        <v>2</v>
      </c>
    </row>
    <row r="20" spans="1:13">
      <c r="A20" t="s">
        <v>61</v>
      </c>
      <c r="B20" t="s">
        <v>62</v>
      </c>
      <c r="L20">
        <v>18</v>
      </c>
      <c r="M20">
        <v>1</v>
      </c>
    </row>
    <row r="21" spans="1:13">
      <c r="A21" t="s">
        <v>63</v>
      </c>
      <c r="B21" t="s">
        <v>64</v>
      </c>
      <c r="L21">
        <v>19</v>
      </c>
      <c r="M21">
        <v>3</v>
      </c>
    </row>
    <row r="22" spans="1:13">
      <c r="A22" t="s">
        <v>65</v>
      </c>
      <c r="L22">
        <v>20</v>
      </c>
      <c r="M22">
        <v>5</v>
      </c>
    </row>
    <row r="23" spans="1:13">
      <c r="L23">
        <v>21</v>
      </c>
      <c r="M23">
        <v>6</v>
      </c>
    </row>
    <row r="24" spans="1:13">
      <c r="L24">
        <v>22</v>
      </c>
      <c r="M24">
        <v>3</v>
      </c>
    </row>
    <row r="25" spans="1:13">
      <c r="L25">
        <v>23</v>
      </c>
      <c r="M25">
        <v>2</v>
      </c>
    </row>
    <row r="26" spans="1:13">
      <c r="L26">
        <v>24</v>
      </c>
      <c r="M26">
        <v>1</v>
      </c>
    </row>
    <row r="27" spans="1:13">
      <c r="L27">
        <v>25</v>
      </c>
      <c r="M27">
        <v>4</v>
      </c>
    </row>
    <row r="28" spans="1:13">
      <c r="L28">
        <v>26</v>
      </c>
      <c r="M28">
        <v>2</v>
      </c>
    </row>
    <row r="29" spans="1:13">
      <c r="L29">
        <v>27</v>
      </c>
      <c r="M29">
        <v>4</v>
      </c>
    </row>
    <row r="30" spans="1:13">
      <c r="L30">
        <v>28</v>
      </c>
      <c r="M30">
        <v>5</v>
      </c>
    </row>
    <row r="31" spans="1:13">
      <c r="L31">
        <v>29</v>
      </c>
      <c r="M31">
        <v>3</v>
      </c>
    </row>
    <row r="32" spans="1:13">
      <c r="L32">
        <v>30</v>
      </c>
      <c r="M32">
        <v>2</v>
      </c>
    </row>
    <row r="33" spans="12:13">
      <c r="L33">
        <v>31</v>
      </c>
      <c r="M33">
        <v>7</v>
      </c>
    </row>
    <row r="34" spans="12:13">
      <c r="L34">
        <v>32</v>
      </c>
      <c r="M34">
        <v>2</v>
      </c>
    </row>
    <row r="35" spans="12:13">
      <c r="L35">
        <v>33</v>
      </c>
      <c r="M35">
        <v>3</v>
      </c>
    </row>
    <row r="36" spans="12:13">
      <c r="L36">
        <v>34</v>
      </c>
      <c r="M36">
        <v>4</v>
      </c>
    </row>
    <row r="37" spans="12:13">
      <c r="L37">
        <v>35</v>
      </c>
      <c r="M37">
        <v>5</v>
      </c>
    </row>
    <row r="38" spans="12:13">
      <c r="L38">
        <v>36</v>
      </c>
      <c r="M38">
        <v>1</v>
      </c>
    </row>
    <row r="39" spans="12:13">
      <c r="L39">
        <v>37</v>
      </c>
      <c r="M39">
        <v>6</v>
      </c>
    </row>
    <row r="40" spans="12:13">
      <c r="L40">
        <v>38</v>
      </c>
      <c r="M40">
        <v>2</v>
      </c>
    </row>
    <row r="41" spans="12:13">
      <c r="L41">
        <v>39</v>
      </c>
      <c r="M41">
        <v>4</v>
      </c>
    </row>
    <row r="42" spans="12:13">
      <c r="L42">
        <v>40</v>
      </c>
      <c r="M42">
        <v>3</v>
      </c>
    </row>
    <row r="43" spans="12:13">
      <c r="L43">
        <v>41</v>
      </c>
      <c r="M43">
        <v>5</v>
      </c>
    </row>
    <row r="44" spans="12:13">
      <c r="L44">
        <v>42</v>
      </c>
      <c r="M44">
        <v>3</v>
      </c>
    </row>
    <row r="45" spans="12:13">
      <c r="L45">
        <v>43</v>
      </c>
      <c r="M45">
        <v>2</v>
      </c>
    </row>
    <row r="46" spans="12:13">
      <c r="L46">
        <v>44</v>
      </c>
      <c r="M46">
        <v>4</v>
      </c>
    </row>
    <row r="47" spans="12:13">
      <c r="L47">
        <v>45</v>
      </c>
      <c r="M47">
        <v>2</v>
      </c>
    </row>
    <row r="48" spans="12:13">
      <c r="L48">
        <v>46</v>
      </c>
      <c r="M48">
        <v>6</v>
      </c>
    </row>
    <row r="49" spans="12:13">
      <c r="L49">
        <v>47</v>
      </c>
      <c r="M49">
        <v>3</v>
      </c>
    </row>
    <row r="50" spans="12:13">
      <c r="L50">
        <v>48</v>
      </c>
      <c r="M50">
        <v>2</v>
      </c>
    </row>
    <row r="51" spans="12:13">
      <c r="L51">
        <v>49</v>
      </c>
      <c r="M51">
        <v>4</v>
      </c>
    </row>
    <row r="52" spans="12:13">
      <c r="L52">
        <v>50</v>
      </c>
      <c r="M52">
        <v>5</v>
      </c>
    </row>
    <row r="53" spans="12:13">
      <c r="L53" t="s">
        <v>21</v>
      </c>
      <c r="M53">
        <f>AVERAGE(M3:M52)</f>
        <v>3.44</v>
      </c>
    </row>
    <row r="54" spans="12:13">
      <c r="L54" t="s">
        <v>22</v>
      </c>
      <c r="M54">
        <f>MODE(M3:M52)</f>
        <v>2</v>
      </c>
    </row>
    <row r="55" spans="12:13">
      <c r="L55" t="s">
        <v>23</v>
      </c>
      <c r="M55">
        <f>MEDIAN(M3:M52)</f>
        <v>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18E3A-7241-4C1E-A487-0089FFD4DB8F}">
  <dimension ref="A2:O27"/>
  <sheetViews>
    <sheetView workbookViewId="0">
      <selection activeCell="L3" sqref="L3:M14"/>
    </sheetView>
  </sheetViews>
  <sheetFormatPr defaultRowHeight="14.5"/>
  <cols>
    <col min="12" max="12" width="8.6328125" bestFit="1" customWidth="1"/>
    <col min="13" max="13" width="9.81640625" bestFit="1" customWidth="1"/>
    <col min="15" max="15" width="72.453125" bestFit="1" customWidth="1"/>
  </cols>
  <sheetData>
    <row r="2" spans="1:15">
      <c r="A2" t="s">
        <v>67</v>
      </c>
    </row>
    <row r="3" spans="1:15">
      <c r="A3" t="s">
        <v>68</v>
      </c>
      <c r="L3" s="2" t="s">
        <v>95</v>
      </c>
      <c r="M3" s="2" t="s">
        <v>96</v>
      </c>
    </row>
    <row r="4" spans="1:15">
      <c r="A4" t="s">
        <v>69</v>
      </c>
      <c r="L4" s="2">
        <v>1</v>
      </c>
      <c r="M4" s="2">
        <v>120</v>
      </c>
      <c r="O4" s="21" t="s">
        <v>82</v>
      </c>
    </row>
    <row r="5" spans="1:15">
      <c r="A5" t="s">
        <v>0</v>
      </c>
      <c r="L5" s="2">
        <v>2</v>
      </c>
      <c r="M5" s="2">
        <v>110</v>
      </c>
      <c r="O5" s="22">
        <f>MAX(M4:M13)-MIN(Table4[Units])</f>
        <v>35</v>
      </c>
    </row>
    <row r="6" spans="1:15">
      <c r="A6" t="s">
        <v>70</v>
      </c>
      <c r="L6" s="2">
        <v>3</v>
      </c>
      <c r="M6" s="2">
        <v>130</v>
      </c>
      <c r="O6" s="23" t="s">
        <v>83</v>
      </c>
    </row>
    <row r="7" spans="1:15">
      <c r="A7" t="s">
        <v>71</v>
      </c>
      <c r="L7" s="2">
        <v>4</v>
      </c>
      <c r="M7" s="2">
        <v>115</v>
      </c>
      <c r="O7" s="22">
        <f>_xlfn.VAR.S(Table4[Units])</f>
        <v>123.33333333333333</v>
      </c>
    </row>
    <row r="8" spans="1:15">
      <c r="A8" t="s">
        <v>72</v>
      </c>
      <c r="L8" s="2">
        <v>5</v>
      </c>
      <c r="M8" s="2">
        <v>125</v>
      </c>
      <c r="O8" s="23" t="s">
        <v>84</v>
      </c>
    </row>
    <row r="9" spans="1:15">
      <c r="A9" t="s">
        <v>73</v>
      </c>
      <c r="L9" s="2">
        <v>6</v>
      </c>
      <c r="M9" s="2">
        <v>105</v>
      </c>
      <c r="O9" s="24">
        <f>_xlfn.STDEV.S(Table4[Units])</f>
        <v>11.105554165971787</v>
      </c>
    </row>
    <row r="10" spans="1:15">
      <c r="A10" t="s">
        <v>74</v>
      </c>
      <c r="L10" s="2">
        <v>7</v>
      </c>
      <c r="M10" s="2">
        <v>135</v>
      </c>
    </row>
    <row r="11" spans="1:15">
      <c r="A11" t="s">
        <v>75</v>
      </c>
      <c r="L11" s="2">
        <v>8</v>
      </c>
      <c r="M11" s="2">
        <v>115</v>
      </c>
    </row>
    <row r="12" spans="1:15">
      <c r="A12" t="s">
        <v>76</v>
      </c>
      <c r="L12" s="2">
        <v>9</v>
      </c>
      <c r="M12" s="2">
        <v>125</v>
      </c>
    </row>
    <row r="13" spans="1:15">
      <c r="A13" t="s">
        <v>77</v>
      </c>
      <c r="L13" s="2">
        <v>10</v>
      </c>
      <c r="M13" s="2">
        <v>140</v>
      </c>
    </row>
    <row r="14" spans="1:15">
      <c r="A14" t="s">
        <v>78</v>
      </c>
    </row>
    <row r="15" spans="1:15">
      <c r="A15" t="s">
        <v>79</v>
      </c>
    </row>
    <row r="16" spans="1:15">
      <c r="A16" t="s">
        <v>80</v>
      </c>
    </row>
    <row r="17" spans="1:3">
      <c r="A17" t="s">
        <v>81</v>
      </c>
    </row>
    <row r="18" spans="1:3">
      <c r="A18" t="s">
        <v>30</v>
      </c>
    </row>
    <row r="19" spans="1:3">
      <c r="A19" t="s">
        <v>82</v>
      </c>
    </row>
    <row r="20" spans="1:3">
      <c r="A20" t="s">
        <v>83</v>
      </c>
    </row>
    <row r="21" spans="1:3">
      <c r="A21" t="s">
        <v>84</v>
      </c>
    </row>
    <row r="22" spans="1:3">
      <c r="A22" t="s">
        <v>85</v>
      </c>
    </row>
    <row r="23" spans="1:3">
      <c r="A23" t="s">
        <v>86</v>
      </c>
      <c r="B23" t="s">
        <v>87</v>
      </c>
    </row>
    <row r="24" spans="1:3">
      <c r="A24" t="s">
        <v>88</v>
      </c>
    </row>
    <row r="25" spans="1:3">
      <c r="A25" t="s">
        <v>89</v>
      </c>
      <c r="B25" t="s">
        <v>90</v>
      </c>
    </row>
    <row r="26" spans="1:3">
      <c r="A26" t="s">
        <v>91</v>
      </c>
      <c r="B26" t="s">
        <v>92</v>
      </c>
      <c r="C26" t="s">
        <v>93</v>
      </c>
    </row>
    <row r="27" spans="1:3">
      <c r="A27" t="s">
        <v>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E3A8E-784E-4A5A-AF0D-B52A81C43F8F}">
  <dimension ref="A1:U32"/>
  <sheetViews>
    <sheetView workbookViewId="0">
      <selection activeCell="J2" sqref="J2:K32"/>
    </sheetView>
  </sheetViews>
  <sheetFormatPr defaultRowHeight="14.5"/>
  <cols>
    <col min="10" max="10" width="6.6328125" bestFit="1" customWidth="1"/>
    <col min="11" max="11" width="17.81640625" bestFit="1" customWidth="1"/>
    <col min="14" max="14" width="38.90625" bestFit="1" customWidth="1"/>
  </cols>
  <sheetData>
    <row r="1" spans="1:21">
      <c r="A1" t="s">
        <v>98</v>
      </c>
    </row>
    <row r="2" spans="1:21">
      <c r="A2" t="s">
        <v>99</v>
      </c>
      <c r="J2" t="s">
        <v>112</v>
      </c>
      <c r="K2" t="s">
        <v>113</v>
      </c>
      <c r="L2" t="s">
        <v>15</v>
      </c>
      <c r="M2" s="3" t="s">
        <v>15</v>
      </c>
      <c r="N2" s="4" t="s">
        <v>15</v>
      </c>
      <c r="O2" s="4" t="s">
        <v>15</v>
      </c>
      <c r="P2" s="4" t="s">
        <v>15</v>
      </c>
      <c r="Q2" s="5" t="s">
        <v>15</v>
      </c>
      <c r="R2" t="s">
        <v>15</v>
      </c>
      <c r="S2" t="s">
        <v>15</v>
      </c>
      <c r="T2" t="s">
        <v>15</v>
      </c>
      <c r="U2" t="s">
        <v>15</v>
      </c>
    </row>
    <row r="3" spans="1:21">
      <c r="A3" t="s">
        <v>0</v>
      </c>
      <c r="J3">
        <v>1</v>
      </c>
      <c r="K3">
        <v>500</v>
      </c>
      <c r="L3" t="s">
        <v>15</v>
      </c>
      <c r="M3" s="6" t="s">
        <v>15</v>
      </c>
      <c r="N3" t="s">
        <v>105</v>
      </c>
      <c r="O3" t="s">
        <v>15</v>
      </c>
      <c r="P3" t="s">
        <v>15</v>
      </c>
      <c r="Q3" s="8" t="s">
        <v>15</v>
      </c>
      <c r="R3" t="s">
        <v>15</v>
      </c>
      <c r="S3" t="s">
        <v>15</v>
      </c>
      <c r="T3" t="s">
        <v>15</v>
      </c>
      <c r="U3" t="s">
        <v>15</v>
      </c>
    </row>
    <row r="4" spans="1:21">
      <c r="A4" t="s">
        <v>100</v>
      </c>
      <c r="J4">
        <v>2</v>
      </c>
      <c r="K4">
        <v>700</v>
      </c>
      <c r="L4" t="s">
        <v>15</v>
      </c>
      <c r="M4" s="6" t="s">
        <v>15</v>
      </c>
      <c r="N4" s="27">
        <f>MAX(Table57[] )-MIN(Table57[])</f>
        <v>799</v>
      </c>
      <c r="O4" t="s">
        <v>15</v>
      </c>
      <c r="P4" t="s">
        <v>15</v>
      </c>
      <c r="Q4" s="8" t="s">
        <v>15</v>
      </c>
      <c r="R4" t="s">
        <v>15</v>
      </c>
      <c r="S4" t="s">
        <v>15</v>
      </c>
      <c r="T4" t="s">
        <v>15</v>
      </c>
      <c r="U4" t="s">
        <v>15</v>
      </c>
    </row>
    <row r="5" spans="1:21">
      <c r="A5" t="s">
        <v>101</v>
      </c>
      <c r="J5">
        <v>3</v>
      </c>
      <c r="K5">
        <v>400</v>
      </c>
      <c r="M5" s="6"/>
      <c r="Q5" s="8"/>
    </row>
    <row r="6" spans="1:21">
      <c r="A6" t="s">
        <v>102</v>
      </c>
      <c r="J6">
        <v>4</v>
      </c>
      <c r="K6">
        <v>600</v>
      </c>
      <c r="M6" s="6"/>
      <c r="N6" t="s">
        <v>106</v>
      </c>
      <c r="Q6" s="8"/>
    </row>
    <row r="7" spans="1:21">
      <c r="A7" t="s">
        <v>103</v>
      </c>
      <c r="J7">
        <v>5</v>
      </c>
      <c r="K7">
        <v>550</v>
      </c>
      <c r="M7" s="6"/>
      <c r="N7" s="27">
        <f>_xlfn.VAR.P(Table57[])</f>
        <v>90355.020833333328</v>
      </c>
      <c r="Q7" s="8"/>
    </row>
    <row r="8" spans="1:21">
      <c r="A8" t="s">
        <v>104</v>
      </c>
      <c r="J8">
        <v>6</v>
      </c>
      <c r="K8">
        <v>750</v>
      </c>
      <c r="M8" s="6"/>
      <c r="Q8" s="8"/>
    </row>
    <row r="9" spans="1:21">
      <c r="A9" t="s">
        <v>105</v>
      </c>
      <c r="J9">
        <v>7</v>
      </c>
      <c r="K9">
        <v>650</v>
      </c>
      <c r="M9" s="6"/>
      <c r="N9" t="s">
        <v>107</v>
      </c>
      <c r="Q9" s="8"/>
    </row>
    <row r="10" spans="1:21">
      <c r="A10" t="s">
        <v>106</v>
      </c>
      <c r="J10">
        <v>8</v>
      </c>
      <c r="K10">
        <v>500</v>
      </c>
      <c r="M10" s="6"/>
      <c r="N10" s="27">
        <f>_xlfn.STDEV.P(Table57[])</f>
        <v>300.59111901939707</v>
      </c>
      <c r="Q10" s="8"/>
    </row>
    <row r="11" spans="1:21">
      <c r="A11" t="s">
        <v>107</v>
      </c>
      <c r="J11">
        <v>9</v>
      </c>
      <c r="K11">
        <v>600</v>
      </c>
      <c r="M11" s="9"/>
      <c r="N11" s="10"/>
      <c r="O11" s="10"/>
      <c r="P11" s="10"/>
      <c r="Q11" s="11"/>
    </row>
    <row r="12" spans="1:21">
      <c r="A12" t="s">
        <v>108</v>
      </c>
      <c r="J12">
        <v>10</v>
      </c>
      <c r="K12">
        <v>550</v>
      </c>
    </row>
    <row r="13" spans="1:21">
      <c r="A13" t="s">
        <v>109</v>
      </c>
      <c r="J13">
        <v>11</v>
      </c>
      <c r="K13">
        <v>800</v>
      </c>
    </row>
    <row r="14" spans="1:21">
      <c r="A14" t="s">
        <v>110</v>
      </c>
      <c r="J14">
        <v>12</v>
      </c>
      <c r="K14">
        <v>450</v>
      </c>
    </row>
    <row r="15" spans="1:21">
      <c r="A15" t="s">
        <v>111</v>
      </c>
      <c r="J15">
        <v>13</v>
      </c>
      <c r="K15">
        <v>700</v>
      </c>
    </row>
    <row r="16" spans="1:21">
      <c r="J16">
        <v>14</v>
      </c>
      <c r="K16">
        <v>550</v>
      </c>
    </row>
    <row r="17" spans="10:11">
      <c r="J17">
        <v>15</v>
      </c>
      <c r="K17">
        <v>600</v>
      </c>
    </row>
    <row r="18" spans="10:11">
      <c r="J18">
        <v>16</v>
      </c>
      <c r="K18">
        <v>400</v>
      </c>
    </row>
    <row r="19" spans="10:11">
      <c r="J19">
        <v>17</v>
      </c>
      <c r="K19">
        <v>650</v>
      </c>
    </row>
    <row r="20" spans="10:11">
      <c r="J20">
        <v>18</v>
      </c>
      <c r="K20">
        <v>500</v>
      </c>
    </row>
    <row r="21" spans="10:11">
      <c r="J21">
        <v>19</v>
      </c>
      <c r="K21">
        <v>750</v>
      </c>
    </row>
    <row r="22" spans="10:11">
      <c r="J22">
        <v>20</v>
      </c>
      <c r="K22">
        <v>550</v>
      </c>
    </row>
    <row r="23" spans="10:11">
      <c r="J23">
        <v>21</v>
      </c>
      <c r="K23">
        <v>700</v>
      </c>
    </row>
    <row r="24" spans="10:11">
      <c r="J24">
        <v>22</v>
      </c>
      <c r="K24">
        <v>600</v>
      </c>
    </row>
    <row r="25" spans="10:11">
      <c r="J25">
        <v>23</v>
      </c>
      <c r="K25">
        <v>500</v>
      </c>
    </row>
    <row r="26" spans="10:11">
      <c r="J26">
        <v>24</v>
      </c>
      <c r="K26">
        <v>800</v>
      </c>
    </row>
    <row r="27" spans="10:11">
      <c r="J27">
        <v>25</v>
      </c>
      <c r="K27">
        <v>550</v>
      </c>
    </row>
    <row r="28" spans="10:11">
      <c r="J28">
        <v>26</v>
      </c>
      <c r="K28">
        <v>650</v>
      </c>
    </row>
    <row r="29" spans="10:11">
      <c r="J29">
        <v>27</v>
      </c>
      <c r="K29">
        <v>400</v>
      </c>
    </row>
    <row r="30" spans="10:11">
      <c r="J30">
        <v>28</v>
      </c>
      <c r="K30">
        <v>600</v>
      </c>
    </row>
    <row r="31" spans="10:11">
      <c r="J31">
        <v>29</v>
      </c>
      <c r="K31">
        <v>750</v>
      </c>
    </row>
    <row r="32" spans="10:11">
      <c r="J32">
        <v>30</v>
      </c>
      <c r="K32">
        <v>550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36355-2860-4FB9-84F3-808CA16DE1AB}">
  <dimension ref="A1:P51"/>
  <sheetViews>
    <sheetView workbookViewId="0">
      <selection activeCell="K1" sqref="K1:L51"/>
    </sheetView>
  </sheetViews>
  <sheetFormatPr defaultRowHeight="14.5"/>
  <cols>
    <col min="11" max="11" width="9" bestFit="1" customWidth="1"/>
    <col min="12" max="12" width="9.453125" bestFit="1" customWidth="1"/>
    <col min="14" max="14" width="8.81640625" customWidth="1"/>
    <col min="15" max="15" width="63.54296875" bestFit="1" customWidth="1"/>
  </cols>
  <sheetData>
    <row r="1" spans="1:16">
      <c r="A1" t="s">
        <v>114</v>
      </c>
      <c r="K1" s="2" t="s">
        <v>130</v>
      </c>
      <c r="L1" s="2" t="s">
        <v>129</v>
      </c>
      <c r="N1" s="3"/>
      <c r="O1" s="4"/>
      <c r="P1" s="5"/>
    </row>
    <row r="2" spans="1:16">
      <c r="A2" t="s">
        <v>115</v>
      </c>
      <c r="K2">
        <v>1</v>
      </c>
      <c r="L2">
        <v>3</v>
      </c>
      <c r="N2" s="6"/>
      <c r="O2" t="s">
        <v>118</v>
      </c>
      <c r="P2" s="8"/>
    </row>
    <row r="3" spans="1:16">
      <c r="A3" t="s">
        <v>116</v>
      </c>
      <c r="K3">
        <v>2</v>
      </c>
      <c r="L3">
        <v>5</v>
      </c>
      <c r="N3" s="6"/>
      <c r="O3" s="27">
        <f>MAX(Table5[Shipments])-MIN(Table5[Shipments])</f>
        <v>6</v>
      </c>
      <c r="P3" s="8"/>
    </row>
    <row r="4" spans="1:16">
      <c r="A4" t="s">
        <v>0</v>
      </c>
      <c r="K4">
        <v>3</v>
      </c>
      <c r="L4">
        <v>2</v>
      </c>
      <c r="N4" s="6"/>
      <c r="P4" s="8"/>
    </row>
    <row r="5" spans="1:16">
      <c r="A5" t="s">
        <v>117</v>
      </c>
      <c r="K5">
        <v>4</v>
      </c>
      <c r="L5">
        <v>4</v>
      </c>
      <c r="N5" s="6"/>
      <c r="O5" t="s">
        <v>119</v>
      </c>
      <c r="P5" s="8"/>
    </row>
    <row r="6" spans="1:16">
      <c r="A6">
        <v>3</v>
      </c>
      <c r="B6">
        <v>5</v>
      </c>
      <c r="C6">
        <v>2</v>
      </c>
      <c r="D6">
        <v>4</v>
      </c>
      <c r="E6">
        <v>6</v>
      </c>
      <c r="F6">
        <v>2</v>
      </c>
      <c r="G6">
        <v>3</v>
      </c>
      <c r="H6">
        <v>4</v>
      </c>
      <c r="I6">
        <v>2</v>
      </c>
      <c r="J6">
        <v>5</v>
      </c>
      <c r="K6">
        <v>5</v>
      </c>
      <c r="L6">
        <v>6</v>
      </c>
      <c r="N6" s="6"/>
      <c r="O6" s="27">
        <f>_xlfn.VAR.S(Table5[Shipments])</f>
        <v>2.3363265306122454</v>
      </c>
      <c r="P6" s="8"/>
    </row>
    <row r="7" spans="1:16">
      <c r="A7">
        <v>7</v>
      </c>
      <c r="B7">
        <v>2</v>
      </c>
      <c r="C7">
        <v>3</v>
      </c>
      <c r="D7">
        <v>4</v>
      </c>
      <c r="E7">
        <v>2</v>
      </c>
      <c r="F7">
        <v>4</v>
      </c>
      <c r="G7">
        <v>2</v>
      </c>
      <c r="H7">
        <v>3</v>
      </c>
      <c r="I7">
        <v>5</v>
      </c>
      <c r="J7">
        <v>6</v>
      </c>
      <c r="K7">
        <v>6</v>
      </c>
      <c r="L7">
        <v>2</v>
      </c>
      <c r="N7" s="6"/>
      <c r="P7" s="8"/>
    </row>
    <row r="8" spans="1:16">
      <c r="A8">
        <v>3</v>
      </c>
      <c r="B8">
        <v>2</v>
      </c>
      <c r="C8">
        <v>1</v>
      </c>
      <c r="D8">
        <v>4</v>
      </c>
      <c r="E8">
        <v>2</v>
      </c>
      <c r="F8">
        <v>4</v>
      </c>
      <c r="G8">
        <v>5</v>
      </c>
      <c r="H8">
        <v>3</v>
      </c>
      <c r="I8">
        <v>2</v>
      </c>
      <c r="J8">
        <v>7</v>
      </c>
      <c r="K8">
        <v>7</v>
      </c>
      <c r="L8">
        <v>3</v>
      </c>
      <c r="N8" s="6"/>
      <c r="O8" t="s">
        <v>120</v>
      </c>
      <c r="P8" s="8"/>
    </row>
    <row r="9" spans="1:16">
      <c r="A9">
        <v>2</v>
      </c>
      <c r="B9">
        <v>3</v>
      </c>
      <c r="C9">
        <v>4</v>
      </c>
      <c r="D9">
        <v>5</v>
      </c>
      <c r="E9">
        <v>1</v>
      </c>
      <c r="F9">
        <v>6</v>
      </c>
      <c r="G9">
        <v>2</v>
      </c>
      <c r="H9">
        <v>4</v>
      </c>
      <c r="I9">
        <v>3</v>
      </c>
      <c r="J9">
        <v>5</v>
      </c>
      <c r="K9">
        <v>8</v>
      </c>
      <c r="L9">
        <v>4</v>
      </c>
      <c r="N9" s="6"/>
      <c r="O9" s="27">
        <f>_xlfn.STDEV.S(Table5[Shipments])</f>
        <v>1.5285046714394579</v>
      </c>
      <c r="P9" s="8"/>
    </row>
    <row r="10" spans="1:16">
      <c r="A10">
        <v>3</v>
      </c>
      <c r="B10">
        <v>2</v>
      </c>
      <c r="C10">
        <v>4</v>
      </c>
      <c r="D10">
        <v>2</v>
      </c>
      <c r="E10">
        <v>6</v>
      </c>
      <c r="F10">
        <v>3</v>
      </c>
      <c r="G10">
        <v>2</v>
      </c>
      <c r="H10">
        <v>4</v>
      </c>
      <c r="I10">
        <v>5</v>
      </c>
      <c r="J10">
        <v>3</v>
      </c>
      <c r="K10">
        <v>9</v>
      </c>
      <c r="L10">
        <v>2</v>
      </c>
      <c r="N10" s="9"/>
      <c r="O10" s="10"/>
      <c r="P10" s="11"/>
    </row>
    <row r="11" spans="1:16">
      <c r="A11" t="s">
        <v>104</v>
      </c>
      <c r="K11">
        <v>10</v>
      </c>
      <c r="L11">
        <v>5</v>
      </c>
    </row>
    <row r="12" spans="1:16">
      <c r="A12" t="s">
        <v>118</v>
      </c>
      <c r="K12">
        <v>11</v>
      </c>
      <c r="L12">
        <v>7</v>
      </c>
    </row>
    <row r="13" spans="1:16">
      <c r="A13" t="s">
        <v>119</v>
      </c>
      <c r="K13">
        <v>12</v>
      </c>
      <c r="L13">
        <v>2</v>
      </c>
    </row>
    <row r="14" spans="1:16">
      <c r="A14" t="s">
        <v>120</v>
      </c>
      <c r="K14">
        <v>13</v>
      </c>
      <c r="L14">
        <v>3</v>
      </c>
    </row>
    <row r="15" spans="1:16">
      <c r="A15" t="s">
        <v>86</v>
      </c>
      <c r="B15" t="s">
        <v>121</v>
      </c>
      <c r="K15">
        <v>14</v>
      </c>
      <c r="L15">
        <v>4</v>
      </c>
    </row>
    <row r="16" spans="1:16">
      <c r="A16" t="s">
        <v>122</v>
      </c>
      <c r="B16" t="s">
        <v>123</v>
      </c>
      <c r="K16">
        <v>15</v>
      </c>
      <c r="L16">
        <v>2</v>
      </c>
    </row>
    <row r="17" spans="1:12">
      <c r="A17" t="s">
        <v>124</v>
      </c>
      <c r="B17" t="s">
        <v>125</v>
      </c>
      <c r="K17">
        <v>16</v>
      </c>
      <c r="L17">
        <v>4</v>
      </c>
    </row>
    <row r="18" spans="1:12">
      <c r="A18" t="s">
        <v>126</v>
      </c>
      <c r="B18" t="s">
        <v>127</v>
      </c>
      <c r="K18">
        <v>17</v>
      </c>
      <c r="L18">
        <v>2</v>
      </c>
    </row>
    <row r="19" spans="1:12">
      <c r="A19" t="s">
        <v>128</v>
      </c>
      <c r="K19">
        <v>18</v>
      </c>
      <c r="L19">
        <v>3</v>
      </c>
    </row>
    <row r="20" spans="1:12">
      <c r="K20">
        <v>19</v>
      </c>
      <c r="L20">
        <v>5</v>
      </c>
    </row>
    <row r="21" spans="1:12">
      <c r="K21">
        <v>20</v>
      </c>
      <c r="L21">
        <v>6</v>
      </c>
    </row>
    <row r="22" spans="1:12">
      <c r="K22">
        <v>21</v>
      </c>
      <c r="L22">
        <v>3</v>
      </c>
    </row>
    <row r="23" spans="1:12">
      <c r="K23">
        <v>22</v>
      </c>
      <c r="L23">
        <v>2</v>
      </c>
    </row>
    <row r="24" spans="1:12">
      <c r="K24">
        <v>23</v>
      </c>
      <c r="L24">
        <v>1</v>
      </c>
    </row>
    <row r="25" spans="1:12">
      <c r="K25">
        <v>24</v>
      </c>
      <c r="L25">
        <v>4</v>
      </c>
    </row>
    <row r="26" spans="1:12">
      <c r="K26">
        <v>25</v>
      </c>
      <c r="L26">
        <v>2</v>
      </c>
    </row>
    <row r="27" spans="1:12">
      <c r="K27">
        <v>26</v>
      </c>
      <c r="L27">
        <v>4</v>
      </c>
    </row>
    <row r="28" spans="1:12">
      <c r="K28">
        <v>27</v>
      </c>
      <c r="L28">
        <v>5</v>
      </c>
    </row>
    <row r="29" spans="1:12">
      <c r="K29">
        <v>28</v>
      </c>
      <c r="L29">
        <v>3</v>
      </c>
    </row>
    <row r="30" spans="1:12">
      <c r="K30">
        <v>29</v>
      </c>
      <c r="L30">
        <v>2</v>
      </c>
    </row>
    <row r="31" spans="1:12">
      <c r="K31">
        <v>30</v>
      </c>
      <c r="L31">
        <v>7</v>
      </c>
    </row>
    <row r="32" spans="1:12">
      <c r="K32">
        <v>31</v>
      </c>
      <c r="L32">
        <v>2</v>
      </c>
    </row>
    <row r="33" spans="11:12">
      <c r="K33">
        <v>32</v>
      </c>
      <c r="L33">
        <v>3</v>
      </c>
    </row>
    <row r="34" spans="11:12">
      <c r="K34">
        <v>33</v>
      </c>
      <c r="L34">
        <v>4</v>
      </c>
    </row>
    <row r="35" spans="11:12">
      <c r="K35">
        <v>34</v>
      </c>
      <c r="L35">
        <v>5</v>
      </c>
    </row>
    <row r="36" spans="11:12">
      <c r="K36">
        <v>35</v>
      </c>
      <c r="L36">
        <v>1</v>
      </c>
    </row>
    <row r="37" spans="11:12">
      <c r="K37">
        <v>36</v>
      </c>
      <c r="L37">
        <v>6</v>
      </c>
    </row>
    <row r="38" spans="11:12">
      <c r="K38">
        <v>37</v>
      </c>
      <c r="L38">
        <v>2</v>
      </c>
    </row>
    <row r="39" spans="11:12">
      <c r="K39">
        <v>38</v>
      </c>
      <c r="L39">
        <v>4</v>
      </c>
    </row>
    <row r="40" spans="11:12">
      <c r="K40">
        <v>39</v>
      </c>
      <c r="L40">
        <v>3</v>
      </c>
    </row>
    <row r="41" spans="11:12">
      <c r="K41">
        <v>40</v>
      </c>
      <c r="L41">
        <v>5</v>
      </c>
    </row>
    <row r="42" spans="11:12">
      <c r="K42">
        <v>41</v>
      </c>
      <c r="L42">
        <v>3</v>
      </c>
    </row>
    <row r="43" spans="11:12">
      <c r="K43">
        <v>42</v>
      </c>
      <c r="L43">
        <v>2</v>
      </c>
    </row>
    <row r="44" spans="11:12">
      <c r="K44">
        <v>43</v>
      </c>
      <c r="L44">
        <v>4</v>
      </c>
    </row>
    <row r="45" spans="11:12">
      <c r="K45">
        <v>44</v>
      </c>
      <c r="L45">
        <v>2</v>
      </c>
    </row>
    <row r="46" spans="11:12">
      <c r="K46">
        <v>45</v>
      </c>
      <c r="L46">
        <v>6</v>
      </c>
    </row>
    <row r="47" spans="11:12">
      <c r="K47">
        <v>46</v>
      </c>
      <c r="L47">
        <v>3</v>
      </c>
    </row>
    <row r="48" spans="11:12">
      <c r="K48">
        <v>47</v>
      </c>
      <c r="L48">
        <v>2</v>
      </c>
    </row>
    <row r="49" spans="11:12">
      <c r="K49">
        <v>48</v>
      </c>
      <c r="L49">
        <v>4</v>
      </c>
    </row>
    <row r="50" spans="11:12">
      <c r="K50">
        <v>49</v>
      </c>
      <c r="L50">
        <v>5</v>
      </c>
    </row>
    <row r="51" spans="11:12">
      <c r="K51">
        <v>50</v>
      </c>
      <c r="L51">
        <v>3</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4AD7F-3EE7-43F6-8405-6D7D43E58A30}">
  <dimension ref="A1:V17"/>
  <sheetViews>
    <sheetView workbookViewId="0">
      <selection activeCell="J4" sqref="J4:K16"/>
    </sheetView>
  </sheetViews>
  <sheetFormatPr defaultRowHeight="14.5"/>
  <cols>
    <col min="1" max="1" width="11.90625" customWidth="1"/>
    <col min="11" max="11" width="39.08984375" bestFit="1" customWidth="1"/>
  </cols>
  <sheetData>
    <row r="1" spans="1:22">
      <c r="A1" t="s">
        <v>133</v>
      </c>
    </row>
    <row r="2" spans="1:22">
      <c r="A2" t="s">
        <v>134</v>
      </c>
    </row>
    <row r="4" spans="1:22">
      <c r="A4" t="s">
        <v>104</v>
      </c>
      <c r="J4" t="s">
        <v>132</v>
      </c>
      <c r="K4" t="s">
        <v>131</v>
      </c>
      <c r="M4" s="3"/>
      <c r="N4" s="4"/>
      <c r="O4" s="4"/>
      <c r="P4" s="4"/>
      <c r="Q4" s="4"/>
      <c r="R4" s="4"/>
      <c r="S4" s="4"/>
      <c r="T4" s="4"/>
      <c r="U4" s="4"/>
      <c r="V4" s="5"/>
    </row>
    <row r="5" spans="1:22">
      <c r="A5" t="s">
        <v>135</v>
      </c>
      <c r="J5">
        <v>1</v>
      </c>
      <c r="K5" s="2">
        <v>120</v>
      </c>
      <c r="M5" s="6"/>
      <c r="N5" t="s">
        <v>135</v>
      </c>
      <c r="V5" s="8"/>
    </row>
    <row r="6" spans="1:22" ht="16">
      <c r="A6" t="s">
        <v>136</v>
      </c>
      <c r="J6">
        <v>2</v>
      </c>
      <c r="K6" s="2">
        <v>150</v>
      </c>
      <c r="M6" s="6"/>
      <c r="N6" s="27">
        <f>AVERAGE(Table7_1[monthly revenue (in thousands of dollars)])</f>
        <v>132.5</v>
      </c>
      <c r="O6" s="29" t="s">
        <v>145</v>
      </c>
      <c r="V6" s="8"/>
    </row>
    <row r="7" spans="1:22">
      <c r="A7" t="s">
        <v>137</v>
      </c>
      <c r="B7" t="s">
        <v>138</v>
      </c>
      <c r="J7">
        <v>3</v>
      </c>
      <c r="K7" s="2">
        <v>110</v>
      </c>
      <c r="M7" s="6"/>
      <c r="N7" t="s">
        <v>15</v>
      </c>
      <c r="V7" s="8"/>
    </row>
    <row r="8" spans="1:22">
      <c r="A8" t="s">
        <v>139</v>
      </c>
      <c r="J8">
        <v>4</v>
      </c>
      <c r="K8" s="2">
        <v>135</v>
      </c>
      <c r="M8" s="6"/>
      <c r="N8" t="s">
        <v>136</v>
      </c>
      <c r="V8" s="8"/>
    </row>
    <row r="9" spans="1:22" ht="16">
      <c r="A9" t="s">
        <v>140</v>
      </c>
      <c r="B9" t="s">
        <v>141</v>
      </c>
      <c r="C9" t="s">
        <v>142</v>
      </c>
      <c r="J9">
        <v>5</v>
      </c>
      <c r="K9" s="2">
        <v>125</v>
      </c>
      <c r="M9" s="6"/>
      <c r="N9" s="27">
        <f>MAX(Table7_1[monthly revenue (in thousands of dollars)])-MIN(Table7_1[monthly revenue (in thousands of dollars)])</f>
        <v>45</v>
      </c>
      <c r="O9" s="29" t="s">
        <v>144</v>
      </c>
      <c r="V9" s="8"/>
    </row>
    <row r="10" spans="1:22">
      <c r="A10" t="s">
        <v>143</v>
      </c>
      <c r="J10">
        <v>6</v>
      </c>
      <c r="K10" s="2">
        <v>140</v>
      </c>
      <c r="M10" s="9"/>
      <c r="N10" s="10"/>
      <c r="O10" s="10"/>
      <c r="P10" s="10"/>
      <c r="Q10" s="10"/>
      <c r="R10" s="10"/>
      <c r="S10" s="10"/>
      <c r="T10" s="10"/>
      <c r="U10" s="10"/>
      <c r="V10" s="11"/>
    </row>
    <row r="11" spans="1:22">
      <c r="J11">
        <v>7</v>
      </c>
      <c r="K11" s="2">
        <v>130</v>
      </c>
    </row>
    <row r="12" spans="1:22">
      <c r="J12">
        <v>8</v>
      </c>
      <c r="K12" s="2">
        <v>155</v>
      </c>
    </row>
    <row r="13" spans="1:22">
      <c r="J13">
        <v>9</v>
      </c>
      <c r="K13" s="2">
        <v>115</v>
      </c>
    </row>
    <row r="14" spans="1:22">
      <c r="J14">
        <v>10</v>
      </c>
      <c r="K14" s="2">
        <v>145</v>
      </c>
    </row>
    <row r="15" spans="1:22">
      <c r="J15">
        <v>11</v>
      </c>
      <c r="K15" s="2">
        <v>135</v>
      </c>
    </row>
    <row r="16" spans="1:22">
      <c r="J16">
        <v>12</v>
      </c>
      <c r="K16" s="2">
        <v>130</v>
      </c>
    </row>
    <row r="17" spans="11:11">
      <c r="K17" t="s">
        <v>15</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BBFDA-E07B-4AE5-8B1F-6F0B5211974F}">
  <dimension ref="A1:V52"/>
  <sheetViews>
    <sheetView workbookViewId="0">
      <selection activeCell="N2" sqref="N2:O52"/>
    </sheetView>
  </sheetViews>
  <sheetFormatPr defaultRowHeight="14.5"/>
  <cols>
    <col min="1" max="1" width="10.453125" customWidth="1"/>
    <col min="14" max="14" width="19.36328125" bestFit="1" customWidth="1"/>
    <col min="15" max="15" width="9.1796875" customWidth="1"/>
    <col min="18" max="18" width="70.6328125" bestFit="1" customWidth="1"/>
  </cols>
  <sheetData>
    <row r="1" spans="1:22">
      <c r="A1" t="s">
        <v>15</v>
      </c>
      <c r="B1" t="s">
        <v>15</v>
      </c>
      <c r="C1" t="s">
        <v>15</v>
      </c>
      <c r="D1" t="s">
        <v>15</v>
      </c>
      <c r="E1" t="s">
        <v>15</v>
      </c>
      <c r="F1" t="s">
        <v>15</v>
      </c>
      <c r="G1" t="s">
        <v>15</v>
      </c>
      <c r="H1" t="s">
        <v>15</v>
      </c>
      <c r="I1" t="s">
        <v>15</v>
      </c>
      <c r="J1" t="s">
        <v>15</v>
      </c>
    </row>
    <row r="2" spans="1:22">
      <c r="A2" t="s">
        <v>15</v>
      </c>
      <c r="B2" t="s">
        <v>146</v>
      </c>
      <c r="N2" t="s">
        <v>157</v>
      </c>
      <c r="O2" t="s">
        <v>156</v>
      </c>
      <c r="Q2" s="3"/>
      <c r="R2" s="4"/>
      <c r="S2" s="5"/>
    </row>
    <row r="3" spans="1:22">
      <c r="A3" t="s">
        <v>15</v>
      </c>
      <c r="B3" t="s">
        <v>147</v>
      </c>
      <c r="L3" s="28"/>
      <c r="M3" s="28" t="s">
        <v>15</v>
      </c>
      <c r="N3">
        <v>1</v>
      </c>
      <c r="O3">
        <v>8</v>
      </c>
      <c r="P3" s="28" t="s">
        <v>15</v>
      </c>
      <c r="Q3" s="30" t="s">
        <v>15</v>
      </c>
      <c r="R3" t="s">
        <v>149</v>
      </c>
      <c r="S3" s="31" t="s">
        <v>15</v>
      </c>
      <c r="T3" s="28" t="s">
        <v>15</v>
      </c>
      <c r="U3" s="28" t="s">
        <v>15</v>
      </c>
      <c r="V3" s="28" t="s">
        <v>15</v>
      </c>
    </row>
    <row r="4" spans="1:22">
      <c r="A4" t="s">
        <v>15</v>
      </c>
      <c r="B4" t="s">
        <v>0</v>
      </c>
      <c r="L4" s="28"/>
      <c r="M4" s="28" t="s">
        <v>15</v>
      </c>
      <c r="N4">
        <v>2</v>
      </c>
      <c r="O4">
        <v>7</v>
      </c>
      <c r="P4" s="28" t="s">
        <v>15</v>
      </c>
      <c r="Q4" s="30" t="s">
        <v>15</v>
      </c>
      <c r="R4" s="27">
        <f>AVERAGE(Table11[RATING])</f>
        <v>7.5</v>
      </c>
      <c r="S4" s="31" t="s">
        <v>15</v>
      </c>
      <c r="T4" s="28" t="s">
        <v>15</v>
      </c>
      <c r="U4" s="28" t="s">
        <v>15</v>
      </c>
    </row>
    <row r="5" spans="1:22">
      <c r="A5" t="s">
        <v>15</v>
      </c>
      <c r="B5" t="s">
        <v>148</v>
      </c>
      <c r="L5" s="28"/>
      <c r="M5" s="28" t="s">
        <v>15</v>
      </c>
      <c r="N5">
        <v>3</v>
      </c>
      <c r="O5">
        <v>9</v>
      </c>
      <c r="P5" s="28" t="s">
        <v>15</v>
      </c>
      <c r="Q5" s="30" t="s">
        <v>15</v>
      </c>
      <c r="R5" t="s">
        <v>15</v>
      </c>
      <c r="S5" s="31" t="s">
        <v>15</v>
      </c>
      <c r="T5" s="28" t="s">
        <v>15</v>
      </c>
      <c r="U5" s="28" t="s">
        <v>15</v>
      </c>
    </row>
    <row r="6" spans="1:22">
      <c r="A6" t="s">
        <v>15</v>
      </c>
      <c r="B6">
        <v>8</v>
      </c>
      <c r="C6">
        <v>7</v>
      </c>
      <c r="D6">
        <v>9</v>
      </c>
      <c r="E6">
        <v>6</v>
      </c>
      <c r="F6">
        <v>7</v>
      </c>
      <c r="G6">
        <v>8</v>
      </c>
      <c r="H6">
        <v>9</v>
      </c>
      <c r="I6">
        <v>8</v>
      </c>
      <c r="J6">
        <v>7</v>
      </c>
      <c r="K6">
        <v>6</v>
      </c>
      <c r="L6" s="28"/>
      <c r="M6" s="28" t="s">
        <v>15</v>
      </c>
      <c r="N6">
        <v>4</v>
      </c>
      <c r="O6">
        <v>6</v>
      </c>
      <c r="P6" s="28" t="s">
        <v>15</v>
      </c>
      <c r="Q6" s="30" t="s">
        <v>15</v>
      </c>
      <c r="R6" t="s">
        <v>150</v>
      </c>
      <c r="S6" s="31" t="s">
        <v>15</v>
      </c>
      <c r="T6" s="28" t="s">
        <v>15</v>
      </c>
      <c r="U6" s="28" t="s">
        <v>15</v>
      </c>
    </row>
    <row r="7" spans="1:22">
      <c r="A7" t="s">
        <v>15</v>
      </c>
      <c r="B7">
        <v>8</v>
      </c>
      <c r="C7">
        <v>9</v>
      </c>
      <c r="D7">
        <v>7</v>
      </c>
      <c r="E7">
        <v>8</v>
      </c>
      <c r="F7">
        <v>7</v>
      </c>
      <c r="G7">
        <v>6</v>
      </c>
      <c r="H7">
        <v>8</v>
      </c>
      <c r="I7">
        <v>9</v>
      </c>
      <c r="J7">
        <v>6</v>
      </c>
      <c r="K7">
        <v>7</v>
      </c>
      <c r="L7" s="28"/>
      <c r="M7" s="28" t="s">
        <v>15</v>
      </c>
      <c r="N7">
        <v>5</v>
      </c>
      <c r="O7">
        <v>7</v>
      </c>
      <c r="P7" s="28" t="s">
        <v>15</v>
      </c>
      <c r="Q7" s="30" t="s">
        <v>15</v>
      </c>
      <c r="R7" s="27">
        <f>_xlfn.STDEV.S(Table11[RATING])</f>
        <v>1.0350983390135313</v>
      </c>
      <c r="S7" s="31" t="s">
        <v>15</v>
      </c>
      <c r="T7" s="28" t="s">
        <v>15</v>
      </c>
      <c r="U7" s="28" t="s">
        <v>15</v>
      </c>
    </row>
    <row r="8" spans="1:22">
      <c r="A8" t="s">
        <v>15</v>
      </c>
      <c r="B8">
        <v>8</v>
      </c>
      <c r="C8">
        <v>9</v>
      </c>
      <c r="D8">
        <v>7</v>
      </c>
      <c r="E8">
        <v>6</v>
      </c>
      <c r="F8">
        <v>7</v>
      </c>
      <c r="G8">
        <v>8</v>
      </c>
      <c r="H8">
        <v>9</v>
      </c>
      <c r="I8">
        <v>8</v>
      </c>
      <c r="J8">
        <v>7</v>
      </c>
      <c r="K8">
        <v>6</v>
      </c>
      <c r="N8">
        <v>6</v>
      </c>
      <c r="O8">
        <v>8</v>
      </c>
      <c r="Q8" s="9"/>
      <c r="R8" s="10"/>
      <c r="S8" s="11"/>
    </row>
    <row r="9" spans="1:22">
      <c r="A9" t="s">
        <v>15</v>
      </c>
      <c r="B9">
        <v>9</v>
      </c>
      <c r="C9">
        <v>8</v>
      </c>
      <c r="D9">
        <v>7</v>
      </c>
      <c r="E9">
        <v>6</v>
      </c>
      <c r="F9">
        <v>8</v>
      </c>
      <c r="G9">
        <v>9</v>
      </c>
      <c r="H9">
        <v>7</v>
      </c>
      <c r="I9">
        <v>8</v>
      </c>
      <c r="J9">
        <v>7</v>
      </c>
      <c r="K9">
        <v>6</v>
      </c>
      <c r="N9">
        <v>7</v>
      </c>
      <c r="O9">
        <v>9</v>
      </c>
    </row>
    <row r="10" spans="1:22">
      <c r="A10" t="s">
        <v>15</v>
      </c>
      <c r="B10">
        <v>9</v>
      </c>
      <c r="C10">
        <v>8</v>
      </c>
      <c r="D10">
        <v>7</v>
      </c>
      <c r="E10">
        <v>6</v>
      </c>
      <c r="F10">
        <v>7</v>
      </c>
      <c r="G10">
        <v>8</v>
      </c>
      <c r="H10">
        <v>9</v>
      </c>
      <c r="I10">
        <v>8</v>
      </c>
      <c r="J10">
        <v>7</v>
      </c>
      <c r="K10">
        <v>6</v>
      </c>
      <c r="N10">
        <v>8</v>
      </c>
      <c r="O10">
        <v>8</v>
      </c>
    </row>
    <row r="11" spans="1:22">
      <c r="A11" t="s">
        <v>15</v>
      </c>
      <c r="B11" t="s">
        <v>104</v>
      </c>
      <c r="N11">
        <v>9</v>
      </c>
      <c r="O11">
        <v>7</v>
      </c>
    </row>
    <row r="12" spans="1:22">
      <c r="A12" t="s">
        <v>15</v>
      </c>
      <c r="B12" t="s">
        <v>149</v>
      </c>
      <c r="N12">
        <v>10</v>
      </c>
      <c r="O12">
        <v>6</v>
      </c>
    </row>
    <row r="13" spans="1:22">
      <c r="A13" t="s">
        <v>15</v>
      </c>
      <c r="B13" t="s">
        <v>150</v>
      </c>
      <c r="N13">
        <v>11</v>
      </c>
      <c r="O13">
        <v>8</v>
      </c>
    </row>
    <row r="14" spans="1:22">
      <c r="A14" t="s">
        <v>15</v>
      </c>
      <c r="B14" t="s">
        <v>137</v>
      </c>
      <c r="C14" t="s">
        <v>151</v>
      </c>
      <c r="N14">
        <v>12</v>
      </c>
      <c r="O14">
        <v>9</v>
      </c>
    </row>
    <row r="15" spans="1:22">
      <c r="A15" t="s">
        <v>15</v>
      </c>
      <c r="B15" t="s">
        <v>152</v>
      </c>
      <c r="N15">
        <v>13</v>
      </c>
      <c r="O15">
        <v>7</v>
      </c>
    </row>
    <row r="16" spans="1:22">
      <c r="A16" t="s">
        <v>15</v>
      </c>
      <c r="B16" t="s">
        <v>153</v>
      </c>
      <c r="C16" t="s">
        <v>154</v>
      </c>
      <c r="N16">
        <v>14</v>
      </c>
      <c r="O16">
        <v>8</v>
      </c>
    </row>
    <row r="17" spans="2:15">
      <c r="B17" t="s">
        <v>155</v>
      </c>
      <c r="N17">
        <v>15</v>
      </c>
      <c r="O17">
        <v>7</v>
      </c>
    </row>
    <row r="18" spans="2:15">
      <c r="N18">
        <v>16</v>
      </c>
      <c r="O18">
        <v>6</v>
      </c>
    </row>
    <row r="19" spans="2:15">
      <c r="N19">
        <v>17</v>
      </c>
      <c r="O19">
        <v>8</v>
      </c>
    </row>
    <row r="20" spans="2:15">
      <c r="N20">
        <v>18</v>
      </c>
      <c r="O20">
        <v>9</v>
      </c>
    </row>
    <row r="21" spans="2:15">
      <c r="N21">
        <v>19</v>
      </c>
      <c r="O21">
        <v>6</v>
      </c>
    </row>
    <row r="22" spans="2:15">
      <c r="N22">
        <v>20</v>
      </c>
      <c r="O22">
        <v>7</v>
      </c>
    </row>
    <row r="23" spans="2:15">
      <c r="N23">
        <v>21</v>
      </c>
      <c r="O23">
        <v>8</v>
      </c>
    </row>
    <row r="24" spans="2:15">
      <c r="N24">
        <v>22</v>
      </c>
      <c r="O24">
        <v>9</v>
      </c>
    </row>
    <row r="25" spans="2:15">
      <c r="N25">
        <v>23</v>
      </c>
      <c r="O25">
        <v>7</v>
      </c>
    </row>
    <row r="26" spans="2:15">
      <c r="N26">
        <v>24</v>
      </c>
      <c r="O26">
        <v>6</v>
      </c>
    </row>
    <row r="27" spans="2:15">
      <c r="N27">
        <v>25</v>
      </c>
      <c r="O27">
        <v>7</v>
      </c>
    </row>
    <row r="28" spans="2:15">
      <c r="N28">
        <v>26</v>
      </c>
      <c r="O28">
        <v>8</v>
      </c>
    </row>
    <row r="29" spans="2:15">
      <c r="N29">
        <v>27</v>
      </c>
      <c r="O29">
        <v>9</v>
      </c>
    </row>
    <row r="30" spans="2:15">
      <c r="N30">
        <v>28</v>
      </c>
      <c r="O30">
        <v>8</v>
      </c>
    </row>
    <row r="31" spans="2:15">
      <c r="N31">
        <v>29</v>
      </c>
      <c r="O31">
        <v>7</v>
      </c>
    </row>
    <row r="32" spans="2:15">
      <c r="N32">
        <v>30</v>
      </c>
      <c r="O32">
        <v>6</v>
      </c>
    </row>
    <row r="33" spans="14:15">
      <c r="N33">
        <v>31</v>
      </c>
      <c r="O33">
        <v>9</v>
      </c>
    </row>
    <row r="34" spans="14:15">
      <c r="N34">
        <v>32</v>
      </c>
      <c r="O34">
        <v>8</v>
      </c>
    </row>
    <row r="35" spans="14:15">
      <c r="N35">
        <v>33</v>
      </c>
      <c r="O35">
        <v>7</v>
      </c>
    </row>
    <row r="36" spans="14:15">
      <c r="N36">
        <v>34</v>
      </c>
      <c r="O36">
        <v>6</v>
      </c>
    </row>
    <row r="37" spans="14:15">
      <c r="N37">
        <v>35</v>
      </c>
      <c r="O37">
        <v>8</v>
      </c>
    </row>
    <row r="38" spans="14:15">
      <c r="N38">
        <v>36</v>
      </c>
      <c r="O38">
        <v>9</v>
      </c>
    </row>
    <row r="39" spans="14:15">
      <c r="N39">
        <v>37</v>
      </c>
      <c r="O39">
        <v>7</v>
      </c>
    </row>
    <row r="40" spans="14:15">
      <c r="N40">
        <v>38</v>
      </c>
      <c r="O40">
        <v>8</v>
      </c>
    </row>
    <row r="41" spans="14:15">
      <c r="N41">
        <v>39</v>
      </c>
      <c r="O41">
        <v>7</v>
      </c>
    </row>
    <row r="42" spans="14:15">
      <c r="N42">
        <v>40</v>
      </c>
      <c r="O42">
        <v>6</v>
      </c>
    </row>
    <row r="43" spans="14:15">
      <c r="N43">
        <v>41</v>
      </c>
      <c r="O43">
        <v>9</v>
      </c>
    </row>
    <row r="44" spans="14:15">
      <c r="N44">
        <v>42</v>
      </c>
      <c r="O44">
        <v>8</v>
      </c>
    </row>
    <row r="45" spans="14:15">
      <c r="N45">
        <v>43</v>
      </c>
      <c r="O45">
        <v>7</v>
      </c>
    </row>
    <row r="46" spans="14:15">
      <c r="N46">
        <v>44</v>
      </c>
      <c r="O46">
        <v>6</v>
      </c>
    </row>
    <row r="47" spans="14:15">
      <c r="N47">
        <v>45</v>
      </c>
      <c r="O47">
        <v>7</v>
      </c>
    </row>
    <row r="48" spans="14:15">
      <c r="N48">
        <v>46</v>
      </c>
      <c r="O48">
        <v>8</v>
      </c>
    </row>
    <row r="49" spans="14:15">
      <c r="N49">
        <v>47</v>
      </c>
      <c r="O49">
        <v>9</v>
      </c>
    </row>
    <row r="50" spans="14:15">
      <c r="N50">
        <v>48</v>
      </c>
      <c r="O50">
        <v>8</v>
      </c>
    </row>
    <row r="51" spans="14:15">
      <c r="N51">
        <v>49</v>
      </c>
      <c r="O51">
        <v>7</v>
      </c>
    </row>
    <row r="52" spans="14:15">
      <c r="N52">
        <v>50</v>
      </c>
      <c r="O52">
        <v>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DF064-24B1-4645-9907-96FCBC8F8167}">
  <dimension ref="A1:U26"/>
  <sheetViews>
    <sheetView workbookViewId="0">
      <selection activeCell="H7" sqref="H7"/>
    </sheetView>
  </sheetViews>
  <sheetFormatPr defaultRowHeight="14.5"/>
  <sheetData>
    <row r="1" spans="1:21">
      <c r="A1" t="s">
        <v>158</v>
      </c>
    </row>
    <row r="2" spans="1:21" ht="15" thickBot="1">
      <c r="A2" t="s">
        <v>159</v>
      </c>
    </row>
    <row r="3" spans="1:21">
      <c r="A3" t="s">
        <v>0</v>
      </c>
      <c r="L3" s="33"/>
      <c r="M3" s="34"/>
      <c r="N3" s="34"/>
      <c r="O3" s="34"/>
      <c r="P3" s="34"/>
      <c r="Q3" s="34"/>
      <c r="R3" s="34"/>
      <c r="S3" s="34"/>
      <c r="T3" s="34"/>
      <c r="U3" s="35"/>
    </row>
    <row r="4" spans="1:21">
      <c r="A4" t="s">
        <v>160</v>
      </c>
      <c r="L4" s="36"/>
      <c r="M4" t="s">
        <v>162</v>
      </c>
      <c r="U4" s="37"/>
    </row>
    <row r="5" spans="1:21" ht="15" thickBot="1">
      <c r="A5" t="s">
        <v>161</v>
      </c>
      <c r="L5" s="36"/>
      <c r="M5" s="27">
        <f>AVERAGE(A6:J15)</f>
        <v>16.739999999999998</v>
      </c>
      <c r="N5" s="40" t="s">
        <v>175</v>
      </c>
      <c r="U5" s="37"/>
    </row>
    <row r="6" spans="1:21">
      <c r="A6" s="85">
        <v>10</v>
      </c>
      <c r="B6" s="86">
        <v>15</v>
      </c>
      <c r="C6" s="86">
        <v>12</v>
      </c>
      <c r="D6" s="86">
        <v>18</v>
      </c>
      <c r="E6" s="86">
        <v>20</v>
      </c>
      <c r="F6" s="86">
        <v>25</v>
      </c>
      <c r="G6" s="86">
        <v>8</v>
      </c>
      <c r="H6" s="86">
        <v>14</v>
      </c>
      <c r="I6" s="86">
        <v>16</v>
      </c>
      <c r="J6" s="87">
        <v>22</v>
      </c>
      <c r="L6" s="36"/>
      <c r="U6" s="37"/>
    </row>
    <row r="7" spans="1:21">
      <c r="A7" s="88">
        <v>9</v>
      </c>
      <c r="B7" s="84">
        <v>17</v>
      </c>
      <c r="C7" s="84">
        <v>11</v>
      </c>
      <c r="D7" s="84">
        <v>13</v>
      </c>
      <c r="E7" s="84">
        <v>19</v>
      </c>
      <c r="F7" s="84">
        <v>23</v>
      </c>
      <c r="G7" s="84">
        <v>21</v>
      </c>
      <c r="H7" s="84">
        <v>16</v>
      </c>
      <c r="I7" s="84">
        <v>24</v>
      </c>
      <c r="J7" s="89">
        <v>27</v>
      </c>
      <c r="L7" s="36"/>
      <c r="M7" t="s">
        <v>164</v>
      </c>
      <c r="U7" s="37"/>
    </row>
    <row r="8" spans="1:21">
      <c r="A8" s="88">
        <v>13</v>
      </c>
      <c r="B8" s="84">
        <v>10</v>
      </c>
      <c r="C8" s="84">
        <v>18</v>
      </c>
      <c r="D8" s="84">
        <v>16</v>
      </c>
      <c r="E8" s="84">
        <v>12</v>
      </c>
      <c r="F8" s="84">
        <v>14</v>
      </c>
      <c r="G8" s="84">
        <v>19</v>
      </c>
      <c r="H8" s="84">
        <v>21</v>
      </c>
      <c r="I8" s="84">
        <v>11</v>
      </c>
      <c r="J8" s="89">
        <v>17</v>
      </c>
      <c r="L8" s="36"/>
      <c r="M8" s="27">
        <f>MAX(A6:J15)- MIN(A6:J15)</f>
        <v>19</v>
      </c>
      <c r="N8" s="27" t="s">
        <v>175</v>
      </c>
      <c r="U8" s="37"/>
    </row>
    <row r="9" spans="1:21">
      <c r="A9" s="88">
        <v>15</v>
      </c>
      <c r="B9" s="84">
        <v>20</v>
      </c>
      <c r="C9" s="84">
        <v>26</v>
      </c>
      <c r="D9" s="84">
        <v>13</v>
      </c>
      <c r="E9" s="84">
        <v>12</v>
      </c>
      <c r="F9" s="84">
        <v>14</v>
      </c>
      <c r="G9" s="84">
        <v>22</v>
      </c>
      <c r="H9" s="84">
        <v>19</v>
      </c>
      <c r="I9" s="84">
        <v>16</v>
      </c>
      <c r="J9" s="89">
        <v>11</v>
      </c>
      <c r="L9" s="36"/>
      <c r="U9" s="37"/>
    </row>
    <row r="10" spans="1:21">
      <c r="A10" s="88">
        <v>25</v>
      </c>
      <c r="B10" s="84">
        <v>18</v>
      </c>
      <c r="C10" s="84">
        <v>16</v>
      </c>
      <c r="D10" s="84">
        <v>13</v>
      </c>
      <c r="E10" s="84">
        <v>21</v>
      </c>
      <c r="F10" s="84">
        <v>20</v>
      </c>
      <c r="G10" s="84">
        <v>15</v>
      </c>
      <c r="H10" s="84">
        <v>12</v>
      </c>
      <c r="I10" s="84">
        <v>19</v>
      </c>
      <c r="J10" s="89">
        <v>17</v>
      </c>
      <c r="L10" s="36"/>
      <c r="M10" t="s">
        <v>165</v>
      </c>
      <c r="U10" s="37"/>
    </row>
    <row r="11" spans="1:21">
      <c r="A11" s="88">
        <v>14</v>
      </c>
      <c r="B11" s="84">
        <v>16</v>
      </c>
      <c r="C11" s="84">
        <v>23</v>
      </c>
      <c r="D11" s="84">
        <v>18</v>
      </c>
      <c r="E11" s="84">
        <v>15</v>
      </c>
      <c r="F11" s="84">
        <v>11</v>
      </c>
      <c r="G11" s="84">
        <v>19</v>
      </c>
      <c r="H11" s="84">
        <v>22</v>
      </c>
      <c r="I11" s="84">
        <v>17</v>
      </c>
      <c r="J11" s="89">
        <v>12</v>
      </c>
      <c r="L11" s="36"/>
      <c r="M11" s="40">
        <f>_xlfn.STDEV.S(A6:J15)</f>
        <v>4.1429506881014673</v>
      </c>
      <c r="U11" s="37"/>
    </row>
    <row r="12" spans="1:21" ht="15" thickBot="1">
      <c r="A12" s="88">
        <v>16</v>
      </c>
      <c r="B12" s="84">
        <v>14</v>
      </c>
      <c r="C12" s="84">
        <v>18</v>
      </c>
      <c r="D12" s="84">
        <v>20</v>
      </c>
      <c r="E12" s="84">
        <v>25</v>
      </c>
      <c r="F12" s="84">
        <v>13</v>
      </c>
      <c r="G12" s="84">
        <v>11</v>
      </c>
      <c r="H12" s="84">
        <v>22</v>
      </c>
      <c r="I12" s="84">
        <v>19</v>
      </c>
      <c r="J12" s="89">
        <v>17</v>
      </c>
      <c r="L12" s="38"/>
      <c r="M12" s="32"/>
      <c r="N12" s="32"/>
      <c r="O12" s="32"/>
      <c r="P12" s="32"/>
      <c r="Q12" s="32"/>
      <c r="R12" s="32"/>
      <c r="S12" s="32"/>
      <c r="T12" s="32"/>
      <c r="U12" s="39"/>
    </row>
    <row r="13" spans="1:21">
      <c r="A13" s="88">
        <v>15</v>
      </c>
      <c r="B13" s="84">
        <v>16</v>
      </c>
      <c r="C13" s="84">
        <v>13</v>
      </c>
      <c r="D13" s="84">
        <v>14</v>
      </c>
      <c r="E13" s="84">
        <v>18</v>
      </c>
      <c r="F13" s="84">
        <v>20</v>
      </c>
      <c r="G13" s="84">
        <v>19</v>
      </c>
      <c r="H13" s="84">
        <v>21</v>
      </c>
      <c r="I13" s="84">
        <v>17</v>
      </c>
      <c r="J13" s="89">
        <v>12</v>
      </c>
    </row>
    <row r="14" spans="1:21">
      <c r="A14" s="88">
        <v>15</v>
      </c>
      <c r="B14" s="84">
        <v>13</v>
      </c>
      <c r="C14" s="84">
        <v>16</v>
      </c>
      <c r="D14" s="84">
        <v>14</v>
      </c>
      <c r="E14" s="84">
        <v>22</v>
      </c>
      <c r="F14" s="84">
        <v>21</v>
      </c>
      <c r="G14" s="84">
        <v>19</v>
      </c>
      <c r="H14" s="84">
        <v>18</v>
      </c>
      <c r="I14" s="84">
        <v>16</v>
      </c>
      <c r="J14" s="89">
        <v>11</v>
      </c>
    </row>
    <row r="15" spans="1:21" ht="15" thickBot="1">
      <c r="A15" s="90">
        <v>17</v>
      </c>
      <c r="B15" s="91">
        <v>14</v>
      </c>
      <c r="C15" s="91">
        <v>12</v>
      </c>
      <c r="D15" s="91">
        <v>20</v>
      </c>
      <c r="E15" s="91">
        <v>23</v>
      </c>
      <c r="F15" s="91">
        <v>19</v>
      </c>
      <c r="G15" s="91">
        <v>15</v>
      </c>
      <c r="H15" s="91">
        <v>16</v>
      </c>
      <c r="I15" s="91">
        <v>13</v>
      </c>
      <c r="J15" s="92">
        <v>18</v>
      </c>
    </row>
    <row r="16" spans="1:21">
      <c r="A16" t="s">
        <v>104</v>
      </c>
    </row>
    <row r="17" spans="1:14" ht="13.25" customHeight="1">
      <c r="A17" t="s">
        <v>162</v>
      </c>
      <c r="N17" t="s">
        <v>15</v>
      </c>
    </row>
    <row r="18" spans="1:14">
      <c r="A18" t="s">
        <v>163</v>
      </c>
    </row>
    <row r="19" spans="1:14">
      <c r="A19" t="s">
        <v>164</v>
      </c>
    </row>
    <row r="20" spans="1:14">
      <c r="A20" t="s">
        <v>163</v>
      </c>
    </row>
    <row r="21" spans="1:14">
      <c r="A21" t="s">
        <v>165</v>
      </c>
    </row>
    <row r="22" spans="1:14">
      <c r="A22" t="s">
        <v>166</v>
      </c>
    </row>
    <row r="23" spans="1:14">
      <c r="A23" t="s">
        <v>137</v>
      </c>
      <c r="B23" t="s">
        <v>167</v>
      </c>
    </row>
    <row r="24" spans="1:14">
      <c r="A24" t="s">
        <v>168</v>
      </c>
      <c r="B24" t="s">
        <v>169</v>
      </c>
      <c r="C24" t="s">
        <v>170</v>
      </c>
    </row>
    <row r="25" spans="1:14">
      <c r="A25" t="s">
        <v>171</v>
      </c>
      <c r="B25" t="s">
        <v>172</v>
      </c>
      <c r="C25" t="s">
        <v>173</v>
      </c>
    </row>
    <row r="26" spans="1:14">
      <c r="A26" t="s">
        <v>174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E A A B Q S w M E F A A C A A g A U n V l 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F J 1 Z 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d W V Y j V D G 1 n E B A A C Q B g A A E w A c A E Z v c m 1 1 b G F z L 1 N l Y 3 R p b 2 4 x L m 0 g o h g A K K A U A A A A A A A A A A A A A A A A A A A A A A A A A A A A 7 V L P S 8 M w G L 0 X + j 9 8 Z B 5 a K I U O d Q f Z Q T s P X g T t Q G T s 0 G 7 R l a X J S N K x U v q / m y 5 1 7 a b x x / Q k 9 l K S 7 / v e e 1 / e E 3 g m U 0 Y h 0 v / g w r Z s S y x i j u c w j h O C z 2 A I B E v b A v V F L O c z r G 6 u N z N M / D D n H F P 5 w P g y Y W z p u O X k N s 7 w E O l J N K 0 m I a N S t U w 9 D d B D 4 S K m z z V 4 s c J I I W 1 b / T G P q X h i P A s Z y T N a F 4 W j 2 b y y R K P L R + T B D Z X n p 3 5 d q z w o E U Q x w Q K c l M K c E R J z 4 Y L q k q o O E m 9 k V b k 7 1 m h F U g k a H J I C R p i k W S o x b y V s W 3 S H c y D T A x P Z d k j B 6 O m x Y r 0 q d t g O O l E t d z m T O J K F o g j F 2 j U p 9 w M T j d 9 H n U 2 6 w o J P H v C j v e t n N e p o 3 9 A o t 7 9 v S E f h P c 7 Y W i n U r K L V q A v N t X O 4 i m f U U 7 m 2 l V I T / J v E D o 5 O 7 O D d x H 4 z O 0 1 q A e l z c H R K m n k d j N e D M Q s / j E K X b N / 9 l v l X D a / 9 b k m / b n G v s Q q c v o v + n f 5 r T r 8 A U E s B A i 0 A F A A C A A g A U n V l W A o X L 9 m l A A A A 9 g A A A B I A A A A A A A A A A A A A A A A A A A A A A E N v b m Z p Z y 9 Q Y W N r Y W d l L n h t b F B L A Q I t A B Q A A g A I A F J 1 Z V g P y u m r p A A A A O k A A A A T A A A A A A A A A A A A A A A A A P E A A A B b Q 2 9 u d G V u d F 9 U e X B l c 1 0 u e G 1 s U E s B A i 0 A F A A C A A g A U n V l W I 1 Q x t Z x A Q A A k A Y A A B M A A A A A A A A A A A A A A A A A 4 g E A A E Z v c m 1 1 b G F z L 1 N l Y 3 R p b 2 4 x L m 1 Q S w U G A A A A A A M A A w D C A A A A o 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h o A A A A A A A B Q 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N T w v S X R l b V B h d G g + P C 9 J d G V t T G 9 j Y X R p b 2 4 + P F N 0 Y W J s Z U V u d H J p Z X M + P E V u d H J 5 I F R 5 c G U 9 I k l z U H J p d m F 0 Z S I g V m F s d W U 9 I m w w I i A v P j x F b n R y e S B U e X B l P S J R d W V y e U l E I i B W Y W x 1 Z T 0 i c 2 Y 4 Y z l m M z k x L W M 3 Z m M t N D g x M y 1 i N j Y 1 L W M y Y 2 F i O D d h M z k 5 Z 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0 L T A y L T E 3 V D A 2 O j E 0 O j Q 2 L j I w N z I 2 M D F a I i A v P j x F b n R y e S B U e X B l P S J G a W x s Q 2 9 s d W 1 u V H l w Z X M i I F Z h b H V l P S J z Q X d N P S I g L z 4 8 R W 5 0 c n k g V H l w Z T 0 i R m l s b E N v b H V t b k 5 h b W V z I i B W Y W x 1 Z T 0 i c 1 s m c X V v d D t E Q V k m c X V v d D s s J n F 1 b 3 Q 7 I F N h b G V z I C h p b i B k b 2 x s Y X J z K S A 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N S 9 B d X R v U m V t b 3 Z l Z E N v b H V t b n M x L n t E Q V k s M H 0 m c X V v d D s s J n F 1 b 3 Q 7 U 2 V j d G l v b j E v V G F i b G U 1 L 0 F 1 d G 9 S Z W 1 v d m V k Q 2 9 s d W 1 u c z E u e y B T Y W x l c y A o a W 4 g Z G 9 s b G F y c y k g L j I s M X 0 m c X V v d D t d L C Z x d W 9 0 O 0 N v b H V t b k N v d W 5 0 J n F 1 b 3 Q 7 O j I s J n F 1 b 3 Q 7 S 2 V 5 Q 2 9 s d W 1 u T m F t Z X M m c X V v d D s 6 W 1 0 s J n F 1 b 3 Q 7 Q 2 9 s d W 1 u S W R l b n R p d G l l c y Z x d W 9 0 O z p b J n F 1 b 3 Q 7 U 2 V j d G l v b j E v V G F i b G U 1 L 0 F 1 d G 9 S Z W 1 v d m V k Q 2 9 s d W 1 u c z E u e 0 R B W S w w f S Z x d W 9 0 O y w m c X V v d D t T Z W N 0 a W 9 u M S 9 U Y W J s Z T U v Q X V 0 b 1 J l b W 9 2 Z W R D b 2 x 1 b W 5 z M S 5 7 I F N h b G V z I C h p b i B k b 2 x s Y X J z K S A u M i w x f S Z x d W 9 0 O 1 0 s J n F 1 b 3 Q 7 U m V s Y X R p b 2 5 z a G l w S W 5 m b y Z x d W 9 0 O z p b X X 0 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D a G F u Z 2 V k J T I w V H l w Z T w v S X R l b V B h d G g + P C 9 J d G V t T G 9 j Y X R p b 2 4 + P F N 0 Y W J s Z U V u d H J p Z X M g L z 4 8 L 0 l 0 Z W 0 + P E l 0 Z W 0 + P E l 0 Z W 1 M b 2 N h d G l v b j 4 8 S X R l b V R 5 c G U + R m 9 y b X V s Y T w v S X R l b V R 5 c G U + P E l 0 Z W 1 Q Y X R o P l N l Y 3 R p b 2 4 x L 1 R h Y m x l N S 9 T c G x p d C U y M E N v b H V t b i U y M G J 5 J T I w R G V s a W 1 p d G V y P C 9 J d G V t U G F 0 a D 4 8 L 0 l 0 Z W 1 M b 2 N h d G l v b j 4 8 U 3 R h Y m x l R W 5 0 c m l l c y A v P j w v S X R l b T 4 8 S X R l b T 4 8 S X R l b U x v Y 2 F 0 a W 9 u P j x J d G V t V H l w Z T 5 G b 3 J t d W x h P C 9 J d G V t V H l w Z T 4 8 S X R l b V B h d G g + U 2 V j d G l v b j E v V G F i b G U 1 L 0 N o Y W 5 n Z W Q l M j B U e X B l M T w v S X R l b V B h d G g + P C 9 J d G V t T G 9 j Y X R p b 2 4 + P F N 0 Y W J s Z U V u d H J p Z X M g L z 4 8 L 0 l 0 Z W 0 + P E l 0 Z W 0 + P E l 0 Z W 1 M b 2 N h d G l v b j 4 8 S X R l b V R 5 c G U + R m 9 y b X V s Y T w v S X R l b V R 5 c G U + P E l 0 Z W 1 Q Y X R o P l N l Y 3 R p b 2 4 x L 1 R h Y m x l N S 9 S Z W 1 v d m V k J T I w Q 2 9 s d W 1 u c z w v S X R l b V B h d G g + P C 9 J d G V t T G 9 j Y X R p b 2 4 + P F N 0 Y W J s Z U V u d H J p Z X M g L z 4 8 L 0 l 0 Z W 0 + P E l 0 Z W 0 + P E l 0 Z W 1 M b 2 N h d G l v b j 4 8 S X R l b V R 5 c G U + R m 9 y b X V s Y T w v S X R l b V R 5 c G U + P E l 0 Z W 1 Q Y X R o P l N l Y 3 R p b 2 4 x L 1 R h Y m x l N z w v S X R l b V B h d G g + P C 9 J d G V t T G 9 j Y X R p b 2 4 + P F N 0 Y W J s Z U V u d H J p Z X M + P E V u d H J 5 I F R 5 c G U 9 I k l z U H J p d m F 0 Z S I g V m F s d W U 9 I m w w I i A v P j x F b n R y e S B U e X B l P S J R d W V y e U l E I i B W Y W x 1 Z T 0 i c 2 M 2 N z h m N j R h L T I 5 N m U t N D d l N y 1 i Z T A 4 L W Y y Z j E 4 O G F j Y z J l 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3 X z E 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Q t M D M t M D V U M D k 6 M D g 6 M j k u N z Y z N D k 1 M 1 o i I C 8 + P E V u d H J 5 I F R 5 c G U 9 I k Z p b G x D b 2 x 1 b W 5 U e X B l c y I g V m F s d W U 9 I n N B d z 0 9 I i A v P j x F b n R y e S B U e X B l P S J G a W x s Q 2 9 s d W 1 u T m F t Z X M i I F Z h b H V l P S J z W y Z x d W 9 0 O 0 N v b H V t b j E u M 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N y 9 B d X R v U m V t b 3 Z l Z E N v b H V t b n M x L n t D b 2 x 1 b W 4 x L j I s M H 0 m c X V v d D t d L C Z x d W 9 0 O 0 N v b H V t b k N v d W 5 0 J n F 1 b 3 Q 7 O j E s J n F 1 b 3 Q 7 S 2 V 5 Q 2 9 s d W 1 u T m F t Z X M m c X V v d D s 6 W 1 0 s J n F 1 b 3 Q 7 Q 2 9 s d W 1 u S W R l b n R p d G l l c y Z x d W 9 0 O z p b J n F 1 b 3 Q 7 U 2 V j d G l v b j E v V G F i b G U 3 L 0 F 1 d G 9 S Z W 1 v d m V k Q 2 9 s d W 1 u c z E u e 0 N v b H V t b j E u M i w w f S Z x d W 9 0 O 1 0 s J n F 1 b 3 Q 7 U m V s Y X R p b 2 5 z a G l w S W 5 m b y Z x d W 9 0 O z p b X X 0 i I C 8 + P C 9 T d G F i b G V F b n R y a W V z P j w v S X R l b T 4 8 S X R l b T 4 8 S X R l b U x v Y 2 F 0 a W 9 u P j x J d G V t V H l w Z T 5 G b 3 J t d W x h P C 9 J d G V t V H l w Z T 4 8 S X R l b V B h d G g + U 2 V j d G l v b j E v V G F i b G U 3 L 1 N v d X J j Z T w v S X R l b V B h d G g + P C 9 J d G V t T G 9 j Y X R p b 2 4 + P F N 0 Y W J s Z U V u d H J p Z X M g L z 4 8 L 0 l 0 Z W 0 + P E l 0 Z W 0 + P E l 0 Z W 1 M b 2 N h d G l v b j 4 8 S X R l b V R 5 c G U + R m 9 y b X V s Y T w v S X R l b V R 5 c G U + P E l 0 Z W 1 Q Y X R o P l N l Y 3 R p b 2 4 x L 1 R h Y m x l N y 9 T c G x p d C U y M E N v b H V t b i U y M G J 5 J T I w R G V s a W 1 p d G V y P C 9 J d G V t U G F 0 a D 4 8 L 0 l 0 Z W 1 M b 2 N h d G l v b j 4 8 U 3 R h Y m x l R W 5 0 c m l l c y A v P j w v S X R l b T 4 8 S X R l b T 4 8 S X R l b U x v Y 2 F 0 a W 9 u P j x J d G V t V H l w Z T 5 G b 3 J t d W x h P C 9 J d G V t V H l w Z T 4 8 S X R l b V B h d G g + U 2 V j d G l v b j E v V G F i b G U 3 L 0 N o Y W 5 n Z W Q l M j B U e X B l P C 9 J d G V t U G F 0 a D 4 8 L 0 l 0 Z W 1 M b 2 N h d G l v b j 4 8 U 3 R h Y m x l R W 5 0 c m l l c y A v P j w v S X R l b T 4 8 S X R l b T 4 8 S X R l b U x v Y 2 F 0 a W 9 u P j x J d G V t V H l w Z T 5 G b 3 J t d W x h P C 9 J d G V t V H l w Z T 4 8 S X R l b V B h d G g + U 2 V j d G l v b j E v V G F i b G U 3 L 1 J l b W 9 2 Z W Q l M j B D b 2 x 1 b W 5 z P C 9 J d G V t U G F 0 a D 4 8 L 0 l 0 Z W 1 M b 2 N h d G l v b j 4 8 U 3 R h Y m x l R W 5 0 c m l l c y A v P j w v S X R l b T 4 8 S X R l b T 4 8 S X R l b U x v Y 2 F 0 a W 9 u P j x J d G V t V H l w Z T 5 G b 3 J t d W x h P C 9 J d G V t V H l w Z T 4 8 S X R l b V B h d G g + U 2 V j d G l v b j E v V G F i b G U 3 J T I w K D I p P C 9 J d G V t U G F 0 a D 4 8 L 0 l 0 Z W 1 M b 2 N h d G l v b j 4 8 U 3 R h Y m x l R W 5 0 c m l l c z 4 8 R W 5 0 c n k g V H l w Z T 0 i S X N Q c m l 2 Y X R l I i B W Y W x 1 Z T 0 i b D A i I C 8 + P E V u d H J 5 I F R 5 c G U 9 I l F 1 Z X J 5 S U Q i I F Z h b H V l P S J z N z V h M T F j M T M t N 2 V m O S 0 0 N D A 5 L T l h M 2 Q t O T I 4 O D Y y Z j d m M G F i 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M t M D V U M D k 6 M D g 6 M j k u N z Y z N D k 1 M 1 o i I C 8 + P E V u d H J 5 I F R 5 c G U 9 I k Z p b G x D b 2 x 1 b W 5 U e X B l c y I g V m F s d W U 9 I n N B d z 0 9 I i A v P j x F b n R y e S B U e X B l P S J G a W x s Q 2 9 s d W 1 u T m F t Z X M i I F Z h b H V l P S J z W y Z x d W 9 0 O 0 N v b H V t b j E u M i Z x d W 9 0 O 1 0 i I C 8 + P E V u d H J 5 I F R 5 c G U 9 I k Z p b G x T d G F 0 d X M i I F Z h b H V l P S J z Q 2 9 t c G x l d G U i I C 8 + P E V u d H J 5 I F R 5 c G U 9 I k Z p b G x D b 3 V u d C I g V m F s d W U 9 I m w x M C I g L z 4 8 R W 5 0 c n k g V H l w Z T 0 i U m V s Y X R p b 2 5 z a G l w S W 5 m b 0 N v b n R h a W 5 l c i I g V m F s d W U 9 I n N 7 J n F 1 b 3 Q 7 Y 2 9 s d W 1 u Q 2 9 1 b n Q m c X V v d D s 6 M S w m c X V v d D t r Z X l D b 2 x 1 b W 5 O Y W 1 l c y Z x d W 9 0 O z p b X S w m c X V v d D t x d W V y e V J l b G F 0 a W 9 u c 2 h p c H M m c X V v d D s 6 W 1 0 s J n F 1 b 3 Q 7 Y 2 9 s d W 1 u S W R l b n R p d G l l c y Z x d W 9 0 O z p b J n F 1 b 3 Q 7 U 2 V j d G l v b j E v V G F i b G U 3 L 0 F 1 d G 9 S Z W 1 v d m V k Q 2 9 s d W 1 u c z E u e 0 N v b H V t b j E u M i w w f S Z x d W 9 0 O 1 0 s J n F 1 b 3 Q 7 Q 2 9 s d W 1 u Q 2 9 1 b n Q m c X V v d D s 6 M S w m c X V v d D t L Z X l D b 2 x 1 b W 5 O Y W 1 l c y Z x d W 9 0 O z p b X S w m c X V v d D t D b 2 x 1 b W 5 J Z G V u d G l 0 a W V z J n F 1 b 3 Q 7 O l s m c X V v d D t T Z W N 0 a W 9 u M S 9 U Y W J s Z T c v Q X V 0 b 1 J l b W 9 2 Z W R D b 2 x 1 b W 5 z M S 5 7 Q 2 9 s d W 1 u M S 4 y L D B 9 J n F 1 b 3 Q 7 X S w m c X V v d D t S Z W x h d G l v b n N o a X B J b m Z v J n F 1 b 3 Q 7 O l t d f S I g L z 4 8 R W 5 0 c n k g V H l w Z T 0 i T G 9 h Z G V k V G 9 B b m F s e X N p c 1 N l c n Z p Y 2 V z I i B W Y W x 1 Z T 0 i b D A i I C 8 + P C 9 T d G F i b G V F b n R y a W V z P j w v S X R l b T 4 8 S X R l b T 4 8 S X R l b U x v Y 2 F 0 a W 9 u P j x J d G V t V H l w Z T 5 G b 3 J t d W x h P C 9 J d G V t V H l w Z T 4 8 S X R l b V B h d G g + U 2 V j d G l v b j E v V G F i b G U 3 J T I w K D I p L 1 N v d X J j Z T w v S X R l b V B h d G g + P C 9 J d G V t T G 9 j Y X R p b 2 4 + P F N 0 Y W J s Z U V u d H J p Z X M g L z 4 8 L 0 l 0 Z W 0 + P E l 0 Z W 0 + P E l 0 Z W 1 M b 2 N h d G l v b j 4 8 S X R l b V R 5 c G U + R m 9 y b X V s Y T w v S X R l b V R 5 c G U + P E l 0 Z W 1 Q Y X R o P l N l Y 3 R p b 2 4 x L 1 R h Y m x l N y U y M C g y K S 9 T c G x p d C U y M E N v b H V t b i U y M G J 5 J T I w R G V s a W 1 p d G V y P C 9 J d G V t U G F 0 a D 4 8 L 0 l 0 Z W 1 M b 2 N h d G l v b j 4 8 U 3 R h Y m x l R W 5 0 c m l l c y A v P j w v S X R l b T 4 8 S X R l b T 4 8 S X R l b U x v Y 2 F 0 a W 9 u P j x J d G V t V H l w Z T 5 G b 3 J t d W x h P C 9 J d G V t V H l w Z T 4 8 S X R l b V B h d G g + U 2 V j d G l v b j E v V G F i b G U 3 J T I w K D I p L 0 N o Y W 5 n Z W Q l M j B U e X B l P C 9 J d G V t U G F 0 a D 4 8 L 0 l 0 Z W 1 M b 2 N h d G l v b j 4 8 U 3 R h Y m x l R W 5 0 c m l l c y A v P j w v S X R l b T 4 8 S X R l b T 4 8 S X R l b U x v Y 2 F 0 a W 9 u P j x J d G V t V H l w Z T 5 G b 3 J t d W x h P C 9 J d G V t V H l w Z T 4 8 S X R l b V B h d G g + U 2 V j d G l v b j E v V G F i b G U 3 J T I w K D I p L 1 J l b W 9 2 Z W Q l M j B D b 2 x 1 b W 5 z P C 9 J d G V t U G F 0 a D 4 8 L 0 l 0 Z W 1 M b 2 N h d G l v b j 4 8 U 3 R h Y m x l R W 5 0 c m l l c y A v P j w v S X R l b T 4 8 L 0 l 0 Z W 1 z P j w v T G 9 j Y W x Q Y W N r Y W d l T W V 0 Y W R h d G F G a W x l P h Y A A A B Q S w U G A A A A A A A A A A A A A A A A A A A A A A A A J g E A A A E A A A D Q j J 3 f A R X R E Y x 6 A M B P w p f r A Q A A A P p A W 2 M V D b l F l d G H z 2 9 r 3 + A A A A A A A g A A A A A A E G Y A A A A B A A A g A A A A H x r 2 h j K z r c k u X G 6 0 F B V 5 a A A t L 2 T / O h v z O 4 j u t X c s o C 8 A A A A A D o A A A A A C A A A g A A A A 2 r V 4 p P k 6 s U F l V d O I a l Q b k e Z S R S C b S I p S r u a X V R x X i H 5 Q A A A A e 0 n d Q K Y a M X H I b Q W S t r x S w m q 8 V y f 8 t k k U R o m X 1 1 z O G v C r c B z x 4 H e S i b M h p J c 1 D 1 7 1 A U m I t 0 2 U C f 1 v 1 O z d u y g n f v g A l n P J A K t 7 h f K 1 V f p J x 8 Z A A A A A h v P A x I c U k e Q x 7 t g 3 q C A 8 v v m m Z 5 P R G T v Z V m w c P 7 / T l 5 1 3 S y y B N 0 C K t j D r B f i d Z k e y t T O t I / w j w R P X k k 4 P F 2 K 3 P A = = < / D a t a M a s h u p > 
</file>

<file path=customXml/itemProps1.xml><?xml version="1.0" encoding="utf-8"?>
<ds:datastoreItem xmlns:ds="http://schemas.openxmlformats.org/officeDocument/2006/customXml" ds:itemID="{908BFBC7-E17B-4E68-B85A-624B612C14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Q1CT</vt:lpstr>
      <vt:lpstr>Q2CT</vt:lpstr>
      <vt:lpstr>Q3CT</vt:lpstr>
      <vt:lpstr>Q1MD</vt:lpstr>
      <vt:lpstr>Q2MD</vt:lpstr>
      <vt:lpstr>Q3MD</vt:lpstr>
      <vt:lpstr>Q4MD</vt:lpstr>
      <vt:lpstr>Q5MD</vt:lpstr>
      <vt:lpstr>Q6MD</vt:lpstr>
      <vt:lpstr>Q7MD</vt:lpstr>
      <vt:lpstr>Q8MD</vt:lpstr>
      <vt:lpstr>Q9MD</vt:lpstr>
      <vt:lpstr>Q10MD</vt:lpstr>
      <vt:lpstr>Q11MD</vt:lpstr>
      <vt:lpstr>Q12MD</vt:lpstr>
      <vt:lpstr>Q13MD</vt:lpstr>
      <vt:lpstr>Q14MD</vt:lpstr>
      <vt:lpstr>Q1MSK</vt:lpstr>
      <vt:lpstr>Q2MSK</vt:lpstr>
      <vt:lpstr>Q3MSK</vt:lpstr>
      <vt:lpstr>Q4MSK</vt:lpstr>
      <vt:lpstr>Q5MSK</vt:lpstr>
      <vt:lpstr>Q1PQ</vt:lpstr>
      <vt:lpstr>Q2PQ</vt:lpstr>
      <vt:lpstr>Q1CC</vt:lpstr>
      <vt:lpstr>Q2CC</vt:lpstr>
      <vt:lpstr>Q1DRV</vt:lpstr>
      <vt:lpstr>Q2DRV</vt:lpstr>
      <vt:lpstr>Q3DRV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Bhagwati Prajapat</dc:creator>
  <cp:lastModifiedBy>Arhant Jain</cp:lastModifiedBy>
  <dcterms:created xsi:type="dcterms:W3CDTF">2024-02-15T07:03:59Z</dcterms:created>
  <dcterms:modified xsi:type="dcterms:W3CDTF">2024-05-21T10:43:31Z</dcterms:modified>
</cp:coreProperties>
</file>