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erca\OneDrive\Área de Trabalho\Área de trabalho\"/>
    </mc:Choice>
  </mc:AlternateContent>
  <xr:revisionPtr revIDLastSave="0" documentId="13_ncr:1_{3A89C6C5-3D34-4FA0-91F7-F2F00E76F218}" xr6:coauthVersionLast="47" xr6:coauthVersionMax="47" xr10:uidLastSave="{00000000-0000-0000-0000-000000000000}"/>
  <bookViews>
    <workbookView xWindow="-108" yWindow="-108" windowWidth="23256" windowHeight="12576" tabRatio="887" activeTab="14" xr2:uid="{00000000-000D-0000-FFFF-FFFF00000000}"/>
  </bookViews>
  <sheets>
    <sheet name="Mast." sheetId="2" r:id="rId1"/>
    <sheet name="M1" sheetId="22" r:id="rId2"/>
    <sheet name="M2" sheetId="11" r:id="rId3"/>
    <sheet name="Porn." sheetId="3" r:id="rId4"/>
    <sheet name="P1" sheetId="23" r:id="rId5"/>
    <sheet name="P2" sheetId="10" r:id="rId6"/>
    <sheet name="Rel." sheetId="28" r:id="rId7"/>
    <sheet name="Intag." sheetId="25" r:id="rId8"/>
    <sheet name="I1" sheetId="26" r:id="rId9"/>
    <sheet name="Barba" sheetId="7" r:id="rId10"/>
    <sheet name="Cabelo" sheetId="8" r:id="rId11"/>
    <sheet name="Pêlos pub." sheetId="9" r:id="rId12"/>
    <sheet name="Doação de sang." sheetId="4" r:id="rId13"/>
    <sheet name="Jejum 1" sheetId="12" r:id="rId14"/>
    <sheet name="Jejum 2" sheetId="30" r:id="rId15"/>
    <sheet name="Vale-Refeição" sheetId="32" r:id="rId16"/>
  </sheets>
  <externalReferences>
    <externalReference r:id="rId17"/>
  </externalReferences>
  <definedNames>
    <definedName name="ano_1">Mast.!$E:$E</definedName>
    <definedName name="ano_11">#REF!</definedName>
    <definedName name="ano_2">Porn.!$E:$E</definedName>
    <definedName name="ano_3">#REF!</definedName>
    <definedName name="ano_instagram">Intag.!$E:$E</definedName>
    <definedName name="data_1">Mast.!$B:$B</definedName>
    <definedName name="data_11">#REF!</definedName>
    <definedName name="data_2">Porn.!$B:$B</definedName>
    <definedName name="data_3">#REF!</definedName>
    <definedName name="data_instagram">Intag.!$B:$B</definedName>
    <definedName name="data1">Mast.!$B:$B</definedName>
    <definedName name="mes_1">Mast.!$D:$D</definedName>
    <definedName name="mes_11">#REF!</definedName>
    <definedName name="mes_2">Porn.!$D:$D</definedName>
    <definedName name="mes_3">#REF!</definedName>
    <definedName name="mes_instagram">Intag.!$D:$D</definedName>
    <definedName name="numerico_1">Mast.!$F:$F</definedName>
    <definedName name="numerico_10">'Jejum 1'!$F:$F</definedName>
    <definedName name="numerico_11">#REF!</definedName>
    <definedName name="numerico_2">Porn.!$F:$F</definedName>
    <definedName name="numerico_3">#REF!</definedName>
    <definedName name="numerico_4">#REF!</definedName>
    <definedName name="numerico_5">#REF!</definedName>
    <definedName name="numerico_6">Barba!$F:$F</definedName>
    <definedName name="numerico_7">Cabelo!$F:$F</definedName>
    <definedName name="numerico_8">'Pêlos pub.'!$F:$F</definedName>
    <definedName name="numerico_9">'Doação de sang.'!$F:$F</definedName>
    <definedName name="tempo_1">'[1]Análise técnica'!$G:$G</definedName>
    <definedName name="tempo_instagram">Intag.!$F:$F</definedName>
    <definedName name="ult_vez_1">Mast.!$G:$G</definedName>
    <definedName name="ult_vez_2">Porn.!$G:$G</definedName>
    <definedName name="ult_vez_3">#REF!</definedName>
    <definedName name="xxxx">#REF!</definedName>
    <definedName name="yyyyy">#REF!</definedName>
    <definedName name="zzz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30" l="1"/>
  <c r="A72" i="30" s="1"/>
  <c r="A73" i="30" s="1"/>
  <c r="A74" i="30" s="1"/>
  <c r="A75" i="30" s="1"/>
  <c r="D71" i="30"/>
  <c r="E71" i="30"/>
  <c r="F71" i="30" s="1"/>
  <c r="D72" i="30"/>
  <c r="E72" i="30"/>
  <c r="F72" i="30" s="1"/>
  <c r="D73" i="30"/>
  <c r="E73" i="30"/>
  <c r="F73" i="30" s="1"/>
  <c r="D74" i="30"/>
  <c r="E74" i="30"/>
  <c r="F74" i="30" s="1"/>
  <c r="D75" i="30"/>
  <c r="E75" i="30"/>
  <c r="F75" i="30" s="1"/>
  <c r="A567" i="3"/>
  <c r="D567" i="3"/>
  <c r="E567" i="3"/>
  <c r="F567" i="3"/>
  <c r="G567" i="3"/>
  <c r="H567" i="3" s="1"/>
  <c r="I567" i="3" s="1"/>
  <c r="J567" i="3" s="1"/>
  <c r="A825" i="2"/>
  <c r="D825" i="2"/>
  <c r="E825" i="2"/>
  <c r="F825" i="2"/>
  <c r="G825" i="2"/>
  <c r="H825" i="2" s="1"/>
  <c r="I825" i="2" s="1"/>
  <c r="J825" i="2" s="1"/>
  <c r="A566" i="3"/>
  <c r="D566" i="3"/>
  <c r="E566" i="3"/>
  <c r="F566" i="3"/>
  <c r="G566" i="3"/>
  <c r="H566" i="3" s="1"/>
  <c r="I566" i="3" s="1"/>
  <c r="J566" i="3" s="1"/>
  <c r="A824" i="2"/>
  <c r="D824" i="2"/>
  <c r="E824" i="2"/>
  <c r="F824" i="2"/>
  <c r="G824" i="2"/>
  <c r="H824" i="2" s="1"/>
  <c r="I824" i="2" s="1"/>
  <c r="J824" i="2" s="1"/>
  <c r="A565" i="3"/>
  <c r="D565" i="3"/>
  <c r="E565" i="3"/>
  <c r="F565" i="3"/>
  <c r="G565" i="3"/>
  <c r="H565" i="3" s="1"/>
  <c r="I565" i="3" s="1"/>
  <c r="J565" i="3" s="1"/>
  <c r="A823" i="2"/>
  <c r="D823" i="2"/>
  <c r="E823" i="2"/>
  <c r="F823" i="2"/>
  <c r="G823" i="2"/>
  <c r="H823" i="2" s="1"/>
  <c r="I823" i="2" s="1"/>
  <c r="J823" i="2" s="1"/>
  <c r="A564" i="3"/>
  <c r="D564" i="3"/>
  <c r="E564" i="3"/>
  <c r="F564" i="3"/>
  <c r="G564" i="3"/>
  <c r="H564" i="3"/>
  <c r="I564" i="3"/>
  <c r="J564" i="3" s="1"/>
  <c r="A822" i="2"/>
  <c r="D822" i="2"/>
  <c r="E822" i="2"/>
  <c r="F822" i="2"/>
  <c r="G822" i="2"/>
  <c r="H822" i="2" s="1"/>
  <c r="I822" i="2" s="1"/>
  <c r="J822" i="2" s="1"/>
  <c r="A563" i="3"/>
  <c r="D563" i="3"/>
  <c r="E563" i="3"/>
  <c r="F563" i="3"/>
  <c r="G563" i="3"/>
  <c r="H563" i="3" s="1"/>
  <c r="I563" i="3" s="1"/>
  <c r="J563" i="3" s="1"/>
  <c r="A821" i="2"/>
  <c r="D821" i="2"/>
  <c r="E821" i="2"/>
  <c r="F821" i="2"/>
  <c r="G821" i="2"/>
  <c r="H821" i="2" s="1"/>
  <c r="I821" i="2" s="1"/>
  <c r="J821" i="2" s="1"/>
  <c r="A562" i="3"/>
  <c r="D562" i="3"/>
  <c r="E562" i="3"/>
  <c r="F562" i="3"/>
  <c r="G562" i="3"/>
  <c r="H562" i="3"/>
  <c r="I562" i="3" s="1"/>
  <c r="J562" i="3" s="1"/>
  <c r="A820" i="2"/>
  <c r="D820" i="2"/>
  <c r="E820" i="2"/>
  <c r="F820" i="2"/>
  <c r="G820" i="2"/>
  <c r="H820" i="2" s="1"/>
  <c r="I820" i="2" s="1"/>
  <c r="J820" i="2" s="1"/>
  <c r="A819" i="2"/>
  <c r="D819" i="2"/>
  <c r="E819" i="2"/>
  <c r="F819" i="2"/>
  <c r="G819" i="2"/>
  <c r="H819" i="2" s="1"/>
  <c r="I819" i="2" s="1"/>
  <c r="J819" i="2" s="1"/>
  <c r="A561" i="3"/>
  <c r="D561" i="3"/>
  <c r="E561" i="3"/>
  <c r="F561" i="3"/>
  <c r="G561" i="3"/>
  <c r="H561" i="3" s="1"/>
  <c r="I561" i="3" s="1"/>
  <c r="J561" i="3" s="1"/>
  <c r="A560" i="3"/>
  <c r="D560" i="3"/>
  <c r="E560" i="3"/>
  <c r="F560" i="3"/>
  <c r="G560" i="3"/>
  <c r="H560" i="3" s="1"/>
  <c r="I560" i="3" s="1"/>
  <c r="J560" i="3" s="1"/>
  <c r="A818" i="2"/>
  <c r="D818" i="2"/>
  <c r="E818" i="2"/>
  <c r="F818" i="2"/>
  <c r="G818" i="2"/>
  <c r="H818" i="2" s="1"/>
  <c r="I818" i="2" s="1"/>
  <c r="J818" i="2" s="1"/>
  <c r="A559" i="3"/>
  <c r="D559" i="3"/>
  <c r="E559" i="3"/>
  <c r="F559" i="3"/>
  <c r="G559" i="3"/>
  <c r="H559" i="3" s="1"/>
  <c r="I559" i="3" s="1"/>
  <c r="J559" i="3" s="1"/>
  <c r="A817" i="2"/>
  <c r="D817" i="2"/>
  <c r="E817" i="2"/>
  <c r="F817" i="2"/>
  <c r="G817" i="2"/>
  <c r="H817" i="2" s="1"/>
  <c r="I817" i="2" s="1"/>
  <c r="J817" i="2" s="1"/>
  <c r="A558" i="3"/>
  <c r="D558" i="3"/>
  <c r="E558" i="3"/>
  <c r="F558" i="3"/>
  <c r="G558" i="3"/>
  <c r="H558" i="3" s="1"/>
  <c r="I558" i="3" s="1"/>
  <c r="J558" i="3" s="1"/>
  <c r="A816" i="2"/>
  <c r="D816" i="2"/>
  <c r="E816" i="2"/>
  <c r="F816" i="2"/>
  <c r="G816" i="2"/>
  <c r="H816" i="2" s="1"/>
  <c r="I816" i="2" s="1"/>
  <c r="J816" i="2" s="1"/>
  <c r="A557" i="3"/>
  <c r="D557" i="3"/>
  <c r="E557" i="3"/>
  <c r="F557" i="3"/>
  <c r="G557" i="3"/>
  <c r="H557" i="3" s="1"/>
  <c r="I557" i="3" s="1"/>
  <c r="J557" i="3" s="1"/>
  <c r="A815" i="2"/>
  <c r="D815" i="2"/>
  <c r="E815" i="2"/>
  <c r="F815" i="2"/>
  <c r="G815" i="2"/>
  <c r="H815" i="2" s="1"/>
  <c r="I815" i="2" s="1"/>
  <c r="J815" i="2" s="1"/>
  <c r="A556" i="3"/>
  <c r="D556" i="3"/>
  <c r="E556" i="3"/>
  <c r="F556" i="3"/>
  <c r="G556" i="3"/>
  <c r="H556" i="3" s="1"/>
  <c r="I556" i="3" s="1"/>
  <c r="J556" i="3" s="1"/>
  <c r="A814" i="2"/>
  <c r="D814" i="2"/>
  <c r="E814" i="2"/>
  <c r="F814" i="2"/>
  <c r="G814" i="2"/>
  <c r="H814" i="2"/>
  <c r="I814" i="2" s="1"/>
  <c r="J814" i="2" s="1"/>
  <c r="A555" i="3"/>
  <c r="D555" i="3"/>
  <c r="E555" i="3"/>
  <c r="F555" i="3"/>
  <c r="G555" i="3"/>
  <c r="H555" i="3" s="1"/>
  <c r="I555" i="3" s="1"/>
  <c r="J555" i="3" s="1"/>
  <c r="A813" i="2"/>
  <c r="D813" i="2"/>
  <c r="E813" i="2"/>
  <c r="F813" i="2"/>
  <c r="G813" i="2"/>
  <c r="H813" i="2" s="1"/>
  <c r="I813" i="2" s="1"/>
  <c r="J813" i="2" s="1"/>
  <c r="A554" i="3"/>
  <c r="D554" i="3"/>
  <c r="E554" i="3"/>
  <c r="F554" i="3"/>
  <c r="G554" i="3"/>
  <c r="H554" i="3" s="1"/>
  <c r="I554" i="3" s="1"/>
  <c r="J554" i="3" s="1"/>
  <c r="A812" i="2"/>
  <c r="D812" i="2"/>
  <c r="E812" i="2"/>
  <c r="F812" i="2"/>
  <c r="G812" i="2"/>
  <c r="H812" i="2" s="1"/>
  <c r="I812" i="2" s="1"/>
  <c r="J812" i="2" s="1"/>
  <c r="A553" i="3"/>
  <c r="D553" i="3"/>
  <c r="E553" i="3"/>
  <c r="F553" i="3"/>
  <c r="G553" i="3"/>
  <c r="H553" i="3"/>
  <c r="I553" i="3"/>
  <c r="J553" i="3" s="1"/>
  <c r="A811" i="2"/>
  <c r="D811" i="2"/>
  <c r="E811" i="2"/>
  <c r="F811" i="2"/>
  <c r="G811" i="2"/>
  <c r="H811" i="2" s="1"/>
  <c r="I811" i="2" s="1"/>
  <c r="J811" i="2" s="1"/>
  <c r="A810" i="2"/>
  <c r="D810" i="2"/>
  <c r="E810" i="2"/>
  <c r="F810" i="2"/>
  <c r="G810" i="2"/>
  <c r="H810" i="2"/>
  <c r="I810" i="2"/>
  <c r="J810" i="2" s="1"/>
  <c r="A552" i="3"/>
  <c r="D552" i="3"/>
  <c r="E552" i="3"/>
  <c r="F552" i="3"/>
  <c r="G552" i="3"/>
  <c r="H552" i="3"/>
  <c r="I552" i="3" s="1"/>
  <c r="J552" i="3" s="1"/>
  <c r="A551" i="3"/>
  <c r="D551" i="3"/>
  <c r="E551" i="3"/>
  <c r="F551" i="3"/>
  <c r="G551" i="3"/>
  <c r="H551" i="3" s="1"/>
  <c r="I551" i="3" s="1"/>
  <c r="J551" i="3" s="1"/>
  <c r="A809" i="2"/>
  <c r="D809" i="2"/>
  <c r="E809" i="2"/>
  <c r="F809" i="2"/>
  <c r="G809" i="2"/>
  <c r="H809" i="2" s="1"/>
  <c r="I809" i="2" s="1"/>
  <c r="J809" i="2" s="1"/>
  <c r="A550" i="3"/>
  <c r="D550" i="3"/>
  <c r="E550" i="3"/>
  <c r="F550" i="3"/>
  <c r="G550" i="3"/>
  <c r="H550" i="3" s="1"/>
  <c r="I550" i="3" s="1"/>
  <c r="J550" i="3" s="1"/>
  <c r="A808" i="2"/>
  <c r="D808" i="2"/>
  <c r="E808" i="2"/>
  <c r="F808" i="2"/>
  <c r="G808" i="2"/>
  <c r="H808" i="2" s="1"/>
  <c r="I808" i="2" s="1"/>
  <c r="J808" i="2" s="1"/>
  <c r="A549" i="3"/>
  <c r="D549" i="3"/>
  <c r="E549" i="3"/>
  <c r="F549" i="3"/>
  <c r="G549" i="3"/>
  <c r="H549" i="3" s="1"/>
  <c r="I549" i="3" s="1"/>
  <c r="J549" i="3" s="1"/>
  <c r="A807" i="2"/>
  <c r="D807" i="2"/>
  <c r="E807" i="2"/>
  <c r="F807" i="2"/>
  <c r="G807" i="2"/>
  <c r="H807" i="2" s="1"/>
  <c r="I807" i="2" s="1"/>
  <c r="J807" i="2" s="1"/>
  <c r="A548" i="3"/>
  <c r="D548" i="3"/>
  <c r="E548" i="3"/>
  <c r="F548" i="3"/>
  <c r="G548" i="3"/>
  <c r="H548" i="3"/>
  <c r="I548" i="3"/>
  <c r="J548" i="3" s="1"/>
  <c r="A806" i="2"/>
  <c r="D806" i="2"/>
  <c r="E806" i="2"/>
  <c r="F806" i="2"/>
  <c r="G806" i="2"/>
  <c r="H806" i="2" s="1"/>
  <c r="I806" i="2" s="1"/>
  <c r="J806" i="2" s="1"/>
  <c r="A547" i="3"/>
  <c r="D547" i="3"/>
  <c r="E547" i="3"/>
  <c r="F547" i="3"/>
  <c r="G547" i="3"/>
  <c r="H547" i="3" s="1"/>
  <c r="I547" i="3" s="1"/>
  <c r="J547" i="3" s="1"/>
  <c r="A805" i="2"/>
  <c r="D805" i="2"/>
  <c r="E805" i="2"/>
  <c r="F805" i="2"/>
  <c r="G805" i="2"/>
  <c r="H805" i="2" s="1"/>
  <c r="I805" i="2" s="1"/>
  <c r="J805" i="2" s="1"/>
  <c r="A804" i="2"/>
  <c r="D804" i="2"/>
  <c r="E804" i="2"/>
  <c r="F804" i="2"/>
  <c r="G804" i="2"/>
  <c r="H804" i="2" s="1"/>
  <c r="I804" i="2" s="1"/>
  <c r="J804" i="2" s="1"/>
  <c r="A546" i="3"/>
  <c r="D546" i="3"/>
  <c r="E546" i="3"/>
  <c r="F546" i="3"/>
  <c r="G546" i="3"/>
  <c r="H546" i="3" s="1"/>
  <c r="I546" i="3" s="1"/>
  <c r="J546" i="3" s="1"/>
  <c r="A545" i="3"/>
  <c r="D545" i="3"/>
  <c r="E545" i="3"/>
  <c r="F545" i="3"/>
  <c r="G545" i="3"/>
  <c r="H545" i="3"/>
  <c r="I545" i="3" s="1"/>
  <c r="J545" i="3" s="1"/>
  <c r="A803" i="2"/>
  <c r="D803" i="2"/>
  <c r="E803" i="2"/>
  <c r="F803" i="2"/>
  <c r="G803" i="2"/>
  <c r="H803" i="2" s="1"/>
  <c r="I803" i="2" s="1"/>
  <c r="J803" i="2" s="1"/>
  <c r="A802" i="2"/>
  <c r="D802" i="2"/>
  <c r="E802" i="2"/>
  <c r="F802" i="2"/>
  <c r="G802" i="2"/>
  <c r="H802" i="2" s="1"/>
  <c r="I802" i="2" s="1"/>
  <c r="J802" i="2" s="1"/>
  <c r="A544" i="3"/>
  <c r="D544" i="3"/>
  <c r="E544" i="3"/>
  <c r="F544" i="3"/>
  <c r="G544" i="3"/>
  <c r="H544" i="3" s="1"/>
  <c r="I544" i="3" s="1"/>
  <c r="J544" i="3" s="1"/>
  <c r="A543" i="3"/>
  <c r="D543" i="3"/>
  <c r="E543" i="3"/>
  <c r="F543" i="3"/>
  <c r="G543" i="3"/>
  <c r="H543" i="3"/>
  <c r="I543" i="3"/>
  <c r="J543" i="3" s="1"/>
  <c r="A801" i="2"/>
  <c r="D801" i="2"/>
  <c r="E801" i="2"/>
  <c r="F801" i="2"/>
  <c r="G801" i="2"/>
  <c r="H801" i="2" s="1"/>
  <c r="I801" i="2" s="1"/>
  <c r="J801" i="2" s="1"/>
  <c r="A542" i="3"/>
  <c r="D542" i="3"/>
  <c r="E542" i="3"/>
  <c r="F542" i="3"/>
  <c r="G542" i="3"/>
  <c r="H542" i="3" s="1"/>
  <c r="I542" i="3" s="1"/>
  <c r="J542" i="3" s="1"/>
  <c r="A800" i="2"/>
  <c r="D800" i="2"/>
  <c r="E800" i="2"/>
  <c r="F800" i="2"/>
  <c r="G800" i="2"/>
  <c r="H800" i="2" s="1"/>
  <c r="I800" i="2" s="1"/>
  <c r="J800" i="2" s="1"/>
  <c r="A799" i="2"/>
  <c r="D799" i="2"/>
  <c r="E799" i="2"/>
  <c r="F799" i="2"/>
  <c r="G799" i="2"/>
  <c r="H799" i="2" s="1"/>
  <c r="I799" i="2" s="1"/>
  <c r="J799" i="2" s="1"/>
  <c r="A541" i="3"/>
  <c r="D541" i="3"/>
  <c r="E541" i="3"/>
  <c r="F541" i="3"/>
  <c r="G541" i="3"/>
  <c r="H541" i="3" s="1"/>
  <c r="I541" i="3" s="1"/>
  <c r="J541" i="3" s="1"/>
  <c r="A540" i="3"/>
  <c r="D540" i="3"/>
  <c r="E540" i="3"/>
  <c r="F540" i="3"/>
  <c r="G540" i="3"/>
  <c r="H540" i="3" s="1"/>
  <c r="I540" i="3" s="1"/>
  <c r="J540" i="3" s="1"/>
  <c r="A798" i="2"/>
  <c r="D798" i="2"/>
  <c r="E798" i="2"/>
  <c r="F798" i="2"/>
  <c r="G798" i="2"/>
  <c r="H798" i="2" s="1"/>
  <c r="I798" i="2" s="1"/>
  <c r="J798" i="2" s="1"/>
  <c r="A539" i="3"/>
  <c r="D539" i="3"/>
  <c r="E539" i="3"/>
  <c r="F539" i="3"/>
  <c r="G539" i="3"/>
  <c r="H539" i="3" s="1"/>
  <c r="I539" i="3" s="1"/>
  <c r="J539" i="3" s="1"/>
  <c r="A797" i="2"/>
  <c r="D797" i="2"/>
  <c r="E797" i="2"/>
  <c r="F797" i="2"/>
  <c r="G797" i="2"/>
  <c r="H797" i="2" s="1"/>
  <c r="I797" i="2" s="1"/>
  <c r="J797" i="2" s="1"/>
  <c r="A796" i="2"/>
  <c r="D796" i="2"/>
  <c r="E796" i="2"/>
  <c r="F796" i="2"/>
  <c r="G796" i="2"/>
  <c r="H796" i="2"/>
  <c r="I796" i="2" s="1"/>
  <c r="J796" i="2" s="1"/>
  <c r="A538" i="3"/>
  <c r="D538" i="3"/>
  <c r="E538" i="3"/>
  <c r="F538" i="3"/>
  <c r="G538" i="3"/>
  <c r="H538" i="3" s="1"/>
  <c r="I538" i="3" s="1"/>
  <c r="J538" i="3" s="1"/>
  <c r="A537" i="3"/>
  <c r="D537" i="3"/>
  <c r="E537" i="3"/>
  <c r="F537" i="3"/>
  <c r="G537" i="3"/>
  <c r="H537" i="3" s="1"/>
  <c r="I537" i="3" s="1"/>
  <c r="J537" i="3" s="1"/>
  <c r="A795" i="2"/>
  <c r="D795" i="2"/>
  <c r="E795" i="2"/>
  <c r="F795" i="2"/>
  <c r="G795" i="2"/>
  <c r="H795" i="2" s="1"/>
  <c r="I795" i="2" s="1"/>
  <c r="J795" i="2" s="1"/>
  <c r="A794" i="2"/>
  <c r="D794" i="2"/>
  <c r="E794" i="2"/>
  <c r="F794" i="2"/>
  <c r="G794" i="2"/>
  <c r="H794" i="2"/>
  <c r="I794" i="2" s="1"/>
  <c r="J794" i="2" s="1"/>
  <c r="A536" i="3"/>
  <c r="D536" i="3"/>
  <c r="E536" i="3"/>
  <c r="F536" i="3"/>
  <c r="G536" i="3"/>
  <c r="H536" i="3" s="1"/>
  <c r="I536" i="3" s="1"/>
  <c r="J536" i="3" s="1"/>
  <c r="A535" i="3"/>
  <c r="D535" i="3"/>
  <c r="E535" i="3"/>
  <c r="F535" i="3"/>
  <c r="G535" i="3"/>
  <c r="H535" i="3" s="1"/>
  <c r="I535" i="3" s="1"/>
  <c r="J535" i="3" s="1"/>
  <c r="A793" i="2"/>
  <c r="D793" i="2"/>
  <c r="E793" i="2"/>
  <c r="F793" i="2"/>
  <c r="G793" i="2"/>
  <c r="H793" i="2" s="1"/>
  <c r="I793" i="2" s="1"/>
  <c r="J793" i="2" s="1"/>
  <c r="A534" i="3"/>
  <c r="D534" i="3"/>
  <c r="E534" i="3"/>
  <c r="F534" i="3"/>
  <c r="G534" i="3"/>
  <c r="H534" i="3"/>
  <c r="I534" i="3"/>
  <c r="J534" i="3"/>
  <c r="A792" i="2"/>
  <c r="D792" i="2"/>
  <c r="E792" i="2"/>
  <c r="F792" i="2"/>
  <c r="G792" i="2"/>
  <c r="H792" i="2" s="1"/>
  <c r="I792" i="2" s="1"/>
  <c r="J792" i="2" s="1"/>
  <c r="A791" i="2"/>
  <c r="D791" i="2"/>
  <c r="E791" i="2"/>
  <c r="F791" i="2"/>
  <c r="G791" i="2"/>
  <c r="H791" i="2" s="1"/>
  <c r="I791" i="2" s="1"/>
  <c r="J791" i="2" s="1"/>
  <c r="A533" i="3"/>
  <c r="D533" i="3"/>
  <c r="E533" i="3"/>
  <c r="F533" i="3"/>
  <c r="G533" i="3"/>
  <c r="H533" i="3" s="1"/>
  <c r="I533" i="3" s="1"/>
  <c r="J533" i="3" s="1"/>
  <c r="A532" i="3"/>
  <c r="D532" i="3"/>
  <c r="E532" i="3"/>
  <c r="F532" i="3"/>
  <c r="G532" i="3"/>
  <c r="H532" i="3" s="1"/>
  <c r="I532" i="3" s="1"/>
  <c r="J532" i="3" s="1"/>
  <c r="A790" i="2"/>
  <c r="D790" i="2"/>
  <c r="E790" i="2"/>
  <c r="F790" i="2"/>
  <c r="G790" i="2"/>
  <c r="H790" i="2" s="1"/>
  <c r="I790" i="2" s="1"/>
  <c r="J790" i="2" s="1"/>
  <c r="A531" i="3"/>
  <c r="D531" i="3"/>
  <c r="E531" i="3"/>
  <c r="F531" i="3"/>
  <c r="G531" i="3"/>
  <c r="H531" i="3"/>
  <c r="I531" i="3"/>
  <c r="J531" i="3" s="1"/>
  <c r="A789" i="2"/>
  <c r="D789" i="2"/>
  <c r="E789" i="2"/>
  <c r="F789" i="2"/>
  <c r="G789" i="2"/>
  <c r="H789" i="2" s="1"/>
  <c r="I789" i="2" s="1"/>
  <c r="J789" i="2" s="1"/>
  <c r="A788" i="2"/>
  <c r="D788" i="2"/>
  <c r="E788" i="2"/>
  <c r="F788" i="2"/>
  <c r="G788" i="2"/>
  <c r="H788" i="2" s="1"/>
  <c r="I788" i="2" s="1"/>
  <c r="J788" i="2" s="1"/>
  <c r="A530" i="3"/>
  <c r="D530" i="3"/>
  <c r="E530" i="3"/>
  <c r="F530" i="3"/>
  <c r="G530" i="3"/>
  <c r="H530" i="3" s="1"/>
  <c r="I530" i="3" s="1"/>
  <c r="J530" i="3" s="1"/>
  <c r="A529" i="3"/>
  <c r="D529" i="3"/>
  <c r="E529" i="3"/>
  <c r="F529" i="3"/>
  <c r="G529" i="3"/>
  <c r="H529" i="3"/>
  <c r="I529" i="3"/>
  <c r="J529" i="3" s="1"/>
  <c r="A787" i="2"/>
  <c r="D787" i="2"/>
  <c r="E787" i="2"/>
  <c r="F787" i="2"/>
  <c r="G787" i="2"/>
  <c r="H787" i="2" s="1"/>
  <c r="I787" i="2" s="1"/>
  <c r="J787" i="2" s="1"/>
  <c r="A528" i="3"/>
  <c r="D528" i="3"/>
  <c r="E528" i="3"/>
  <c r="F528" i="3"/>
  <c r="G528" i="3"/>
  <c r="H528" i="3" s="1"/>
  <c r="I528" i="3" s="1"/>
  <c r="J528" i="3" s="1"/>
  <c r="A786" i="2"/>
  <c r="D786" i="2"/>
  <c r="E786" i="2"/>
  <c r="F786" i="2"/>
  <c r="G786" i="2"/>
  <c r="H786" i="2" s="1"/>
  <c r="I786" i="2" s="1"/>
  <c r="J786" i="2" s="1"/>
  <c r="A785" i="2"/>
  <c r="D785" i="2"/>
  <c r="E785" i="2"/>
  <c r="F785" i="2"/>
  <c r="G785" i="2"/>
  <c r="H785" i="2" s="1"/>
  <c r="I785" i="2" s="1"/>
  <c r="J785" i="2" s="1"/>
  <c r="A527" i="3"/>
  <c r="D527" i="3"/>
  <c r="E527" i="3"/>
  <c r="F527" i="3"/>
  <c r="G527" i="3"/>
  <c r="H527" i="3" s="1"/>
  <c r="I527" i="3" s="1"/>
  <c r="J527" i="3" s="1"/>
  <c r="A526" i="3"/>
  <c r="D526" i="3"/>
  <c r="E526" i="3"/>
  <c r="F526" i="3"/>
  <c r="G526" i="3"/>
  <c r="H526" i="3" s="1"/>
  <c r="I526" i="3" s="1"/>
  <c r="J526" i="3" s="1"/>
  <c r="A784" i="2"/>
  <c r="D784" i="2"/>
  <c r="E784" i="2"/>
  <c r="F784" i="2"/>
  <c r="G784" i="2"/>
  <c r="H784" i="2" s="1"/>
  <c r="I784" i="2" s="1"/>
  <c r="J784" i="2" s="1"/>
  <c r="A783" i="2"/>
  <c r="D783" i="2"/>
  <c r="E783" i="2"/>
  <c r="F783" i="2"/>
  <c r="G783" i="2"/>
  <c r="H783" i="2"/>
  <c r="I783" i="2" s="1"/>
  <c r="J783" i="2" s="1"/>
  <c r="A525" i="3"/>
  <c r="D525" i="3"/>
  <c r="E525" i="3"/>
  <c r="F525" i="3"/>
  <c r="G525" i="3"/>
  <c r="H525" i="3" s="1"/>
  <c r="I525" i="3" s="1"/>
  <c r="J525" i="3" s="1"/>
  <c r="A524" i="3"/>
  <c r="D524" i="3"/>
  <c r="E524" i="3"/>
  <c r="F524" i="3"/>
  <c r="G524" i="3"/>
  <c r="H524" i="3" s="1"/>
  <c r="I524" i="3" s="1"/>
  <c r="J524" i="3" s="1"/>
  <c r="A782" i="2"/>
  <c r="D782" i="2"/>
  <c r="E782" i="2"/>
  <c r="F782" i="2"/>
  <c r="G782" i="2"/>
  <c r="H782" i="2" s="1"/>
  <c r="I782" i="2" s="1"/>
  <c r="J782" i="2" s="1"/>
  <c r="A523" i="3"/>
  <c r="D523" i="3"/>
  <c r="E523" i="3"/>
  <c r="F523" i="3"/>
  <c r="G523" i="3"/>
  <c r="H523" i="3" s="1"/>
  <c r="I523" i="3" s="1"/>
  <c r="J523" i="3" s="1"/>
  <c r="A781" i="2"/>
  <c r="D781" i="2"/>
  <c r="E781" i="2"/>
  <c r="F781" i="2"/>
  <c r="G781" i="2"/>
  <c r="H781" i="2" s="1"/>
  <c r="I781" i="2" s="1"/>
  <c r="J781" i="2" s="1"/>
  <c r="A780" i="2"/>
  <c r="D780" i="2"/>
  <c r="E780" i="2"/>
  <c r="F780" i="2"/>
  <c r="G780" i="2"/>
  <c r="H780" i="2" s="1"/>
  <c r="I780" i="2" s="1"/>
  <c r="J780" i="2" s="1"/>
  <c r="A522" i="3"/>
  <c r="D522" i="3"/>
  <c r="E522" i="3"/>
  <c r="F522" i="3"/>
  <c r="G522" i="3"/>
  <c r="H522" i="3" s="1"/>
  <c r="I522" i="3" s="1"/>
  <c r="J522" i="3" s="1"/>
  <c r="A521" i="3"/>
  <c r="D521" i="3"/>
  <c r="E521" i="3"/>
  <c r="F521" i="3"/>
  <c r="G521" i="3"/>
  <c r="H521" i="3"/>
  <c r="I521" i="3"/>
  <c r="J521" i="3"/>
  <c r="A779" i="2"/>
  <c r="D779" i="2"/>
  <c r="E779" i="2"/>
  <c r="F779" i="2"/>
  <c r="G779" i="2"/>
  <c r="H779" i="2" s="1"/>
  <c r="I779" i="2" s="1"/>
  <c r="J779" i="2" s="1"/>
  <c r="A778" i="2"/>
  <c r="D778" i="2"/>
  <c r="E778" i="2"/>
  <c r="F778" i="2"/>
  <c r="G778" i="2"/>
  <c r="H778" i="2"/>
  <c r="I778" i="2" s="1"/>
  <c r="J778" i="2" s="1"/>
  <c r="A520" i="3"/>
  <c r="D520" i="3"/>
  <c r="E520" i="3"/>
  <c r="F520" i="3"/>
  <c r="G520" i="3"/>
  <c r="H520" i="3" s="1"/>
  <c r="I520" i="3" s="1"/>
  <c r="J520" i="3" s="1"/>
  <c r="A519" i="3"/>
  <c r="D519" i="3"/>
  <c r="E519" i="3"/>
  <c r="F519" i="3"/>
  <c r="G519" i="3"/>
  <c r="H519" i="3"/>
  <c r="I519" i="3"/>
  <c r="J519" i="3" s="1"/>
  <c r="A777" i="2"/>
  <c r="D777" i="2"/>
  <c r="E777" i="2"/>
  <c r="F777" i="2"/>
  <c r="G777" i="2"/>
  <c r="H777" i="2" s="1"/>
  <c r="I777" i="2" s="1"/>
  <c r="J777" i="2" s="1"/>
  <c r="A518" i="3"/>
  <c r="D518" i="3"/>
  <c r="E518" i="3"/>
  <c r="F518" i="3"/>
  <c r="G518" i="3"/>
  <c r="H518" i="3" s="1"/>
  <c r="I518" i="3" s="1"/>
  <c r="J518" i="3" s="1"/>
  <c r="A776" i="2"/>
  <c r="D776" i="2"/>
  <c r="E776" i="2"/>
  <c r="F776" i="2"/>
  <c r="G776" i="2"/>
  <c r="H776" i="2" s="1"/>
  <c r="I776" i="2" s="1"/>
  <c r="J776" i="2" s="1"/>
  <c r="A517" i="3"/>
  <c r="D517" i="3"/>
  <c r="E517" i="3"/>
  <c r="F517" i="3"/>
  <c r="G517" i="3"/>
  <c r="H517" i="3"/>
  <c r="I517" i="3"/>
  <c r="J517" i="3" s="1"/>
  <c r="A775" i="2"/>
  <c r="D775" i="2"/>
  <c r="E775" i="2"/>
  <c r="F775" i="2"/>
  <c r="G775" i="2"/>
  <c r="H775" i="2" s="1"/>
  <c r="I775" i="2" s="1"/>
  <c r="J775" i="2" s="1"/>
  <c r="A516" i="3"/>
  <c r="D516" i="3"/>
  <c r="E516" i="3"/>
  <c r="F516" i="3"/>
  <c r="G516" i="3"/>
  <c r="H516" i="3" s="1"/>
  <c r="I516" i="3" s="1"/>
  <c r="J516" i="3" s="1"/>
  <c r="A774" i="2"/>
  <c r="D774" i="2"/>
  <c r="E774" i="2"/>
  <c r="F774" i="2"/>
  <c r="G774" i="2"/>
  <c r="H774" i="2" s="1"/>
  <c r="I774" i="2" s="1"/>
  <c r="J774" i="2" s="1"/>
  <c r="A515" i="3"/>
  <c r="D515" i="3"/>
  <c r="E515" i="3"/>
  <c r="F515" i="3"/>
  <c r="G515" i="3"/>
  <c r="H515" i="3" s="1"/>
  <c r="I515" i="3" s="1"/>
  <c r="J515" i="3" s="1"/>
  <c r="A773" i="2"/>
  <c r="D773" i="2"/>
  <c r="E773" i="2"/>
  <c r="F773" i="2"/>
  <c r="G773" i="2"/>
  <c r="H773" i="2" s="1"/>
  <c r="I773" i="2" s="1"/>
  <c r="J773" i="2" s="1"/>
  <c r="A772" i="2"/>
  <c r="D772" i="2"/>
  <c r="E772" i="2"/>
  <c r="F772" i="2"/>
  <c r="G772" i="2"/>
  <c r="H772" i="2"/>
  <c r="I772" i="2" s="1"/>
  <c r="J772" i="2" s="1"/>
  <c r="A514" i="3"/>
  <c r="D514" i="3"/>
  <c r="E514" i="3"/>
  <c r="F514" i="3"/>
  <c r="G514" i="3"/>
  <c r="H514" i="3" s="1"/>
  <c r="I514" i="3" s="1"/>
  <c r="J514" i="3" s="1"/>
  <c r="A513" i="3"/>
  <c r="D513" i="3"/>
  <c r="E513" i="3"/>
  <c r="F513" i="3"/>
  <c r="G513" i="3"/>
  <c r="H513" i="3" s="1"/>
  <c r="I513" i="3" s="1"/>
  <c r="J513" i="3" s="1"/>
  <c r="A771" i="2"/>
  <c r="D771" i="2"/>
  <c r="E771" i="2"/>
  <c r="F771" i="2"/>
  <c r="G771" i="2"/>
  <c r="H771" i="2" s="1"/>
  <c r="I771" i="2" s="1"/>
  <c r="J771" i="2" s="1"/>
  <c r="A770" i="2"/>
  <c r="D770" i="2"/>
  <c r="E770" i="2"/>
  <c r="F770" i="2"/>
  <c r="G770" i="2"/>
  <c r="H770" i="2" s="1"/>
  <c r="I770" i="2" s="1"/>
  <c r="J770" i="2" s="1"/>
  <c r="A512" i="3"/>
  <c r="D512" i="3"/>
  <c r="E512" i="3"/>
  <c r="F512" i="3"/>
  <c r="G512" i="3"/>
  <c r="H512" i="3" s="1"/>
  <c r="I512" i="3" s="1"/>
  <c r="J512" i="3" s="1"/>
  <c r="A511" i="3"/>
  <c r="D511" i="3"/>
  <c r="E511" i="3"/>
  <c r="F511" i="3"/>
  <c r="G511" i="3"/>
  <c r="H511" i="3" s="1"/>
  <c r="I511" i="3" s="1"/>
  <c r="J511" i="3" s="1"/>
  <c r="A769" i="2"/>
  <c r="D769" i="2"/>
  <c r="E769" i="2"/>
  <c r="F769" i="2"/>
  <c r="G769" i="2"/>
  <c r="H769" i="2" s="1"/>
  <c r="I769" i="2" s="1"/>
  <c r="J769" i="2" s="1"/>
  <c r="A510" i="3"/>
  <c r="D510" i="3"/>
  <c r="E510" i="3"/>
  <c r="F510" i="3"/>
  <c r="G510" i="3"/>
  <c r="H510" i="3"/>
  <c r="I510" i="3"/>
  <c r="J510" i="3" s="1"/>
  <c r="A768" i="2"/>
  <c r="D768" i="2"/>
  <c r="E768" i="2"/>
  <c r="F768" i="2"/>
  <c r="G768" i="2"/>
  <c r="H768" i="2" s="1"/>
  <c r="I768" i="2" s="1"/>
  <c r="J768" i="2" s="1"/>
  <c r="A767" i="2"/>
  <c r="D767" i="2"/>
  <c r="E767" i="2"/>
  <c r="F767" i="2"/>
  <c r="G767" i="2"/>
  <c r="H767" i="2" s="1"/>
  <c r="I767" i="2" s="1"/>
  <c r="J767" i="2" s="1"/>
  <c r="A766" i="2"/>
  <c r="D766" i="2"/>
  <c r="E766" i="2"/>
  <c r="F766" i="2"/>
  <c r="G766" i="2"/>
  <c r="H766" i="2" s="1"/>
  <c r="I766" i="2" s="1"/>
  <c r="J766" i="2" s="1"/>
  <c r="A509" i="3"/>
  <c r="D509" i="3"/>
  <c r="E509" i="3"/>
  <c r="F509" i="3"/>
  <c r="G509" i="3"/>
  <c r="H509" i="3" s="1"/>
  <c r="I509" i="3" s="1"/>
  <c r="J509" i="3" s="1"/>
  <c r="A508" i="3"/>
  <c r="D508" i="3"/>
  <c r="E508" i="3"/>
  <c r="F508" i="3"/>
  <c r="G508" i="3"/>
  <c r="H508" i="3" s="1"/>
  <c r="I508" i="3" s="1"/>
  <c r="J508" i="3" s="1"/>
  <c r="A765" i="2"/>
  <c r="D765" i="2"/>
  <c r="E765" i="2"/>
  <c r="F765" i="2"/>
  <c r="G765" i="2"/>
  <c r="H765" i="2" s="1"/>
  <c r="I765" i="2" s="1"/>
  <c r="J765" i="2" s="1"/>
  <c r="A507" i="3"/>
  <c r="D507" i="3"/>
  <c r="E507" i="3"/>
  <c r="F507" i="3"/>
  <c r="G507" i="3"/>
  <c r="H507" i="3" s="1"/>
  <c r="I507" i="3" s="1"/>
  <c r="J507" i="3" s="1"/>
  <c r="A764" i="2"/>
  <c r="D764" i="2"/>
  <c r="E764" i="2"/>
  <c r="F764" i="2"/>
  <c r="G764" i="2"/>
  <c r="H764" i="2" s="1"/>
  <c r="I764" i="2" s="1"/>
  <c r="J764" i="2" s="1"/>
  <c r="A763" i="2"/>
  <c r="D763" i="2"/>
  <c r="E763" i="2"/>
  <c r="F763" i="2"/>
  <c r="G763" i="2"/>
  <c r="H763" i="2"/>
  <c r="I763" i="2"/>
  <c r="J763" i="2" s="1"/>
  <c r="A506" i="3"/>
  <c r="D506" i="3"/>
  <c r="E506" i="3"/>
  <c r="F506" i="3"/>
  <c r="G506" i="3"/>
  <c r="H506" i="3" s="1"/>
  <c r="I506" i="3" s="1"/>
  <c r="J506" i="3" s="1"/>
  <c r="A505" i="3"/>
  <c r="D505" i="3"/>
  <c r="E505" i="3"/>
  <c r="F505" i="3"/>
  <c r="G505" i="3"/>
  <c r="H505" i="3"/>
  <c r="I505" i="3"/>
  <c r="J505" i="3" s="1"/>
  <c r="A762" i="2"/>
  <c r="D762" i="2"/>
  <c r="E762" i="2"/>
  <c r="F762" i="2"/>
  <c r="G762" i="2"/>
  <c r="H762" i="2" s="1"/>
  <c r="I762" i="2" s="1"/>
  <c r="J762" i="2" s="1"/>
  <c r="A504" i="3"/>
  <c r="D504" i="3"/>
  <c r="E504" i="3"/>
  <c r="F504" i="3"/>
  <c r="G504" i="3"/>
  <c r="H504" i="3" s="1"/>
  <c r="I504" i="3" s="1"/>
  <c r="J504" i="3" s="1"/>
  <c r="A761" i="2"/>
  <c r="D761" i="2"/>
  <c r="E761" i="2"/>
  <c r="F761" i="2"/>
  <c r="G761" i="2"/>
  <c r="H761" i="2" s="1"/>
  <c r="I761" i="2" s="1"/>
  <c r="J761" i="2" s="1"/>
  <c r="A760" i="2"/>
  <c r="D760" i="2"/>
  <c r="E760" i="2"/>
  <c r="F760" i="2"/>
  <c r="G760" i="2"/>
  <c r="H760" i="2" s="1"/>
  <c r="I760" i="2" s="1"/>
  <c r="J760" i="2" s="1"/>
  <c r="A503" i="3"/>
  <c r="D503" i="3"/>
  <c r="E503" i="3"/>
  <c r="F503" i="3"/>
  <c r="G503" i="3"/>
  <c r="H503" i="3" s="1"/>
  <c r="I503" i="3" s="1"/>
  <c r="J503" i="3" s="1"/>
  <c r="A502" i="3"/>
  <c r="D502" i="3"/>
  <c r="E502" i="3"/>
  <c r="F502" i="3"/>
  <c r="G502" i="3"/>
  <c r="H502" i="3"/>
  <c r="I502" i="3" s="1"/>
  <c r="J502" i="3" s="1"/>
  <c r="A759" i="2"/>
  <c r="D759" i="2"/>
  <c r="E759" i="2"/>
  <c r="F759" i="2"/>
  <c r="G759" i="2"/>
  <c r="H759" i="2" s="1"/>
  <c r="I759" i="2" s="1"/>
  <c r="J759" i="2" s="1"/>
  <c r="A501" i="3"/>
  <c r="D501" i="3"/>
  <c r="E501" i="3"/>
  <c r="F501" i="3"/>
  <c r="G501" i="3"/>
  <c r="H501" i="3"/>
  <c r="I501" i="3" s="1"/>
  <c r="J501" i="3" s="1"/>
  <c r="A758" i="2"/>
  <c r="D758" i="2"/>
  <c r="E758" i="2"/>
  <c r="F758" i="2"/>
  <c r="G758" i="2"/>
  <c r="H758" i="2" s="1"/>
  <c r="I758" i="2" s="1"/>
  <c r="J758" i="2" s="1"/>
  <c r="A500" i="3"/>
  <c r="D500" i="3"/>
  <c r="E500" i="3"/>
  <c r="F500" i="3"/>
  <c r="G500" i="3"/>
  <c r="H500" i="3" s="1"/>
  <c r="I500" i="3" s="1"/>
  <c r="J500" i="3" s="1"/>
  <c r="A757" i="2"/>
  <c r="D757" i="2"/>
  <c r="E757" i="2"/>
  <c r="F757" i="2"/>
  <c r="G757" i="2"/>
  <c r="H757" i="2" s="1"/>
  <c r="I757" i="2" s="1"/>
  <c r="J757" i="2" s="1"/>
  <c r="A756" i="2"/>
  <c r="D756" i="2"/>
  <c r="E756" i="2"/>
  <c r="F756" i="2"/>
  <c r="G756" i="2"/>
  <c r="H756" i="2" s="1"/>
  <c r="I756" i="2" s="1"/>
  <c r="J756" i="2" s="1"/>
  <c r="A499" i="3"/>
  <c r="D499" i="3"/>
  <c r="E499" i="3"/>
  <c r="F499" i="3"/>
  <c r="G499" i="3"/>
  <c r="H499" i="3" s="1"/>
  <c r="I499" i="3" s="1"/>
  <c r="J499" i="3" s="1"/>
  <c r="A498" i="3"/>
  <c r="D498" i="3"/>
  <c r="E498" i="3"/>
  <c r="F498" i="3"/>
  <c r="G498" i="3"/>
  <c r="H498" i="3" s="1"/>
  <c r="I498" i="3" s="1"/>
  <c r="J498" i="3" s="1"/>
  <c r="A755" i="2"/>
  <c r="D755" i="2"/>
  <c r="E755" i="2"/>
  <c r="F755" i="2"/>
  <c r="G755" i="2"/>
  <c r="H755" i="2" s="1"/>
  <c r="I755" i="2" s="1"/>
  <c r="J755" i="2" s="1"/>
  <c r="A497" i="3"/>
  <c r="D497" i="3"/>
  <c r="E497" i="3"/>
  <c r="F497" i="3"/>
  <c r="G497" i="3"/>
  <c r="H497" i="3"/>
  <c r="I497" i="3" s="1"/>
  <c r="J497" i="3" s="1"/>
  <c r="A754" i="2"/>
  <c r="D754" i="2"/>
  <c r="E754" i="2"/>
  <c r="F754" i="2"/>
  <c r="G754" i="2"/>
  <c r="H754" i="2" s="1"/>
  <c r="I754" i="2" s="1"/>
  <c r="J754" i="2" s="1"/>
  <c r="A496" i="3"/>
  <c r="D496" i="3"/>
  <c r="E496" i="3"/>
  <c r="F496" i="3"/>
  <c r="G496" i="3"/>
  <c r="H496" i="3"/>
  <c r="I496" i="3"/>
  <c r="J496" i="3"/>
  <c r="A753" i="2"/>
  <c r="D753" i="2"/>
  <c r="E753" i="2"/>
  <c r="F753" i="2"/>
  <c r="G753" i="2"/>
  <c r="H753" i="2" s="1"/>
  <c r="I753" i="2" s="1"/>
  <c r="J753" i="2" s="1"/>
  <c r="A495" i="3"/>
  <c r="D495" i="3"/>
  <c r="E495" i="3"/>
  <c r="F495" i="3"/>
  <c r="G495" i="3"/>
  <c r="H495" i="3" s="1"/>
  <c r="I495" i="3" s="1"/>
  <c r="J495" i="3" s="1"/>
  <c r="A752" i="2"/>
  <c r="D752" i="2"/>
  <c r="E752" i="2"/>
  <c r="F752" i="2"/>
  <c r="G752" i="2"/>
  <c r="H752" i="2" s="1"/>
  <c r="I752" i="2" s="1"/>
  <c r="J752" i="2" s="1"/>
  <c r="A751" i="2"/>
  <c r="D751" i="2"/>
  <c r="E751" i="2"/>
  <c r="F751" i="2"/>
  <c r="G751" i="2"/>
  <c r="H751" i="2" s="1"/>
  <c r="I751" i="2" s="1"/>
  <c r="J751" i="2" s="1"/>
  <c r="A494" i="3"/>
  <c r="D494" i="3"/>
  <c r="E494" i="3"/>
  <c r="F494" i="3"/>
  <c r="G494" i="3"/>
  <c r="H494" i="3" s="1"/>
  <c r="I494" i="3" s="1"/>
  <c r="J494" i="3" s="1"/>
  <c r="A493" i="3"/>
  <c r="D493" i="3"/>
  <c r="E493" i="3"/>
  <c r="F493" i="3"/>
  <c r="G493" i="3"/>
  <c r="H493" i="3" s="1"/>
  <c r="I493" i="3" s="1"/>
  <c r="J493" i="3" s="1"/>
  <c r="A750" i="2"/>
  <c r="D750" i="2"/>
  <c r="E750" i="2"/>
  <c r="F750" i="2"/>
  <c r="G750" i="2"/>
  <c r="H750" i="2" s="1"/>
  <c r="I750" i="2" s="1"/>
  <c r="J750" i="2" s="1"/>
  <c r="A492" i="3"/>
  <c r="D492" i="3"/>
  <c r="E492" i="3"/>
  <c r="F492" i="3"/>
  <c r="G492" i="3"/>
  <c r="H492" i="3" s="1"/>
  <c r="I492" i="3" s="1"/>
  <c r="J492" i="3" s="1"/>
  <c r="A749" i="2"/>
  <c r="D749" i="2"/>
  <c r="E749" i="2"/>
  <c r="F749" i="2"/>
  <c r="G749" i="2"/>
  <c r="H749" i="2" s="1"/>
  <c r="I749" i="2" s="1"/>
  <c r="J749" i="2" s="1"/>
  <c r="A491" i="3"/>
  <c r="D491" i="3"/>
  <c r="E491" i="3"/>
  <c r="F491" i="3"/>
  <c r="G491" i="3"/>
  <c r="H491" i="3" s="1"/>
  <c r="I491" i="3" s="1"/>
  <c r="J491" i="3" s="1"/>
  <c r="A748" i="2"/>
  <c r="D748" i="2"/>
  <c r="E748" i="2"/>
  <c r="F748" i="2"/>
  <c r="G748" i="2"/>
  <c r="H748" i="2" s="1"/>
  <c r="I748" i="2" s="1"/>
  <c r="J748" i="2" s="1"/>
  <c r="A490" i="3"/>
  <c r="D490" i="3"/>
  <c r="E490" i="3"/>
  <c r="F490" i="3"/>
  <c r="G490" i="3"/>
  <c r="H490" i="3"/>
  <c r="I490" i="3"/>
  <c r="J490" i="3" s="1"/>
  <c r="A747" i="2"/>
  <c r="D747" i="2"/>
  <c r="E747" i="2"/>
  <c r="F747" i="2"/>
  <c r="G747" i="2"/>
  <c r="H747" i="2" s="1"/>
  <c r="I747" i="2" s="1"/>
  <c r="J747" i="2" s="1"/>
  <c r="A489" i="3"/>
  <c r="D489" i="3"/>
  <c r="E489" i="3"/>
  <c r="F489" i="3"/>
  <c r="G489" i="3"/>
  <c r="H489" i="3" s="1"/>
  <c r="I489" i="3" s="1"/>
  <c r="J489" i="3" s="1"/>
  <c r="A746" i="2"/>
  <c r="D746" i="2"/>
  <c r="E746" i="2"/>
  <c r="F746" i="2"/>
  <c r="G746" i="2"/>
  <c r="H746" i="2" s="1"/>
  <c r="I746" i="2" s="1"/>
  <c r="J746" i="2" s="1"/>
  <c r="A488" i="3"/>
  <c r="D488" i="3"/>
  <c r="E488" i="3"/>
  <c r="F488" i="3"/>
  <c r="G488" i="3"/>
  <c r="H488" i="3"/>
  <c r="I488" i="3"/>
  <c r="J488" i="3" s="1"/>
  <c r="A745" i="2"/>
  <c r="D745" i="2"/>
  <c r="E745" i="2"/>
  <c r="F745" i="2"/>
  <c r="G745" i="2"/>
  <c r="H745" i="2" s="1"/>
  <c r="I745" i="2" s="1"/>
  <c r="J745" i="2" s="1"/>
  <c r="A487" i="3"/>
  <c r="D487" i="3"/>
  <c r="E487" i="3"/>
  <c r="F487" i="3"/>
  <c r="G487" i="3"/>
  <c r="H487" i="3" s="1"/>
  <c r="I487" i="3" s="1"/>
  <c r="J487" i="3" s="1"/>
  <c r="A744" i="2"/>
  <c r="D744" i="2"/>
  <c r="E744" i="2"/>
  <c r="F744" i="2"/>
  <c r="G744" i="2"/>
  <c r="H744" i="2" s="1"/>
  <c r="I744" i="2" s="1"/>
  <c r="J744" i="2" s="1"/>
  <c r="A486" i="3"/>
  <c r="D486" i="3"/>
  <c r="E486" i="3"/>
  <c r="F486" i="3"/>
  <c r="G486" i="3"/>
  <c r="H486" i="3" s="1"/>
  <c r="I486" i="3" s="1"/>
  <c r="J486" i="3" s="1"/>
  <c r="A743" i="2"/>
  <c r="D743" i="2"/>
  <c r="E743" i="2"/>
  <c r="F743" i="2"/>
  <c r="G743" i="2"/>
  <c r="H743" i="2" s="1"/>
  <c r="I743" i="2" s="1"/>
  <c r="J743" i="2" s="1"/>
  <c r="A742" i="2"/>
  <c r="D742" i="2"/>
  <c r="E742" i="2"/>
  <c r="F742" i="2"/>
  <c r="G742" i="2"/>
  <c r="H742" i="2" s="1"/>
  <c r="I742" i="2" s="1"/>
  <c r="J742" i="2" s="1"/>
  <c r="A485" i="3"/>
  <c r="D485" i="3"/>
  <c r="E485" i="3"/>
  <c r="F485" i="3"/>
  <c r="G485" i="3"/>
  <c r="H485" i="3" s="1"/>
  <c r="I485" i="3" s="1"/>
  <c r="J485" i="3" s="1"/>
  <c r="A484" i="3"/>
  <c r="D484" i="3"/>
  <c r="E484" i="3"/>
  <c r="F484" i="3"/>
  <c r="G484" i="3"/>
  <c r="H484" i="3"/>
  <c r="I484" i="3"/>
  <c r="J484" i="3" s="1"/>
  <c r="A741" i="2"/>
  <c r="D741" i="2"/>
  <c r="E741" i="2"/>
  <c r="F741" i="2"/>
  <c r="G741" i="2"/>
  <c r="H741" i="2" s="1"/>
  <c r="I741" i="2" s="1"/>
  <c r="J741" i="2" s="1"/>
  <c r="A740" i="2"/>
  <c r="D740" i="2"/>
  <c r="E740" i="2"/>
  <c r="F740" i="2"/>
  <c r="G740" i="2"/>
  <c r="H740" i="2" s="1"/>
  <c r="I740" i="2" s="1"/>
  <c r="J740" i="2" s="1"/>
  <c r="A483" i="3"/>
  <c r="D483" i="3"/>
  <c r="E483" i="3"/>
  <c r="F483" i="3"/>
  <c r="G483" i="3"/>
  <c r="H483" i="3" s="1"/>
  <c r="I483" i="3" s="1"/>
  <c r="J483" i="3" s="1"/>
  <c r="A482" i="3"/>
  <c r="D482" i="3"/>
  <c r="E482" i="3"/>
  <c r="F482" i="3"/>
  <c r="G482" i="3"/>
  <c r="H482" i="3" s="1"/>
  <c r="I482" i="3" s="1"/>
  <c r="J482" i="3" s="1"/>
  <c r="A739" i="2"/>
  <c r="D739" i="2"/>
  <c r="E739" i="2"/>
  <c r="F739" i="2"/>
  <c r="G739" i="2"/>
  <c r="H739" i="2" s="1"/>
  <c r="I739" i="2" s="1"/>
  <c r="J739" i="2" s="1"/>
  <c r="A738" i="2"/>
  <c r="D738" i="2"/>
  <c r="E738" i="2"/>
  <c r="F738" i="2"/>
  <c r="G738" i="2"/>
  <c r="H738" i="2" s="1"/>
  <c r="I738" i="2" s="1"/>
  <c r="J738" i="2" s="1"/>
  <c r="A481" i="3"/>
  <c r="D481" i="3"/>
  <c r="E481" i="3"/>
  <c r="F481" i="3"/>
  <c r="G481" i="3"/>
  <c r="H481" i="3" s="1"/>
  <c r="I481" i="3" s="1"/>
  <c r="J481" i="3" s="1"/>
  <c r="A480" i="3"/>
  <c r="D480" i="3"/>
  <c r="E480" i="3"/>
  <c r="F480" i="3"/>
  <c r="G480" i="3"/>
  <c r="H480" i="3"/>
  <c r="I480" i="3"/>
  <c r="J480" i="3" s="1"/>
  <c r="A737" i="2"/>
  <c r="D737" i="2"/>
  <c r="E737" i="2"/>
  <c r="F737" i="2"/>
  <c r="G737" i="2"/>
  <c r="H737" i="2" s="1"/>
  <c r="I737" i="2" s="1"/>
  <c r="J737" i="2" s="1"/>
  <c r="A479" i="3"/>
  <c r="D479" i="3"/>
  <c r="E479" i="3"/>
  <c r="F479" i="3"/>
  <c r="G479" i="3"/>
  <c r="H479" i="3" s="1"/>
  <c r="I479" i="3" s="1"/>
  <c r="J479" i="3" s="1"/>
  <c r="A736" i="2"/>
  <c r="D736" i="2"/>
  <c r="E736" i="2"/>
  <c r="F736" i="2"/>
  <c r="G736" i="2"/>
  <c r="H736" i="2" s="1"/>
  <c r="I736" i="2" s="1"/>
  <c r="J736" i="2" s="1"/>
  <c r="A478" i="3"/>
  <c r="D478" i="3"/>
  <c r="E478" i="3"/>
  <c r="F478" i="3"/>
  <c r="G478" i="3"/>
  <c r="H478" i="3" s="1"/>
  <c r="I478" i="3" s="1"/>
  <c r="J478" i="3" s="1"/>
  <c r="A735" i="2"/>
  <c r="D735" i="2"/>
  <c r="E735" i="2"/>
  <c r="F735" i="2"/>
  <c r="G735" i="2"/>
  <c r="H735" i="2" s="1"/>
  <c r="I735" i="2" s="1"/>
  <c r="J735" i="2" s="1"/>
  <c r="A477" i="3"/>
  <c r="D477" i="3"/>
  <c r="E477" i="3"/>
  <c r="F477" i="3"/>
  <c r="G477" i="3"/>
  <c r="H477" i="3" s="1"/>
  <c r="I477" i="3" s="1"/>
  <c r="J477" i="3" s="1"/>
  <c r="A734" i="2"/>
  <c r="D734" i="2"/>
  <c r="E734" i="2"/>
  <c r="F734" i="2"/>
  <c r="G734" i="2"/>
  <c r="H734" i="2" s="1"/>
  <c r="I734" i="2" s="1"/>
  <c r="J734" i="2" s="1"/>
  <c r="A476" i="3"/>
  <c r="D476" i="3"/>
  <c r="E476" i="3"/>
  <c r="F476" i="3"/>
  <c r="G476" i="3"/>
  <c r="H476" i="3" s="1"/>
  <c r="I476" i="3" s="1"/>
  <c r="J476" i="3" s="1"/>
  <c r="A733" i="2"/>
  <c r="D733" i="2"/>
  <c r="E733" i="2"/>
  <c r="F733" i="2"/>
  <c r="G733" i="2"/>
  <c r="H733" i="2" s="1"/>
  <c r="I733" i="2" s="1"/>
  <c r="J733" i="2" s="1"/>
  <c r="A475" i="3"/>
  <c r="D475" i="3"/>
  <c r="E475" i="3"/>
  <c r="F475" i="3"/>
  <c r="G475" i="3"/>
  <c r="H475" i="3" s="1"/>
  <c r="I475" i="3" s="1"/>
  <c r="J475" i="3" s="1"/>
  <c r="A732" i="2"/>
  <c r="D732" i="2"/>
  <c r="E732" i="2"/>
  <c r="F732" i="2"/>
  <c r="G732" i="2"/>
  <c r="H732" i="2" s="1"/>
  <c r="I732" i="2" s="1"/>
  <c r="J732" i="2" s="1"/>
  <c r="A731" i="2"/>
  <c r="D731" i="2"/>
  <c r="E731" i="2"/>
  <c r="F731" i="2"/>
  <c r="G731" i="2"/>
  <c r="H731" i="2" s="1"/>
  <c r="I731" i="2" s="1"/>
  <c r="J731" i="2" s="1"/>
  <c r="A474" i="3"/>
  <c r="D474" i="3"/>
  <c r="E474" i="3"/>
  <c r="F474" i="3"/>
  <c r="G474" i="3"/>
  <c r="H474" i="3" s="1"/>
  <c r="I474" i="3" s="1"/>
  <c r="J474" i="3" s="1"/>
  <c r="A473" i="3"/>
  <c r="D473" i="3"/>
  <c r="E473" i="3"/>
  <c r="F473" i="3"/>
  <c r="G473" i="3"/>
  <c r="H473" i="3" s="1"/>
  <c r="I473" i="3" s="1"/>
  <c r="J473" i="3" s="1"/>
  <c r="A730" i="2"/>
  <c r="D730" i="2"/>
  <c r="E730" i="2"/>
  <c r="F730" i="2"/>
  <c r="G730" i="2"/>
  <c r="H730" i="2" s="1"/>
  <c r="I730" i="2" s="1"/>
  <c r="J730" i="2" s="1"/>
  <c r="A472" i="3"/>
  <c r="D472" i="3"/>
  <c r="E472" i="3"/>
  <c r="F472" i="3"/>
  <c r="G472" i="3"/>
  <c r="H472" i="3" s="1"/>
  <c r="I472" i="3" s="1"/>
  <c r="J472" i="3" s="1"/>
  <c r="A729" i="2"/>
  <c r="D729" i="2"/>
  <c r="E729" i="2"/>
  <c r="F729" i="2"/>
  <c r="G729" i="2"/>
  <c r="H729" i="2" s="1"/>
  <c r="I729" i="2" s="1"/>
  <c r="J729" i="2" s="1"/>
  <c r="A471" i="3"/>
  <c r="D471" i="3"/>
  <c r="E471" i="3"/>
  <c r="F471" i="3"/>
  <c r="G471" i="3"/>
  <c r="H471" i="3" s="1"/>
  <c r="I471" i="3" s="1"/>
  <c r="J471" i="3" s="1"/>
  <c r="A728" i="2"/>
  <c r="D728" i="2"/>
  <c r="E728" i="2"/>
  <c r="F728" i="2"/>
  <c r="G728" i="2"/>
  <c r="H728" i="2" s="1"/>
  <c r="I728" i="2" s="1"/>
  <c r="J728" i="2" s="1"/>
  <c r="A470" i="3"/>
  <c r="D470" i="3"/>
  <c r="E470" i="3"/>
  <c r="F470" i="3"/>
  <c r="G470" i="3"/>
  <c r="H470" i="3" s="1"/>
  <c r="I470" i="3" s="1"/>
  <c r="J470" i="3" s="1"/>
  <c r="A727" i="2"/>
  <c r="D727" i="2"/>
  <c r="E727" i="2"/>
  <c r="F727" i="2"/>
  <c r="G727" i="2"/>
  <c r="H727" i="2" s="1"/>
  <c r="I727" i="2" s="1"/>
  <c r="J727" i="2" s="1"/>
  <c r="A469" i="3"/>
  <c r="D469" i="3"/>
  <c r="E469" i="3"/>
  <c r="F469" i="3"/>
  <c r="G469" i="3"/>
  <c r="H469" i="3"/>
  <c r="I469" i="3"/>
  <c r="J469" i="3"/>
  <c r="A726" i="2"/>
  <c r="D726" i="2"/>
  <c r="E726" i="2"/>
  <c r="F726" i="2"/>
  <c r="G726" i="2"/>
  <c r="H726" i="2" s="1"/>
  <c r="I726" i="2" s="1"/>
  <c r="J726" i="2" s="1"/>
  <c r="A725" i="2"/>
  <c r="D725" i="2"/>
  <c r="E725" i="2"/>
  <c r="F725" i="2"/>
  <c r="G725" i="2"/>
  <c r="H725" i="2" s="1"/>
  <c r="I725" i="2" s="1"/>
  <c r="J725" i="2" s="1"/>
  <c r="A468" i="3"/>
  <c r="D468" i="3"/>
  <c r="E468" i="3"/>
  <c r="F468" i="3"/>
  <c r="G468" i="3"/>
  <c r="H468" i="3" s="1"/>
  <c r="I468" i="3" s="1"/>
  <c r="J468" i="3" s="1"/>
  <c r="A467" i="3"/>
  <c r="D467" i="3"/>
  <c r="E467" i="3"/>
  <c r="F467" i="3"/>
  <c r="G467" i="3"/>
  <c r="H467" i="3" s="1"/>
  <c r="I467" i="3" s="1"/>
  <c r="J467" i="3" s="1"/>
  <c r="A724" i="2"/>
  <c r="D724" i="2"/>
  <c r="E724" i="2"/>
  <c r="F724" i="2"/>
  <c r="G724" i="2"/>
  <c r="H724" i="2" s="1"/>
  <c r="I724" i="2" s="1"/>
  <c r="J724" i="2" s="1"/>
  <c r="A466" i="3"/>
  <c r="D466" i="3"/>
  <c r="E466" i="3"/>
  <c r="F466" i="3"/>
  <c r="G466" i="3"/>
  <c r="H466" i="3" s="1"/>
  <c r="I466" i="3" s="1"/>
  <c r="J466" i="3" s="1"/>
  <c r="A723" i="2"/>
  <c r="D723" i="2"/>
  <c r="E723" i="2"/>
  <c r="F723" i="2"/>
  <c r="G723" i="2"/>
  <c r="H723" i="2" s="1"/>
  <c r="I723" i="2" s="1"/>
  <c r="J723" i="2" s="1"/>
  <c r="A76" i="22"/>
  <c r="B76" i="22"/>
  <c r="I76" i="22" s="1"/>
  <c r="H76" i="22"/>
  <c r="M76" i="22"/>
  <c r="O76" i="22" s="1"/>
  <c r="P76" i="22" s="1"/>
  <c r="N76" i="22"/>
  <c r="A77" i="22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M77" i="22"/>
  <c r="N77" i="22" s="1"/>
  <c r="A62" i="22"/>
  <c r="B62" i="22"/>
  <c r="I62" i="22" s="1"/>
  <c r="H62" i="22"/>
  <c r="M62" i="22"/>
  <c r="N62" i="22" s="1"/>
  <c r="M63" i="22" s="1"/>
  <c r="A63" i="22"/>
  <c r="B63" i="22"/>
  <c r="H63" i="22" s="1"/>
  <c r="G63" i="22"/>
  <c r="I63" i="22"/>
  <c r="A64" i="22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81" i="23"/>
  <c r="B81" i="23"/>
  <c r="C81" i="23" s="1"/>
  <c r="H81" i="23"/>
  <c r="I81" i="23"/>
  <c r="A82" i="23"/>
  <c r="B82" i="23"/>
  <c r="G82" i="23" s="1"/>
  <c r="D82" i="23"/>
  <c r="E82" i="23"/>
  <c r="F82" i="23"/>
  <c r="I82" i="23"/>
  <c r="A83" i="23"/>
  <c r="A84" i="23" s="1"/>
  <c r="A85" i="23" s="1"/>
  <c r="A86" i="23" s="1"/>
  <c r="A87" i="23" s="1"/>
  <c r="A88" i="23" s="1"/>
  <c r="A89" i="23" s="1"/>
  <c r="A90" i="23" s="1"/>
  <c r="A91" i="23" s="1"/>
  <c r="B83" i="23"/>
  <c r="C83" i="23" s="1"/>
  <c r="H83" i="23"/>
  <c r="I83" i="23"/>
  <c r="A66" i="23"/>
  <c r="B66" i="23"/>
  <c r="C66" i="23"/>
  <c r="D66" i="23"/>
  <c r="E66" i="23"/>
  <c r="F66" i="23"/>
  <c r="G66" i="23"/>
  <c r="H66" i="23"/>
  <c r="I66" i="23"/>
  <c r="A67" i="23"/>
  <c r="B67" i="23"/>
  <c r="E67" i="23" s="1"/>
  <c r="D67" i="23"/>
  <c r="G67" i="23"/>
  <c r="H67" i="23"/>
  <c r="I67" i="23"/>
  <c r="A68" i="23"/>
  <c r="A69" i="23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722" i="2"/>
  <c r="D722" i="2"/>
  <c r="E722" i="2"/>
  <c r="F722" i="2"/>
  <c r="G722" i="2"/>
  <c r="H722" i="2" s="1"/>
  <c r="I722" i="2" s="1"/>
  <c r="J722" i="2" s="1"/>
  <c r="A721" i="2"/>
  <c r="D721" i="2"/>
  <c r="E721" i="2"/>
  <c r="F721" i="2"/>
  <c r="G721" i="2"/>
  <c r="H721" i="2" s="1"/>
  <c r="I721" i="2" s="1"/>
  <c r="J721" i="2" s="1"/>
  <c r="A720" i="2"/>
  <c r="D720" i="2"/>
  <c r="E720" i="2"/>
  <c r="F720" i="2"/>
  <c r="G720" i="2"/>
  <c r="H720" i="2" s="1"/>
  <c r="I720" i="2" s="1"/>
  <c r="J720" i="2" s="1"/>
  <c r="A719" i="2"/>
  <c r="D719" i="2"/>
  <c r="E719" i="2"/>
  <c r="F719" i="2"/>
  <c r="G719" i="2"/>
  <c r="H719" i="2" s="1"/>
  <c r="I719" i="2" s="1"/>
  <c r="J719" i="2" s="1"/>
  <c r="A718" i="2"/>
  <c r="D718" i="2"/>
  <c r="E718" i="2"/>
  <c r="F718" i="2"/>
  <c r="G718" i="2"/>
  <c r="H718" i="2" s="1"/>
  <c r="I718" i="2" s="1"/>
  <c r="J718" i="2" s="1"/>
  <c r="A717" i="2"/>
  <c r="D717" i="2"/>
  <c r="E717" i="2"/>
  <c r="F717" i="2"/>
  <c r="G717" i="2"/>
  <c r="H717" i="2" s="1"/>
  <c r="I717" i="2" s="1"/>
  <c r="J717" i="2" s="1"/>
  <c r="A716" i="2"/>
  <c r="D716" i="2"/>
  <c r="E716" i="2"/>
  <c r="F716" i="2"/>
  <c r="G716" i="2"/>
  <c r="H716" i="2" s="1"/>
  <c r="I716" i="2" s="1"/>
  <c r="J716" i="2" s="1"/>
  <c r="A715" i="2"/>
  <c r="D715" i="2"/>
  <c r="E715" i="2"/>
  <c r="F715" i="2"/>
  <c r="G715" i="2"/>
  <c r="H715" i="2" s="1"/>
  <c r="I715" i="2" s="1"/>
  <c r="J715" i="2" s="1"/>
  <c r="A714" i="2"/>
  <c r="D714" i="2"/>
  <c r="E714" i="2"/>
  <c r="F714" i="2"/>
  <c r="G714" i="2"/>
  <c r="H714" i="2" s="1"/>
  <c r="I714" i="2" s="1"/>
  <c r="J714" i="2" s="1"/>
  <c r="A482" i="28"/>
  <c r="C482" i="28"/>
  <c r="D482" i="28" s="1"/>
  <c r="E482" i="28"/>
  <c r="A483" i="28"/>
  <c r="C483" i="28"/>
  <c r="D483" i="28" s="1"/>
  <c r="E483" i="28"/>
  <c r="A484" i="28"/>
  <c r="C484" i="28"/>
  <c r="D484" i="28" s="1"/>
  <c r="E484" i="28"/>
  <c r="A485" i="28"/>
  <c r="C485" i="28"/>
  <c r="D485" i="28" s="1"/>
  <c r="E485" i="28"/>
  <c r="A486" i="28"/>
  <c r="A487" i="28" s="1"/>
  <c r="A488" i="28" s="1"/>
  <c r="A489" i="28" s="1"/>
  <c r="A490" i="28" s="1"/>
  <c r="A491" i="28" s="1"/>
  <c r="A492" i="28" s="1"/>
  <c r="A493" i="28" s="1"/>
  <c r="C486" i="28"/>
  <c r="D486" i="28" s="1"/>
  <c r="E486" i="28"/>
  <c r="C487" i="28"/>
  <c r="D487" i="28" s="1"/>
  <c r="E487" i="28"/>
  <c r="C488" i="28"/>
  <c r="D488" i="28" s="1"/>
  <c r="E488" i="28"/>
  <c r="C489" i="28"/>
  <c r="D489" i="28" s="1"/>
  <c r="E489" i="28"/>
  <c r="C490" i="28"/>
  <c r="D490" i="28" s="1"/>
  <c r="E490" i="28"/>
  <c r="C491" i="28"/>
  <c r="D491" i="28" s="1"/>
  <c r="E491" i="28"/>
  <c r="C492" i="28"/>
  <c r="D492" i="28" s="1"/>
  <c r="E492" i="28"/>
  <c r="C493" i="28"/>
  <c r="D493" i="28" s="1"/>
  <c r="E493" i="28"/>
  <c r="A494" i="28"/>
  <c r="A495" i="28" s="1"/>
  <c r="A496" i="28" s="1"/>
  <c r="A497" i="28" s="1"/>
  <c r="A498" i="28" s="1"/>
  <c r="A499" i="28" s="1"/>
  <c r="A500" i="28" s="1"/>
  <c r="A501" i="28" s="1"/>
  <c r="A502" i="28" s="1"/>
  <c r="A503" i="28" s="1"/>
  <c r="A504" i="28" s="1"/>
  <c r="A505" i="28" s="1"/>
  <c r="A506" i="28" s="1"/>
  <c r="A507" i="28" s="1"/>
  <c r="A508" i="28" s="1"/>
  <c r="A509" i="28" s="1"/>
  <c r="A510" i="28" s="1"/>
  <c r="A511" i="28" s="1"/>
  <c r="A512" i="28" s="1"/>
  <c r="A513" i="28" s="1"/>
  <c r="A514" i="28" s="1"/>
  <c r="A515" i="28" s="1"/>
  <c r="A516" i="28" s="1"/>
  <c r="A517" i="28" s="1"/>
  <c r="A518" i="28" s="1"/>
  <c r="A519" i="28" s="1"/>
  <c r="A520" i="28" s="1"/>
  <c r="A521" i="28" s="1"/>
  <c r="A522" i="28" s="1"/>
  <c r="A523" i="28" s="1"/>
  <c r="A524" i="28" s="1"/>
  <c r="A525" i="28" s="1"/>
  <c r="A526" i="28" s="1"/>
  <c r="A527" i="28" s="1"/>
  <c r="A528" i="28" s="1"/>
  <c r="A529" i="28" s="1"/>
  <c r="A530" i="28" s="1"/>
  <c r="A531" i="28" s="1"/>
  <c r="A532" i="28" s="1"/>
  <c r="A533" i="28" s="1"/>
  <c r="A534" i="28" s="1"/>
  <c r="A535" i="28" s="1"/>
  <c r="A536" i="28" s="1"/>
  <c r="A537" i="28" s="1"/>
  <c r="A538" i="28" s="1"/>
  <c r="A539" i="28" s="1"/>
  <c r="A540" i="28" s="1"/>
  <c r="A541" i="28" s="1"/>
  <c r="A542" i="28" s="1"/>
  <c r="A543" i="28" s="1"/>
  <c r="A544" i="28" s="1"/>
  <c r="A545" i="28" s="1"/>
  <c r="A546" i="28" s="1"/>
  <c r="A547" i="28" s="1"/>
  <c r="A548" i="28" s="1"/>
  <c r="A549" i="28" s="1"/>
  <c r="A550" i="28" s="1"/>
  <c r="A551" i="28" s="1"/>
  <c r="A552" i="28" s="1"/>
  <c r="A553" i="28" s="1"/>
  <c r="A554" i="28" s="1"/>
  <c r="A555" i="28" s="1"/>
  <c r="A556" i="28" s="1"/>
  <c r="A557" i="28" s="1"/>
  <c r="A558" i="28" s="1"/>
  <c r="A559" i="28" s="1"/>
  <c r="A560" i="28" s="1"/>
  <c r="A561" i="28" s="1"/>
  <c r="A562" i="28" s="1"/>
  <c r="A563" i="28" s="1"/>
  <c r="A564" i="28" s="1"/>
  <c r="A565" i="28" s="1"/>
  <c r="A566" i="28" s="1"/>
  <c r="A567" i="28" s="1"/>
  <c r="A568" i="28" s="1"/>
  <c r="A569" i="28" s="1"/>
  <c r="A570" i="28" s="1"/>
  <c r="A571" i="28" s="1"/>
  <c r="A572" i="28" s="1"/>
  <c r="A573" i="28" s="1"/>
  <c r="A574" i="28" s="1"/>
  <c r="A575" i="28" s="1"/>
  <c r="A576" i="28" s="1"/>
  <c r="A577" i="28" s="1"/>
  <c r="A578" i="28" s="1"/>
  <c r="A579" i="28" s="1"/>
  <c r="A580" i="28" s="1"/>
  <c r="A581" i="28" s="1"/>
  <c r="A582" i="28" s="1"/>
  <c r="A583" i="28" s="1"/>
  <c r="A584" i="28" s="1"/>
  <c r="A585" i="28" s="1"/>
  <c r="A586" i="28" s="1"/>
  <c r="A587" i="28" s="1"/>
  <c r="A588" i="28" s="1"/>
  <c r="A589" i="28" s="1"/>
  <c r="A590" i="28" s="1"/>
  <c r="A591" i="28" s="1"/>
  <c r="A592" i="28" s="1"/>
  <c r="A593" i="28" s="1"/>
  <c r="A594" i="28" s="1"/>
  <c r="A595" i="28" s="1"/>
  <c r="A596" i="28" s="1"/>
  <c r="A597" i="28" s="1"/>
  <c r="A598" i="28" s="1"/>
  <c r="A599" i="28" s="1"/>
  <c r="A600" i="28" s="1"/>
  <c r="A601" i="28" s="1"/>
  <c r="A602" i="28" s="1"/>
  <c r="A603" i="28" s="1"/>
  <c r="A604" i="28" s="1"/>
  <c r="A605" i="28" s="1"/>
  <c r="A606" i="28" s="1"/>
  <c r="A607" i="28" s="1"/>
  <c r="A608" i="28" s="1"/>
  <c r="A609" i="28" s="1"/>
  <c r="A610" i="28" s="1"/>
  <c r="A611" i="28" s="1"/>
  <c r="A612" i="28" s="1"/>
  <c r="A613" i="28" s="1"/>
  <c r="A614" i="28" s="1"/>
  <c r="A615" i="28" s="1"/>
  <c r="A616" i="28" s="1"/>
  <c r="A617" i="28" s="1"/>
  <c r="A618" i="28" s="1"/>
  <c r="A619" i="28" s="1"/>
  <c r="A620" i="28" s="1"/>
  <c r="A621" i="28" s="1"/>
  <c r="A622" i="28" s="1"/>
  <c r="A623" i="28" s="1"/>
  <c r="A624" i="28" s="1"/>
  <c r="A625" i="28" s="1"/>
  <c r="A626" i="28" s="1"/>
  <c r="A627" i="28" s="1"/>
  <c r="A628" i="28" s="1"/>
  <c r="A629" i="28" s="1"/>
  <c r="A630" i="28" s="1"/>
  <c r="A631" i="28" s="1"/>
  <c r="A632" i="28" s="1"/>
  <c r="A633" i="28" s="1"/>
  <c r="A634" i="28" s="1"/>
  <c r="A635" i="28" s="1"/>
  <c r="A636" i="28" s="1"/>
  <c r="A637" i="28" s="1"/>
  <c r="A638" i="28" s="1"/>
  <c r="A639" i="28" s="1"/>
  <c r="A640" i="28" s="1"/>
  <c r="A641" i="28" s="1"/>
  <c r="A642" i="28" s="1"/>
  <c r="A643" i="28" s="1"/>
  <c r="A644" i="28" s="1"/>
  <c r="A645" i="28" s="1"/>
  <c r="A646" i="28" s="1"/>
  <c r="A647" i="28" s="1"/>
  <c r="A648" i="28" s="1"/>
  <c r="A649" i="28" s="1"/>
  <c r="A650" i="28" s="1"/>
  <c r="A651" i="28" s="1"/>
  <c r="A652" i="28" s="1"/>
  <c r="A653" i="28" s="1"/>
  <c r="A654" i="28" s="1"/>
  <c r="A655" i="28" s="1"/>
  <c r="A656" i="28" s="1"/>
  <c r="A657" i="28" s="1"/>
  <c r="A658" i="28" s="1"/>
  <c r="A659" i="28" s="1"/>
  <c r="A660" i="28" s="1"/>
  <c r="A661" i="28" s="1"/>
  <c r="A662" i="28" s="1"/>
  <c r="A663" i="28" s="1"/>
  <c r="A664" i="28" s="1"/>
  <c r="A665" i="28" s="1"/>
  <c r="A666" i="28" s="1"/>
  <c r="A667" i="28" s="1"/>
  <c r="A668" i="28" s="1"/>
  <c r="A669" i="28" s="1"/>
  <c r="A670" i="28" s="1"/>
  <c r="A671" i="28" s="1"/>
  <c r="A672" i="28" s="1"/>
  <c r="A673" i="28" s="1"/>
  <c r="A674" i="28" s="1"/>
  <c r="A675" i="28" s="1"/>
  <c r="A676" i="28" s="1"/>
  <c r="A677" i="28" s="1"/>
  <c r="A678" i="28" s="1"/>
  <c r="A679" i="28" s="1"/>
  <c r="A680" i="28" s="1"/>
  <c r="A681" i="28" s="1"/>
  <c r="A682" i="28" s="1"/>
  <c r="A683" i="28" s="1"/>
  <c r="A684" i="28" s="1"/>
  <c r="A685" i="28" s="1"/>
  <c r="A686" i="28" s="1"/>
  <c r="A687" i="28" s="1"/>
  <c r="A688" i="28" s="1"/>
  <c r="A689" i="28" s="1"/>
  <c r="A690" i="28" s="1"/>
  <c r="A691" i="28" s="1"/>
  <c r="A692" i="28" s="1"/>
  <c r="A693" i="28" s="1"/>
  <c r="A694" i="28" s="1"/>
  <c r="A695" i="28" s="1"/>
  <c r="A696" i="28" s="1"/>
  <c r="A697" i="28" s="1"/>
  <c r="A698" i="28" s="1"/>
  <c r="A699" i="28" s="1"/>
  <c r="A700" i="28" s="1"/>
  <c r="A701" i="28" s="1"/>
  <c r="A702" i="28" s="1"/>
  <c r="A703" i="28" s="1"/>
  <c r="A704" i="28" s="1"/>
  <c r="A705" i="28" s="1"/>
  <c r="A706" i="28" s="1"/>
  <c r="A707" i="28" s="1"/>
  <c r="A708" i="28" s="1"/>
  <c r="A709" i="28" s="1"/>
  <c r="A710" i="28" s="1"/>
  <c r="A711" i="28" s="1"/>
  <c r="A712" i="28" s="1"/>
  <c r="A713" i="28" s="1"/>
  <c r="A714" i="28" s="1"/>
  <c r="A715" i="28" s="1"/>
  <c r="A716" i="28" s="1"/>
  <c r="A717" i="28" s="1"/>
  <c r="A718" i="28" s="1"/>
  <c r="A719" i="28" s="1"/>
  <c r="A720" i="28" s="1"/>
  <c r="A721" i="28" s="1"/>
  <c r="A722" i="28" s="1"/>
  <c r="A723" i="28" s="1"/>
  <c r="A724" i="28" s="1"/>
  <c r="A725" i="28" s="1"/>
  <c r="A726" i="28" s="1"/>
  <c r="A727" i="28" s="1"/>
  <c r="A728" i="28" s="1"/>
  <c r="A729" i="28" s="1"/>
  <c r="A730" i="28" s="1"/>
  <c r="A731" i="28" s="1"/>
  <c r="A732" i="28" s="1"/>
  <c r="A733" i="28" s="1"/>
  <c r="A734" i="28" s="1"/>
  <c r="A735" i="28" s="1"/>
  <c r="A736" i="28" s="1"/>
  <c r="A737" i="28" s="1"/>
  <c r="A738" i="28" s="1"/>
  <c r="A739" i="28" s="1"/>
  <c r="A740" i="28" s="1"/>
  <c r="A741" i="28" s="1"/>
  <c r="A742" i="28" s="1"/>
  <c r="A743" i="28" s="1"/>
  <c r="A744" i="28" s="1"/>
  <c r="A745" i="28" s="1"/>
  <c r="A746" i="28" s="1"/>
  <c r="A747" i="28" s="1"/>
  <c r="A748" i="28" s="1"/>
  <c r="A749" i="28" s="1"/>
  <c r="A750" i="28" s="1"/>
  <c r="A751" i="28" s="1"/>
  <c r="A752" i="28" s="1"/>
  <c r="A753" i="28" s="1"/>
  <c r="A754" i="28" s="1"/>
  <c r="A755" i="28" s="1"/>
  <c r="A756" i="28" s="1"/>
  <c r="A757" i="28" s="1"/>
  <c r="A758" i="28" s="1"/>
  <c r="A759" i="28" s="1"/>
  <c r="A760" i="28" s="1"/>
  <c r="A761" i="28" s="1"/>
  <c r="A762" i="28" s="1"/>
  <c r="A763" i="28" s="1"/>
  <c r="A764" i="28" s="1"/>
  <c r="A765" i="28" s="1"/>
  <c r="A766" i="28" s="1"/>
  <c r="A767" i="28" s="1"/>
  <c r="A768" i="28" s="1"/>
  <c r="A769" i="28" s="1"/>
  <c r="A770" i="28" s="1"/>
  <c r="A771" i="28" s="1"/>
  <c r="A772" i="28" s="1"/>
  <c r="A773" i="28" s="1"/>
  <c r="A774" i="28" s="1"/>
  <c r="A775" i="28" s="1"/>
  <c r="A776" i="28" s="1"/>
  <c r="A777" i="28" s="1"/>
  <c r="A778" i="28" s="1"/>
  <c r="A779" i="28" s="1"/>
  <c r="A780" i="28" s="1"/>
  <c r="A781" i="28" s="1"/>
  <c r="A782" i="28" s="1"/>
  <c r="A783" i="28" s="1"/>
  <c r="A784" i="28" s="1"/>
  <c r="A785" i="28" s="1"/>
  <c r="A786" i="28" s="1"/>
  <c r="A787" i="28" s="1"/>
  <c r="A788" i="28" s="1"/>
  <c r="A789" i="28" s="1"/>
  <c r="A790" i="28" s="1"/>
  <c r="A791" i="28" s="1"/>
  <c r="A792" i="28" s="1"/>
  <c r="A793" i="28" s="1"/>
  <c r="A794" i="28" s="1"/>
  <c r="A795" i="28" s="1"/>
  <c r="A796" i="28" s="1"/>
  <c r="A797" i="28" s="1"/>
  <c r="A798" i="28" s="1"/>
  <c r="A799" i="28" s="1"/>
  <c r="A800" i="28" s="1"/>
  <c r="A801" i="28" s="1"/>
  <c r="A802" i="28" s="1"/>
  <c r="A803" i="28" s="1"/>
  <c r="A804" i="28" s="1"/>
  <c r="A805" i="28" s="1"/>
  <c r="A806" i="28" s="1"/>
  <c r="A807" i="28" s="1"/>
  <c r="A808" i="28" s="1"/>
  <c r="A809" i="28" s="1"/>
  <c r="A810" i="28" s="1"/>
  <c r="A811" i="28" s="1"/>
  <c r="A812" i="28" s="1"/>
  <c r="A813" i="28" s="1"/>
  <c r="A814" i="28" s="1"/>
  <c r="A815" i="28" s="1"/>
  <c r="A816" i="28" s="1"/>
  <c r="A817" i="28" s="1"/>
  <c r="A818" i="28" s="1"/>
  <c r="A819" i="28" s="1"/>
  <c r="A820" i="28" s="1"/>
  <c r="A821" i="28" s="1"/>
  <c r="A822" i="28" s="1"/>
  <c r="A823" i="28" s="1"/>
  <c r="A824" i="28" s="1"/>
  <c r="A825" i="28" s="1"/>
  <c r="A826" i="28" s="1"/>
  <c r="A827" i="28" s="1"/>
  <c r="A828" i="28" s="1"/>
  <c r="A829" i="28" s="1"/>
  <c r="A830" i="28" s="1"/>
  <c r="A831" i="28" s="1"/>
  <c r="A832" i="28" s="1"/>
  <c r="A833" i="28" s="1"/>
  <c r="A834" i="28" s="1"/>
  <c r="A835" i="28" s="1"/>
  <c r="A836" i="28" s="1"/>
  <c r="A837" i="28" s="1"/>
  <c r="A838" i="28" s="1"/>
  <c r="A839" i="28" s="1"/>
  <c r="A840" i="28" s="1"/>
  <c r="A841" i="28" s="1"/>
  <c r="A842" i="28" s="1"/>
  <c r="A843" i="28" s="1"/>
  <c r="A844" i="28" s="1"/>
  <c r="A845" i="28" s="1"/>
  <c r="A846" i="28" s="1"/>
  <c r="A847" i="28" s="1"/>
  <c r="A848" i="28" s="1"/>
  <c r="A849" i="28" s="1"/>
  <c r="A850" i="28" s="1"/>
  <c r="A851" i="28" s="1"/>
  <c r="A852" i="28" s="1"/>
  <c r="A853" i="28" s="1"/>
  <c r="A854" i="28" s="1"/>
  <c r="A855" i="28" s="1"/>
  <c r="A856" i="28" s="1"/>
  <c r="A857" i="28" s="1"/>
  <c r="A858" i="28" s="1"/>
  <c r="A859" i="28" s="1"/>
  <c r="A860" i="28" s="1"/>
  <c r="A861" i="28" s="1"/>
  <c r="A862" i="28" s="1"/>
  <c r="A863" i="28" s="1"/>
  <c r="A864" i="28" s="1"/>
  <c r="A865" i="28" s="1"/>
  <c r="A866" i="28" s="1"/>
  <c r="A867" i="28" s="1"/>
  <c r="A868" i="28" s="1"/>
  <c r="A869" i="28" s="1"/>
  <c r="A870" i="28" s="1"/>
  <c r="A871" i="28" s="1"/>
  <c r="A872" i="28" s="1"/>
  <c r="A873" i="28" s="1"/>
  <c r="A874" i="28" s="1"/>
  <c r="A875" i="28" s="1"/>
  <c r="A876" i="28" s="1"/>
  <c r="A877" i="28" s="1"/>
  <c r="A878" i="28" s="1"/>
  <c r="A879" i="28" s="1"/>
  <c r="A880" i="28" s="1"/>
  <c r="A881" i="28" s="1"/>
  <c r="A882" i="28" s="1"/>
  <c r="A883" i="28" s="1"/>
  <c r="A884" i="28" s="1"/>
  <c r="A885" i="28" s="1"/>
  <c r="A886" i="28" s="1"/>
  <c r="A887" i="28" s="1"/>
  <c r="A888" i="28" s="1"/>
  <c r="A889" i="28" s="1"/>
  <c r="A890" i="28" s="1"/>
  <c r="A891" i="28" s="1"/>
  <c r="A892" i="28" s="1"/>
  <c r="A893" i="28" s="1"/>
  <c r="A894" i="28" s="1"/>
  <c r="A895" i="28" s="1"/>
  <c r="A896" i="28" s="1"/>
  <c r="A897" i="28" s="1"/>
  <c r="A898" i="28" s="1"/>
  <c r="A899" i="28" s="1"/>
  <c r="A900" i="28" s="1"/>
  <c r="A901" i="28" s="1"/>
  <c r="A902" i="28" s="1"/>
  <c r="A903" i="28" s="1"/>
  <c r="A904" i="28" s="1"/>
  <c r="A905" i="28" s="1"/>
  <c r="A906" i="28" s="1"/>
  <c r="A907" i="28" s="1"/>
  <c r="A908" i="28" s="1"/>
  <c r="A909" i="28" s="1"/>
  <c r="A910" i="28" s="1"/>
  <c r="A911" i="28" s="1"/>
  <c r="A912" i="28" s="1"/>
  <c r="A913" i="28" s="1"/>
  <c r="A914" i="28" s="1"/>
  <c r="A915" i="28" s="1"/>
  <c r="A916" i="28" s="1"/>
  <c r="A917" i="28" s="1"/>
  <c r="A918" i="28" s="1"/>
  <c r="A919" i="28" s="1"/>
  <c r="A920" i="28" s="1"/>
  <c r="A921" i="28" s="1"/>
  <c r="A922" i="28" s="1"/>
  <c r="A923" i="28" s="1"/>
  <c r="A924" i="28" s="1"/>
  <c r="A925" i="28" s="1"/>
  <c r="A926" i="28" s="1"/>
  <c r="A927" i="28" s="1"/>
  <c r="A928" i="28" s="1"/>
  <c r="A929" i="28" s="1"/>
  <c r="A930" i="28" s="1"/>
  <c r="A931" i="28" s="1"/>
  <c r="A932" i="28" s="1"/>
  <c r="A933" i="28" s="1"/>
  <c r="A934" i="28" s="1"/>
  <c r="A935" i="28" s="1"/>
  <c r="A936" i="28" s="1"/>
  <c r="A937" i="28" s="1"/>
  <c r="A938" i="28" s="1"/>
  <c r="A939" i="28" s="1"/>
  <c r="A940" i="28" s="1"/>
  <c r="A941" i="28" s="1"/>
  <c r="A942" i="28" s="1"/>
  <c r="A943" i="28" s="1"/>
  <c r="A944" i="28" s="1"/>
  <c r="A945" i="28" s="1"/>
  <c r="A946" i="28" s="1"/>
  <c r="A947" i="28" s="1"/>
  <c r="A948" i="28" s="1"/>
  <c r="A949" i="28" s="1"/>
  <c r="A950" i="28" s="1"/>
  <c r="A951" i="28" s="1"/>
  <c r="A952" i="28" s="1"/>
  <c r="A953" i="28" s="1"/>
  <c r="A954" i="28" s="1"/>
  <c r="A955" i="28" s="1"/>
  <c r="A956" i="28" s="1"/>
  <c r="A957" i="28" s="1"/>
  <c r="A958" i="28" s="1"/>
  <c r="A959" i="28" s="1"/>
  <c r="A960" i="28" s="1"/>
  <c r="A961" i="28" s="1"/>
  <c r="A962" i="28" s="1"/>
  <c r="A963" i="28" s="1"/>
  <c r="A964" i="28" s="1"/>
  <c r="A965" i="28" s="1"/>
  <c r="A966" i="28" s="1"/>
  <c r="A967" i="28" s="1"/>
  <c r="A968" i="28" s="1"/>
  <c r="A969" i="28" s="1"/>
  <c r="A970" i="28" s="1"/>
  <c r="A971" i="28" s="1"/>
  <c r="A972" i="28" s="1"/>
  <c r="A973" i="28" s="1"/>
  <c r="A974" i="28" s="1"/>
  <c r="A975" i="28" s="1"/>
  <c r="A976" i="28" s="1"/>
  <c r="A977" i="28" s="1"/>
  <c r="A978" i="28" s="1"/>
  <c r="A979" i="28" s="1"/>
  <c r="A980" i="28" s="1"/>
  <c r="A981" i="28" s="1"/>
  <c r="A982" i="28" s="1"/>
  <c r="A983" i="28" s="1"/>
  <c r="A984" i="28" s="1"/>
  <c r="A985" i="28" s="1"/>
  <c r="A986" i="28" s="1"/>
  <c r="A987" i="28" s="1"/>
  <c r="A988" i="28" s="1"/>
  <c r="A989" i="28" s="1"/>
  <c r="A990" i="28" s="1"/>
  <c r="A991" i="28" s="1"/>
  <c r="A992" i="28" s="1"/>
  <c r="A993" i="28" s="1"/>
  <c r="A994" i="28" s="1"/>
  <c r="A995" i="28" s="1"/>
  <c r="A996" i="28" s="1"/>
  <c r="A997" i="28" s="1"/>
  <c r="A998" i="28" s="1"/>
  <c r="A999" i="28" s="1"/>
  <c r="A1000" i="28" s="1"/>
  <c r="A1001" i="28" s="1"/>
  <c r="A1002" i="28" s="1"/>
  <c r="A1003" i="28" s="1"/>
  <c r="A1004" i="28" s="1"/>
  <c r="A1005" i="28" s="1"/>
  <c r="A1006" i="28" s="1"/>
  <c r="A1007" i="28" s="1"/>
  <c r="A1008" i="28" s="1"/>
  <c r="A1009" i="28" s="1"/>
  <c r="A1010" i="28" s="1"/>
  <c r="A1011" i="28" s="1"/>
  <c r="A1012" i="28" s="1"/>
  <c r="A1013" i="28" s="1"/>
  <c r="A1014" i="28" s="1"/>
  <c r="A1015" i="28" s="1"/>
  <c r="A1016" i="28" s="1"/>
  <c r="A1017" i="28" s="1"/>
  <c r="A1018" i="28" s="1"/>
  <c r="A1019" i="28" s="1"/>
  <c r="A1020" i="28" s="1"/>
  <c r="A1021" i="28" s="1"/>
  <c r="A1022" i="28" s="1"/>
  <c r="A1023" i="28" s="1"/>
  <c r="A1024" i="28" s="1"/>
  <c r="A1025" i="28" s="1"/>
  <c r="A1026" i="28" s="1"/>
  <c r="A1027" i="28" s="1"/>
  <c r="A1028" i="28" s="1"/>
  <c r="A1029" i="28" s="1"/>
  <c r="A1030" i="28" s="1"/>
  <c r="A1031" i="28" s="1"/>
  <c r="A1032" i="28" s="1"/>
  <c r="A1033" i="28" s="1"/>
  <c r="A1034" i="28" s="1"/>
  <c r="A1035" i="28" s="1"/>
  <c r="A1036" i="28" s="1"/>
  <c r="A1037" i="28" s="1"/>
  <c r="A1038" i="28" s="1"/>
  <c r="A1039" i="28" s="1"/>
  <c r="A1040" i="28" s="1"/>
  <c r="A1041" i="28" s="1"/>
  <c r="A1042" i="28" s="1"/>
  <c r="A1043" i="28" s="1"/>
  <c r="A1044" i="28" s="1"/>
  <c r="A1045" i="28" s="1"/>
  <c r="A1046" i="28" s="1"/>
  <c r="A1047" i="28" s="1"/>
  <c r="A1048" i="28" s="1"/>
  <c r="A1049" i="28" s="1"/>
  <c r="A1050" i="28" s="1"/>
  <c r="A1051" i="28" s="1"/>
  <c r="A1052" i="28" s="1"/>
  <c r="A1053" i="28" s="1"/>
  <c r="A1054" i="28" s="1"/>
  <c r="A1055" i="28" s="1"/>
  <c r="A1056" i="28" s="1"/>
  <c r="A1057" i="28" s="1"/>
  <c r="A1058" i="28" s="1"/>
  <c r="A1059" i="28" s="1"/>
  <c r="A1060" i="28" s="1"/>
  <c r="A1061" i="28" s="1"/>
  <c r="A1062" i="28" s="1"/>
  <c r="A1063" i="28" s="1"/>
  <c r="A1064" i="28" s="1"/>
  <c r="A1065" i="28" s="1"/>
  <c r="A1066" i="28" s="1"/>
  <c r="A1067" i="28" s="1"/>
  <c r="A1068" i="28" s="1"/>
  <c r="A1069" i="28" s="1"/>
  <c r="A1070" i="28" s="1"/>
  <c r="A1071" i="28" s="1"/>
  <c r="A1072" i="28" s="1"/>
  <c r="A1073" i="28" s="1"/>
  <c r="A1074" i="28" s="1"/>
  <c r="A1075" i="28" s="1"/>
  <c r="A1076" i="28" s="1"/>
  <c r="A1077" i="28" s="1"/>
  <c r="A1078" i="28" s="1"/>
  <c r="A1079" i="28" s="1"/>
  <c r="A1080" i="28" s="1"/>
  <c r="A1081" i="28" s="1"/>
  <c r="A1082" i="28" s="1"/>
  <c r="A1083" i="28" s="1"/>
  <c r="A1084" i="28" s="1"/>
  <c r="A1085" i="28" s="1"/>
  <c r="A1086" i="28" s="1"/>
  <c r="A1087" i="28" s="1"/>
  <c r="A1088" i="28" s="1"/>
  <c r="A1089" i="28" s="1"/>
  <c r="A1090" i="28" s="1"/>
  <c r="A1091" i="28" s="1"/>
  <c r="A1092" i="28" s="1"/>
  <c r="A1093" i="28" s="1"/>
  <c r="A1094" i="28" s="1"/>
  <c r="A1095" i="28" s="1"/>
  <c r="A1096" i="28" s="1"/>
  <c r="A1097" i="28" s="1"/>
  <c r="A1098" i="28" s="1"/>
  <c r="A1099" i="28" s="1"/>
  <c r="A1100" i="28" s="1"/>
  <c r="A1101" i="28" s="1"/>
  <c r="A1102" i="28" s="1"/>
  <c r="A1103" i="28" s="1"/>
  <c r="A1104" i="28" s="1"/>
  <c r="A1105" i="28" s="1"/>
  <c r="A1106" i="28" s="1"/>
  <c r="A1107" i="28" s="1"/>
  <c r="A1108" i="28" s="1"/>
  <c r="A1109" i="28" s="1"/>
  <c r="A1110" i="28" s="1"/>
  <c r="A1111" i="28" s="1"/>
  <c r="A1112" i="28" s="1"/>
  <c r="A1113" i="28" s="1"/>
  <c r="A1114" i="28" s="1"/>
  <c r="A1115" i="28" s="1"/>
  <c r="A1116" i="28" s="1"/>
  <c r="A1117" i="28" s="1"/>
  <c r="A1118" i="28" s="1"/>
  <c r="A1119" i="28" s="1"/>
  <c r="A1120" i="28" s="1"/>
  <c r="A1121" i="28" s="1"/>
  <c r="A1122" i="28" s="1"/>
  <c r="A1123" i="28" s="1"/>
  <c r="A1124" i="28" s="1"/>
  <c r="A1125" i="28" s="1"/>
  <c r="A1126" i="28" s="1"/>
  <c r="A1127" i="28" s="1"/>
  <c r="A1128" i="28" s="1"/>
  <c r="A1129" i="28" s="1"/>
  <c r="A1130" i="28" s="1"/>
  <c r="A1131" i="28" s="1"/>
  <c r="A1132" i="28" s="1"/>
  <c r="A1133" i="28" s="1"/>
  <c r="A1134" i="28" s="1"/>
  <c r="A1135" i="28" s="1"/>
  <c r="A1136" i="28" s="1"/>
  <c r="A1137" i="28" s="1"/>
  <c r="A1138" i="28" s="1"/>
  <c r="A1139" i="28" s="1"/>
  <c r="A1140" i="28" s="1"/>
  <c r="A1141" i="28" s="1"/>
  <c r="A1142" i="28" s="1"/>
  <c r="A1143" i="28" s="1"/>
  <c r="A1144" i="28" s="1"/>
  <c r="A1145" i="28" s="1"/>
  <c r="A1146" i="28" s="1"/>
  <c r="A1147" i="28" s="1"/>
  <c r="A1148" i="28" s="1"/>
  <c r="A1149" i="28" s="1"/>
  <c r="A1150" i="28" s="1"/>
  <c r="A1151" i="28" s="1"/>
  <c r="A1152" i="28" s="1"/>
  <c r="A1153" i="28" s="1"/>
  <c r="A1154" i="28" s="1"/>
  <c r="A1155" i="28" s="1"/>
  <c r="A1156" i="28" s="1"/>
  <c r="A1157" i="28" s="1"/>
  <c r="A1158" i="28" s="1"/>
  <c r="A1159" i="28" s="1"/>
  <c r="A1160" i="28" s="1"/>
  <c r="A1161" i="28" s="1"/>
  <c r="A1162" i="28" s="1"/>
  <c r="A1163" i="28" s="1"/>
  <c r="A1164" i="28" s="1"/>
  <c r="A1165" i="28" s="1"/>
  <c r="A1166" i="28" s="1"/>
  <c r="A1167" i="28" s="1"/>
  <c r="A1168" i="28" s="1"/>
  <c r="A1169" i="28" s="1"/>
  <c r="A1170" i="28" s="1"/>
  <c r="A1171" i="28" s="1"/>
  <c r="A1172" i="28" s="1"/>
  <c r="A1173" i="28" s="1"/>
  <c r="A1174" i="28" s="1"/>
  <c r="A1175" i="28" s="1"/>
  <c r="A1176" i="28" s="1"/>
  <c r="A1177" i="28" s="1"/>
  <c r="A1178" i="28" s="1"/>
  <c r="A1179" i="28" s="1"/>
  <c r="A1180" i="28" s="1"/>
  <c r="A1181" i="28" s="1"/>
  <c r="A1182" i="28" s="1"/>
  <c r="A1183" i="28" s="1"/>
  <c r="A1184" i="28" s="1"/>
  <c r="A1185" i="28" s="1"/>
  <c r="A1186" i="28" s="1"/>
  <c r="A1187" i="28" s="1"/>
  <c r="A1188" i="28" s="1"/>
  <c r="A1189" i="28" s="1"/>
  <c r="A1190" i="28" s="1"/>
  <c r="A1191" i="28" s="1"/>
  <c r="A1192" i="28" s="1"/>
  <c r="A1193" i="28" s="1"/>
  <c r="A1194" i="28" s="1"/>
  <c r="A1195" i="28" s="1"/>
  <c r="A1196" i="28" s="1"/>
  <c r="A1197" i="28" s="1"/>
  <c r="A1198" i="28" s="1"/>
  <c r="A1199" i="28" s="1"/>
  <c r="A1200" i="28" s="1"/>
  <c r="A1201" i="28" s="1"/>
  <c r="A1202" i="28" s="1"/>
  <c r="A1203" i="28" s="1"/>
  <c r="A1204" i="28" s="1"/>
  <c r="A1205" i="28" s="1"/>
  <c r="A1206" i="28" s="1"/>
  <c r="A1207" i="28" s="1"/>
  <c r="A1208" i="28" s="1"/>
  <c r="A1209" i="28" s="1"/>
  <c r="A1210" i="28" s="1"/>
  <c r="A1211" i="28" s="1"/>
  <c r="A1212" i="28" s="1"/>
  <c r="A1213" i="28" s="1"/>
  <c r="A1214" i="28" s="1"/>
  <c r="A1215" i="28" s="1"/>
  <c r="A1216" i="28" s="1"/>
  <c r="A1217" i="28" s="1"/>
  <c r="A1218" i="28" s="1"/>
  <c r="A1219" i="28" s="1"/>
  <c r="A1220" i="28" s="1"/>
  <c r="A1221" i="28" s="1"/>
  <c r="A1222" i="28" s="1"/>
  <c r="A1223" i="28" s="1"/>
  <c r="A1224" i="28" s="1"/>
  <c r="A1225" i="28" s="1"/>
  <c r="A1226" i="28" s="1"/>
  <c r="A1227" i="28" s="1"/>
  <c r="A1228" i="28" s="1"/>
  <c r="A1229" i="28" s="1"/>
  <c r="A1230" i="28" s="1"/>
  <c r="A1231" i="28" s="1"/>
  <c r="C494" i="28"/>
  <c r="D494" i="28" s="1"/>
  <c r="E494" i="28"/>
  <c r="C495" i="28"/>
  <c r="D495" i="28" s="1"/>
  <c r="E495" i="28"/>
  <c r="C496" i="28"/>
  <c r="D496" i="28" s="1"/>
  <c r="E496" i="28"/>
  <c r="C497" i="28"/>
  <c r="D497" i="28" s="1"/>
  <c r="E497" i="28"/>
  <c r="C498" i="28"/>
  <c r="D498" i="28" s="1"/>
  <c r="E498" i="28"/>
  <c r="C499" i="28"/>
  <c r="D499" i="28" s="1"/>
  <c r="E499" i="28"/>
  <c r="C500" i="28"/>
  <c r="D500" i="28" s="1"/>
  <c r="E500" i="28"/>
  <c r="C501" i="28"/>
  <c r="D501" i="28" s="1"/>
  <c r="E501" i="28"/>
  <c r="C502" i="28"/>
  <c r="D502" i="28" s="1"/>
  <c r="E502" i="28"/>
  <c r="C503" i="28"/>
  <c r="D503" i="28" s="1"/>
  <c r="E503" i="28"/>
  <c r="C504" i="28"/>
  <c r="D504" i="28" s="1"/>
  <c r="E504" i="28"/>
  <c r="C505" i="28"/>
  <c r="D505" i="28" s="1"/>
  <c r="E505" i="28"/>
  <c r="C506" i="28"/>
  <c r="D506" i="28" s="1"/>
  <c r="E506" i="28"/>
  <c r="C507" i="28"/>
  <c r="D507" i="28" s="1"/>
  <c r="E507" i="28"/>
  <c r="C508" i="28"/>
  <c r="D508" i="28" s="1"/>
  <c r="E508" i="28"/>
  <c r="C509" i="28"/>
  <c r="D509" i="28" s="1"/>
  <c r="E509" i="28"/>
  <c r="C510" i="28"/>
  <c r="D510" i="28" s="1"/>
  <c r="E510" i="28"/>
  <c r="C511" i="28"/>
  <c r="D511" i="28" s="1"/>
  <c r="E511" i="28"/>
  <c r="C512" i="28"/>
  <c r="D512" i="28" s="1"/>
  <c r="E512" i="28"/>
  <c r="C513" i="28"/>
  <c r="D513" i="28" s="1"/>
  <c r="E513" i="28"/>
  <c r="C514" i="28"/>
  <c r="D514" i="28" s="1"/>
  <c r="E514" i="28"/>
  <c r="C515" i="28"/>
  <c r="D515" i="28" s="1"/>
  <c r="E515" i="28"/>
  <c r="C516" i="28"/>
  <c r="D516" i="28" s="1"/>
  <c r="E516" i="28"/>
  <c r="C517" i="28"/>
  <c r="D517" i="28" s="1"/>
  <c r="E517" i="28"/>
  <c r="C518" i="28"/>
  <c r="D518" i="28" s="1"/>
  <c r="E518" i="28"/>
  <c r="C519" i="28"/>
  <c r="D519" i="28" s="1"/>
  <c r="E519" i="28"/>
  <c r="C520" i="28"/>
  <c r="D520" i="28" s="1"/>
  <c r="E520" i="28"/>
  <c r="C521" i="28"/>
  <c r="D521" i="28" s="1"/>
  <c r="E521" i="28"/>
  <c r="C522" i="28"/>
  <c r="D522" i="28" s="1"/>
  <c r="E522" i="28"/>
  <c r="C523" i="28"/>
  <c r="D523" i="28" s="1"/>
  <c r="E523" i="28"/>
  <c r="C524" i="28"/>
  <c r="D524" i="28" s="1"/>
  <c r="E524" i="28"/>
  <c r="C525" i="28"/>
  <c r="D525" i="28" s="1"/>
  <c r="E525" i="28"/>
  <c r="C526" i="28"/>
  <c r="D526" i="28" s="1"/>
  <c r="E526" i="28"/>
  <c r="C527" i="28"/>
  <c r="D527" i="28" s="1"/>
  <c r="E527" i="28"/>
  <c r="C528" i="28"/>
  <c r="D528" i="28" s="1"/>
  <c r="E528" i="28"/>
  <c r="C529" i="28"/>
  <c r="D529" i="28" s="1"/>
  <c r="E529" i="28"/>
  <c r="C530" i="28"/>
  <c r="D530" i="28" s="1"/>
  <c r="E530" i="28"/>
  <c r="C531" i="28"/>
  <c r="D531" i="28" s="1"/>
  <c r="E531" i="28"/>
  <c r="C532" i="28"/>
  <c r="D532" i="28" s="1"/>
  <c r="E532" i="28"/>
  <c r="C533" i="28"/>
  <c r="D533" i="28" s="1"/>
  <c r="E533" i="28"/>
  <c r="C534" i="28"/>
  <c r="D534" i="28" s="1"/>
  <c r="E534" i="28"/>
  <c r="C535" i="28"/>
  <c r="D535" i="28" s="1"/>
  <c r="E535" i="28"/>
  <c r="C536" i="28"/>
  <c r="D536" i="28" s="1"/>
  <c r="E536" i="28"/>
  <c r="C537" i="28"/>
  <c r="D537" i="28" s="1"/>
  <c r="E537" i="28"/>
  <c r="C538" i="28"/>
  <c r="D538" i="28" s="1"/>
  <c r="E538" i="28"/>
  <c r="C539" i="28"/>
  <c r="D539" i="28" s="1"/>
  <c r="E539" i="28"/>
  <c r="C540" i="28"/>
  <c r="D540" i="28" s="1"/>
  <c r="E540" i="28"/>
  <c r="C541" i="28"/>
  <c r="D541" i="28" s="1"/>
  <c r="E541" i="28"/>
  <c r="C542" i="28"/>
  <c r="D542" i="28" s="1"/>
  <c r="E542" i="28"/>
  <c r="C543" i="28"/>
  <c r="D543" i="28" s="1"/>
  <c r="E543" i="28"/>
  <c r="C544" i="28"/>
  <c r="D544" i="28" s="1"/>
  <c r="E544" i="28"/>
  <c r="C545" i="28"/>
  <c r="D545" i="28" s="1"/>
  <c r="E545" i="28"/>
  <c r="C546" i="28"/>
  <c r="D546" i="28" s="1"/>
  <c r="E546" i="28"/>
  <c r="C547" i="28"/>
  <c r="D547" i="28" s="1"/>
  <c r="E547" i="28"/>
  <c r="C548" i="28"/>
  <c r="D548" i="28" s="1"/>
  <c r="E548" i="28"/>
  <c r="C549" i="28"/>
  <c r="D549" i="28" s="1"/>
  <c r="E549" i="28"/>
  <c r="C550" i="28"/>
  <c r="D550" i="28" s="1"/>
  <c r="E550" i="28"/>
  <c r="C551" i="28"/>
  <c r="D551" i="28" s="1"/>
  <c r="E551" i="28"/>
  <c r="C552" i="28"/>
  <c r="D552" i="28" s="1"/>
  <c r="E552" i="28"/>
  <c r="C553" i="28"/>
  <c r="D553" i="28" s="1"/>
  <c r="E553" i="28"/>
  <c r="C554" i="28"/>
  <c r="D554" i="28" s="1"/>
  <c r="E554" i="28"/>
  <c r="C555" i="28"/>
  <c r="D555" i="28" s="1"/>
  <c r="E555" i="28"/>
  <c r="C556" i="28"/>
  <c r="D556" i="28" s="1"/>
  <c r="E556" i="28"/>
  <c r="C557" i="28"/>
  <c r="D557" i="28" s="1"/>
  <c r="E557" i="28"/>
  <c r="C558" i="28"/>
  <c r="D558" i="28" s="1"/>
  <c r="E558" i="28"/>
  <c r="C559" i="28"/>
  <c r="D559" i="28" s="1"/>
  <c r="E559" i="28"/>
  <c r="C560" i="28"/>
  <c r="D560" i="28" s="1"/>
  <c r="E560" i="28"/>
  <c r="C561" i="28"/>
  <c r="D561" i="28" s="1"/>
  <c r="E561" i="28"/>
  <c r="C562" i="28"/>
  <c r="D562" i="28" s="1"/>
  <c r="E562" i="28"/>
  <c r="C563" i="28"/>
  <c r="D563" i="28" s="1"/>
  <c r="E563" i="28"/>
  <c r="C564" i="28"/>
  <c r="D564" i="28" s="1"/>
  <c r="E564" i="28"/>
  <c r="C565" i="28"/>
  <c r="D565" i="28" s="1"/>
  <c r="E565" i="28"/>
  <c r="C566" i="28"/>
  <c r="D566" i="28" s="1"/>
  <c r="E566" i="28"/>
  <c r="C567" i="28"/>
  <c r="D567" i="28" s="1"/>
  <c r="E567" i="28"/>
  <c r="C568" i="28"/>
  <c r="D568" i="28" s="1"/>
  <c r="E568" i="28"/>
  <c r="C569" i="28"/>
  <c r="D569" i="28" s="1"/>
  <c r="E569" i="28"/>
  <c r="C570" i="28"/>
  <c r="D570" i="28" s="1"/>
  <c r="E570" i="28"/>
  <c r="C571" i="28"/>
  <c r="D571" i="28" s="1"/>
  <c r="E571" i="28"/>
  <c r="C572" i="28"/>
  <c r="D572" i="28" s="1"/>
  <c r="E572" i="28"/>
  <c r="C573" i="28"/>
  <c r="D573" i="28" s="1"/>
  <c r="E573" i="28"/>
  <c r="C574" i="28"/>
  <c r="D574" i="28" s="1"/>
  <c r="E574" i="28"/>
  <c r="C575" i="28"/>
  <c r="D575" i="28" s="1"/>
  <c r="E575" i="28"/>
  <c r="C576" i="28"/>
  <c r="D576" i="28" s="1"/>
  <c r="E576" i="28"/>
  <c r="C577" i="28"/>
  <c r="D577" i="28" s="1"/>
  <c r="E577" i="28"/>
  <c r="C578" i="28"/>
  <c r="D578" i="28" s="1"/>
  <c r="E578" i="28"/>
  <c r="C579" i="28"/>
  <c r="D579" i="28" s="1"/>
  <c r="E579" i="28"/>
  <c r="C580" i="28"/>
  <c r="D580" i="28" s="1"/>
  <c r="E580" i="28"/>
  <c r="C581" i="28"/>
  <c r="D581" i="28" s="1"/>
  <c r="E581" i="28"/>
  <c r="C582" i="28"/>
  <c r="D582" i="28" s="1"/>
  <c r="E582" i="28"/>
  <c r="C583" i="28"/>
  <c r="D583" i="28" s="1"/>
  <c r="E583" i="28"/>
  <c r="C584" i="28"/>
  <c r="D584" i="28" s="1"/>
  <c r="E584" i="28"/>
  <c r="C585" i="28"/>
  <c r="D585" i="28" s="1"/>
  <c r="E585" i="28"/>
  <c r="C586" i="28"/>
  <c r="D586" i="28" s="1"/>
  <c r="E586" i="28"/>
  <c r="C587" i="28"/>
  <c r="D587" i="28" s="1"/>
  <c r="E587" i="28"/>
  <c r="C588" i="28"/>
  <c r="D588" i="28" s="1"/>
  <c r="E588" i="28"/>
  <c r="C589" i="28"/>
  <c r="D589" i="28" s="1"/>
  <c r="E589" i="28"/>
  <c r="C590" i="28"/>
  <c r="D590" i="28" s="1"/>
  <c r="E590" i="28"/>
  <c r="C591" i="28"/>
  <c r="D591" i="28" s="1"/>
  <c r="E591" i="28"/>
  <c r="C592" i="28"/>
  <c r="D592" i="28" s="1"/>
  <c r="E592" i="28"/>
  <c r="C593" i="28"/>
  <c r="D593" i="28" s="1"/>
  <c r="E593" i="28"/>
  <c r="C594" i="28"/>
  <c r="D594" i="28" s="1"/>
  <c r="E594" i="28"/>
  <c r="C595" i="28"/>
  <c r="D595" i="28" s="1"/>
  <c r="E595" i="28"/>
  <c r="C596" i="28"/>
  <c r="D596" i="28" s="1"/>
  <c r="E596" i="28"/>
  <c r="C597" i="28"/>
  <c r="D597" i="28" s="1"/>
  <c r="E597" i="28"/>
  <c r="C598" i="28"/>
  <c r="D598" i="28" s="1"/>
  <c r="E598" i="28"/>
  <c r="C599" i="28"/>
  <c r="D599" i="28" s="1"/>
  <c r="E599" i="28"/>
  <c r="C600" i="28"/>
  <c r="D600" i="28" s="1"/>
  <c r="E600" i="28"/>
  <c r="C601" i="28"/>
  <c r="D601" i="28" s="1"/>
  <c r="E601" i="28"/>
  <c r="C602" i="28"/>
  <c r="D602" i="28" s="1"/>
  <c r="E602" i="28"/>
  <c r="C603" i="28"/>
  <c r="D603" i="28" s="1"/>
  <c r="E603" i="28"/>
  <c r="C604" i="28"/>
  <c r="D604" i="28" s="1"/>
  <c r="E604" i="28"/>
  <c r="C605" i="28"/>
  <c r="D605" i="28" s="1"/>
  <c r="E605" i="28"/>
  <c r="C606" i="28"/>
  <c r="D606" i="28" s="1"/>
  <c r="E606" i="28"/>
  <c r="C607" i="28"/>
  <c r="D607" i="28" s="1"/>
  <c r="E607" i="28"/>
  <c r="C608" i="28"/>
  <c r="D608" i="28" s="1"/>
  <c r="E608" i="28"/>
  <c r="C609" i="28"/>
  <c r="D609" i="28" s="1"/>
  <c r="E609" i="28"/>
  <c r="C610" i="28"/>
  <c r="D610" i="28" s="1"/>
  <c r="E610" i="28"/>
  <c r="C611" i="28"/>
  <c r="D611" i="28" s="1"/>
  <c r="E611" i="28"/>
  <c r="C612" i="28"/>
  <c r="D612" i="28" s="1"/>
  <c r="E612" i="28"/>
  <c r="C613" i="28"/>
  <c r="D613" i="28" s="1"/>
  <c r="E613" i="28"/>
  <c r="C614" i="28"/>
  <c r="D614" i="28" s="1"/>
  <c r="E614" i="28"/>
  <c r="C615" i="28"/>
  <c r="D615" i="28" s="1"/>
  <c r="E615" i="28"/>
  <c r="C616" i="28"/>
  <c r="D616" i="28" s="1"/>
  <c r="E616" i="28"/>
  <c r="C617" i="28"/>
  <c r="D617" i="28" s="1"/>
  <c r="E617" i="28"/>
  <c r="C618" i="28"/>
  <c r="D618" i="28" s="1"/>
  <c r="E618" i="28"/>
  <c r="C619" i="28"/>
  <c r="D619" i="28" s="1"/>
  <c r="E619" i="28"/>
  <c r="C620" i="28"/>
  <c r="D620" i="28" s="1"/>
  <c r="E620" i="28"/>
  <c r="C621" i="28"/>
  <c r="D621" i="28" s="1"/>
  <c r="E621" i="28"/>
  <c r="C622" i="28"/>
  <c r="D622" i="28" s="1"/>
  <c r="E622" i="28"/>
  <c r="C623" i="28"/>
  <c r="D623" i="28" s="1"/>
  <c r="E623" i="28"/>
  <c r="C624" i="28"/>
  <c r="D624" i="28" s="1"/>
  <c r="E624" i="28"/>
  <c r="C625" i="28"/>
  <c r="D625" i="28" s="1"/>
  <c r="E625" i="28"/>
  <c r="C626" i="28"/>
  <c r="D626" i="28" s="1"/>
  <c r="E626" i="28"/>
  <c r="C627" i="28"/>
  <c r="D627" i="28" s="1"/>
  <c r="E627" i="28"/>
  <c r="C628" i="28"/>
  <c r="D628" i="28" s="1"/>
  <c r="E628" i="28"/>
  <c r="C629" i="28"/>
  <c r="D629" i="28" s="1"/>
  <c r="E629" i="28"/>
  <c r="C630" i="28"/>
  <c r="D630" i="28" s="1"/>
  <c r="E630" i="28"/>
  <c r="C631" i="28"/>
  <c r="D631" i="28" s="1"/>
  <c r="E631" i="28"/>
  <c r="C632" i="28"/>
  <c r="D632" i="28" s="1"/>
  <c r="E632" i="28"/>
  <c r="C633" i="28"/>
  <c r="D633" i="28" s="1"/>
  <c r="E633" i="28"/>
  <c r="C634" i="28"/>
  <c r="D634" i="28" s="1"/>
  <c r="E634" i="28"/>
  <c r="C635" i="28"/>
  <c r="D635" i="28" s="1"/>
  <c r="E635" i="28"/>
  <c r="C636" i="28"/>
  <c r="D636" i="28" s="1"/>
  <c r="E636" i="28"/>
  <c r="C637" i="28"/>
  <c r="D637" i="28" s="1"/>
  <c r="E637" i="28"/>
  <c r="C638" i="28"/>
  <c r="D638" i="28" s="1"/>
  <c r="E638" i="28"/>
  <c r="C639" i="28"/>
  <c r="D639" i="28" s="1"/>
  <c r="E639" i="28"/>
  <c r="C640" i="28"/>
  <c r="D640" i="28" s="1"/>
  <c r="E640" i="28"/>
  <c r="C641" i="28"/>
  <c r="D641" i="28" s="1"/>
  <c r="E641" i="28"/>
  <c r="C642" i="28"/>
  <c r="D642" i="28" s="1"/>
  <c r="E642" i="28"/>
  <c r="C643" i="28"/>
  <c r="D643" i="28" s="1"/>
  <c r="E643" i="28"/>
  <c r="C644" i="28"/>
  <c r="D644" i="28" s="1"/>
  <c r="E644" i="28"/>
  <c r="C645" i="28"/>
  <c r="D645" i="28" s="1"/>
  <c r="E645" i="28"/>
  <c r="C646" i="28"/>
  <c r="D646" i="28" s="1"/>
  <c r="E646" i="28"/>
  <c r="C647" i="28"/>
  <c r="D647" i="28" s="1"/>
  <c r="E647" i="28"/>
  <c r="C648" i="28"/>
  <c r="D648" i="28" s="1"/>
  <c r="E648" i="28"/>
  <c r="C649" i="28"/>
  <c r="D649" i="28" s="1"/>
  <c r="E649" i="28"/>
  <c r="C650" i="28"/>
  <c r="D650" i="28" s="1"/>
  <c r="E650" i="28"/>
  <c r="C651" i="28"/>
  <c r="D651" i="28" s="1"/>
  <c r="E651" i="28"/>
  <c r="C652" i="28"/>
  <c r="D652" i="28" s="1"/>
  <c r="E652" i="28"/>
  <c r="C653" i="28"/>
  <c r="D653" i="28" s="1"/>
  <c r="E653" i="28"/>
  <c r="C654" i="28"/>
  <c r="D654" i="28" s="1"/>
  <c r="E654" i="28"/>
  <c r="C655" i="28"/>
  <c r="D655" i="28" s="1"/>
  <c r="E655" i="28"/>
  <c r="C656" i="28"/>
  <c r="D656" i="28" s="1"/>
  <c r="E656" i="28"/>
  <c r="C657" i="28"/>
  <c r="D657" i="28" s="1"/>
  <c r="E657" i="28"/>
  <c r="C658" i="28"/>
  <c r="D658" i="28" s="1"/>
  <c r="E658" i="28"/>
  <c r="C659" i="28"/>
  <c r="D659" i="28" s="1"/>
  <c r="E659" i="28"/>
  <c r="C660" i="28"/>
  <c r="D660" i="28" s="1"/>
  <c r="E660" i="28"/>
  <c r="C661" i="28"/>
  <c r="D661" i="28" s="1"/>
  <c r="E661" i="28"/>
  <c r="C662" i="28"/>
  <c r="D662" i="28" s="1"/>
  <c r="E662" i="28"/>
  <c r="C663" i="28"/>
  <c r="D663" i="28" s="1"/>
  <c r="E663" i="28"/>
  <c r="C664" i="28"/>
  <c r="D664" i="28" s="1"/>
  <c r="E664" i="28"/>
  <c r="C665" i="28"/>
  <c r="D665" i="28" s="1"/>
  <c r="E665" i="28"/>
  <c r="C666" i="28"/>
  <c r="D666" i="28" s="1"/>
  <c r="E666" i="28"/>
  <c r="C667" i="28"/>
  <c r="D667" i="28" s="1"/>
  <c r="E667" i="28"/>
  <c r="C668" i="28"/>
  <c r="D668" i="28" s="1"/>
  <c r="E668" i="28"/>
  <c r="C669" i="28"/>
  <c r="D669" i="28" s="1"/>
  <c r="E669" i="28"/>
  <c r="C670" i="28"/>
  <c r="D670" i="28" s="1"/>
  <c r="E670" i="28"/>
  <c r="C671" i="28"/>
  <c r="D671" i="28" s="1"/>
  <c r="E671" i="28"/>
  <c r="C672" i="28"/>
  <c r="D672" i="28" s="1"/>
  <c r="E672" i="28"/>
  <c r="C673" i="28"/>
  <c r="D673" i="28" s="1"/>
  <c r="E673" i="28"/>
  <c r="C674" i="28"/>
  <c r="D674" i="28" s="1"/>
  <c r="E674" i="28"/>
  <c r="C675" i="28"/>
  <c r="D675" i="28" s="1"/>
  <c r="E675" i="28"/>
  <c r="C676" i="28"/>
  <c r="D676" i="28" s="1"/>
  <c r="E676" i="28"/>
  <c r="C677" i="28"/>
  <c r="D677" i="28" s="1"/>
  <c r="E677" i="28"/>
  <c r="C678" i="28"/>
  <c r="D678" i="28" s="1"/>
  <c r="E678" i="28"/>
  <c r="C679" i="28"/>
  <c r="D679" i="28" s="1"/>
  <c r="E679" i="28"/>
  <c r="C680" i="28"/>
  <c r="D680" i="28" s="1"/>
  <c r="E680" i="28"/>
  <c r="C681" i="28"/>
  <c r="D681" i="28" s="1"/>
  <c r="E681" i="28"/>
  <c r="C682" i="28"/>
  <c r="D682" i="28" s="1"/>
  <c r="E682" i="28"/>
  <c r="C683" i="28"/>
  <c r="D683" i="28" s="1"/>
  <c r="E683" i="28"/>
  <c r="C684" i="28"/>
  <c r="D684" i="28" s="1"/>
  <c r="E684" i="28"/>
  <c r="C685" i="28"/>
  <c r="D685" i="28" s="1"/>
  <c r="E685" i="28"/>
  <c r="C686" i="28"/>
  <c r="D686" i="28" s="1"/>
  <c r="E686" i="28"/>
  <c r="C687" i="28"/>
  <c r="D687" i="28" s="1"/>
  <c r="E687" i="28"/>
  <c r="C688" i="28"/>
  <c r="D688" i="28" s="1"/>
  <c r="E688" i="28"/>
  <c r="C689" i="28"/>
  <c r="D689" i="28" s="1"/>
  <c r="E689" i="28"/>
  <c r="C690" i="28"/>
  <c r="D690" i="28" s="1"/>
  <c r="E690" i="28"/>
  <c r="C691" i="28"/>
  <c r="D691" i="28" s="1"/>
  <c r="E691" i="28"/>
  <c r="C692" i="28"/>
  <c r="D692" i="28" s="1"/>
  <c r="E692" i="28"/>
  <c r="C693" i="28"/>
  <c r="D693" i="28" s="1"/>
  <c r="E693" i="28"/>
  <c r="C694" i="28"/>
  <c r="D694" i="28" s="1"/>
  <c r="E694" i="28"/>
  <c r="C695" i="28"/>
  <c r="D695" i="28" s="1"/>
  <c r="E695" i="28"/>
  <c r="C696" i="28"/>
  <c r="D696" i="28" s="1"/>
  <c r="E696" i="28"/>
  <c r="C697" i="28"/>
  <c r="D697" i="28" s="1"/>
  <c r="E697" i="28"/>
  <c r="C698" i="28"/>
  <c r="D698" i="28" s="1"/>
  <c r="E698" i="28"/>
  <c r="C699" i="28"/>
  <c r="D699" i="28" s="1"/>
  <c r="E699" i="28"/>
  <c r="C700" i="28"/>
  <c r="D700" i="28" s="1"/>
  <c r="E700" i="28"/>
  <c r="C701" i="28"/>
  <c r="D701" i="28" s="1"/>
  <c r="E701" i="28"/>
  <c r="C702" i="28"/>
  <c r="D702" i="28" s="1"/>
  <c r="E702" i="28"/>
  <c r="C703" i="28"/>
  <c r="D703" i="28" s="1"/>
  <c r="E703" i="28"/>
  <c r="C704" i="28"/>
  <c r="D704" i="28" s="1"/>
  <c r="E704" i="28"/>
  <c r="C705" i="28"/>
  <c r="D705" i="28" s="1"/>
  <c r="E705" i="28"/>
  <c r="C706" i="28"/>
  <c r="D706" i="28" s="1"/>
  <c r="E706" i="28"/>
  <c r="C707" i="28"/>
  <c r="D707" i="28" s="1"/>
  <c r="E707" i="28"/>
  <c r="C708" i="28"/>
  <c r="D708" i="28" s="1"/>
  <c r="E708" i="28"/>
  <c r="C709" i="28"/>
  <c r="D709" i="28" s="1"/>
  <c r="E709" i="28"/>
  <c r="C710" i="28"/>
  <c r="D710" i="28" s="1"/>
  <c r="E710" i="28"/>
  <c r="C711" i="28"/>
  <c r="D711" i="28" s="1"/>
  <c r="E711" i="28"/>
  <c r="C712" i="28"/>
  <c r="D712" i="28" s="1"/>
  <c r="E712" i="28"/>
  <c r="C713" i="28"/>
  <c r="D713" i="28" s="1"/>
  <c r="E713" i="28"/>
  <c r="C714" i="28"/>
  <c r="D714" i="28" s="1"/>
  <c r="E714" i="28"/>
  <c r="C715" i="28"/>
  <c r="D715" i="28" s="1"/>
  <c r="E715" i="28"/>
  <c r="C716" i="28"/>
  <c r="D716" i="28" s="1"/>
  <c r="E716" i="28"/>
  <c r="C717" i="28"/>
  <c r="D717" i="28" s="1"/>
  <c r="E717" i="28"/>
  <c r="C718" i="28"/>
  <c r="D718" i="28" s="1"/>
  <c r="E718" i="28"/>
  <c r="C719" i="28"/>
  <c r="D719" i="28" s="1"/>
  <c r="E719" i="28"/>
  <c r="C720" i="28"/>
  <c r="D720" i="28" s="1"/>
  <c r="E720" i="28"/>
  <c r="C721" i="28"/>
  <c r="D721" i="28" s="1"/>
  <c r="E721" i="28"/>
  <c r="C722" i="28"/>
  <c r="D722" i="28" s="1"/>
  <c r="E722" i="28"/>
  <c r="C723" i="28"/>
  <c r="D723" i="28" s="1"/>
  <c r="E723" i="28"/>
  <c r="C724" i="28"/>
  <c r="D724" i="28" s="1"/>
  <c r="E724" i="28"/>
  <c r="C725" i="28"/>
  <c r="D725" i="28" s="1"/>
  <c r="E725" i="28"/>
  <c r="C726" i="28"/>
  <c r="D726" i="28" s="1"/>
  <c r="E726" i="28"/>
  <c r="C727" i="28"/>
  <c r="D727" i="28" s="1"/>
  <c r="E727" i="28"/>
  <c r="C728" i="28"/>
  <c r="D728" i="28" s="1"/>
  <c r="E728" i="28"/>
  <c r="C729" i="28"/>
  <c r="D729" i="28" s="1"/>
  <c r="E729" i="28"/>
  <c r="C730" i="28"/>
  <c r="D730" i="28" s="1"/>
  <c r="E730" i="28"/>
  <c r="C731" i="28"/>
  <c r="D731" i="28" s="1"/>
  <c r="E731" i="28"/>
  <c r="C732" i="28"/>
  <c r="D732" i="28" s="1"/>
  <c r="E732" i="28"/>
  <c r="C733" i="28"/>
  <c r="D733" i="28" s="1"/>
  <c r="E733" i="28"/>
  <c r="C734" i="28"/>
  <c r="D734" i="28" s="1"/>
  <c r="E734" i="28"/>
  <c r="C735" i="28"/>
  <c r="D735" i="28" s="1"/>
  <c r="E735" i="28"/>
  <c r="C736" i="28"/>
  <c r="D736" i="28" s="1"/>
  <c r="E736" i="28"/>
  <c r="C737" i="28"/>
  <c r="D737" i="28" s="1"/>
  <c r="E737" i="28"/>
  <c r="C738" i="28"/>
  <c r="D738" i="28" s="1"/>
  <c r="E738" i="28"/>
  <c r="C739" i="28"/>
  <c r="D739" i="28" s="1"/>
  <c r="E739" i="28"/>
  <c r="C740" i="28"/>
  <c r="D740" i="28" s="1"/>
  <c r="E740" i="28"/>
  <c r="C741" i="28"/>
  <c r="D741" i="28" s="1"/>
  <c r="E741" i="28"/>
  <c r="C742" i="28"/>
  <c r="D742" i="28" s="1"/>
  <c r="E742" i="28"/>
  <c r="C743" i="28"/>
  <c r="D743" i="28" s="1"/>
  <c r="E743" i="28"/>
  <c r="C744" i="28"/>
  <c r="D744" i="28" s="1"/>
  <c r="E744" i="28"/>
  <c r="C745" i="28"/>
  <c r="D745" i="28" s="1"/>
  <c r="E745" i="28"/>
  <c r="C746" i="28"/>
  <c r="D746" i="28" s="1"/>
  <c r="E746" i="28"/>
  <c r="C747" i="28"/>
  <c r="D747" i="28" s="1"/>
  <c r="E747" i="28"/>
  <c r="C748" i="28"/>
  <c r="D748" i="28" s="1"/>
  <c r="E748" i="28"/>
  <c r="C749" i="28"/>
  <c r="D749" i="28" s="1"/>
  <c r="E749" i="28"/>
  <c r="C750" i="28"/>
  <c r="D750" i="28" s="1"/>
  <c r="E750" i="28"/>
  <c r="C751" i="28"/>
  <c r="D751" i="28" s="1"/>
  <c r="E751" i="28"/>
  <c r="C752" i="28"/>
  <c r="D752" i="28" s="1"/>
  <c r="E752" i="28"/>
  <c r="C753" i="28"/>
  <c r="D753" i="28" s="1"/>
  <c r="E753" i="28"/>
  <c r="C754" i="28"/>
  <c r="D754" i="28" s="1"/>
  <c r="E754" i="28"/>
  <c r="C755" i="28"/>
  <c r="D755" i="28" s="1"/>
  <c r="E755" i="28"/>
  <c r="C756" i="28"/>
  <c r="D756" i="28" s="1"/>
  <c r="E756" i="28"/>
  <c r="C757" i="28"/>
  <c r="D757" i="28" s="1"/>
  <c r="E757" i="28"/>
  <c r="C758" i="28"/>
  <c r="D758" i="28" s="1"/>
  <c r="E758" i="28"/>
  <c r="C759" i="28"/>
  <c r="D759" i="28" s="1"/>
  <c r="E759" i="28"/>
  <c r="C760" i="28"/>
  <c r="D760" i="28" s="1"/>
  <c r="E760" i="28"/>
  <c r="C761" i="28"/>
  <c r="D761" i="28" s="1"/>
  <c r="E761" i="28"/>
  <c r="C762" i="28"/>
  <c r="D762" i="28" s="1"/>
  <c r="E762" i="28"/>
  <c r="C763" i="28"/>
  <c r="D763" i="28" s="1"/>
  <c r="E763" i="28"/>
  <c r="C764" i="28"/>
  <c r="D764" i="28" s="1"/>
  <c r="E764" i="28"/>
  <c r="C765" i="28"/>
  <c r="D765" i="28" s="1"/>
  <c r="E765" i="28"/>
  <c r="C766" i="28"/>
  <c r="D766" i="28" s="1"/>
  <c r="E766" i="28"/>
  <c r="C767" i="28"/>
  <c r="D767" i="28" s="1"/>
  <c r="E767" i="28"/>
  <c r="C768" i="28"/>
  <c r="D768" i="28" s="1"/>
  <c r="E768" i="28"/>
  <c r="C769" i="28"/>
  <c r="D769" i="28" s="1"/>
  <c r="E769" i="28"/>
  <c r="C770" i="28"/>
  <c r="D770" i="28" s="1"/>
  <c r="E770" i="28"/>
  <c r="C771" i="28"/>
  <c r="D771" i="28" s="1"/>
  <c r="E771" i="28"/>
  <c r="C772" i="28"/>
  <c r="D772" i="28" s="1"/>
  <c r="E772" i="28"/>
  <c r="C773" i="28"/>
  <c r="D773" i="28" s="1"/>
  <c r="E773" i="28"/>
  <c r="C774" i="28"/>
  <c r="D774" i="28" s="1"/>
  <c r="E774" i="28"/>
  <c r="C775" i="28"/>
  <c r="D775" i="28" s="1"/>
  <c r="E775" i="28"/>
  <c r="C776" i="28"/>
  <c r="D776" i="28" s="1"/>
  <c r="E776" i="28"/>
  <c r="C777" i="28"/>
  <c r="D777" i="28" s="1"/>
  <c r="E777" i="28"/>
  <c r="C778" i="28"/>
  <c r="D778" i="28" s="1"/>
  <c r="E778" i="28"/>
  <c r="C779" i="28"/>
  <c r="D779" i="28" s="1"/>
  <c r="E779" i="28"/>
  <c r="C780" i="28"/>
  <c r="D780" i="28" s="1"/>
  <c r="E780" i="28"/>
  <c r="C781" i="28"/>
  <c r="D781" i="28" s="1"/>
  <c r="E781" i="28"/>
  <c r="C782" i="28"/>
  <c r="D782" i="28" s="1"/>
  <c r="E782" i="28"/>
  <c r="C783" i="28"/>
  <c r="D783" i="28" s="1"/>
  <c r="E783" i="28"/>
  <c r="C784" i="28"/>
  <c r="D784" i="28" s="1"/>
  <c r="E784" i="28"/>
  <c r="C785" i="28"/>
  <c r="D785" i="28" s="1"/>
  <c r="E785" i="28"/>
  <c r="C786" i="28"/>
  <c r="D786" i="28" s="1"/>
  <c r="E786" i="28"/>
  <c r="C787" i="28"/>
  <c r="D787" i="28" s="1"/>
  <c r="E787" i="28"/>
  <c r="C788" i="28"/>
  <c r="D788" i="28" s="1"/>
  <c r="E788" i="28"/>
  <c r="C789" i="28"/>
  <c r="D789" i="28" s="1"/>
  <c r="E789" i="28"/>
  <c r="C790" i="28"/>
  <c r="D790" i="28" s="1"/>
  <c r="E790" i="28"/>
  <c r="C791" i="28"/>
  <c r="D791" i="28" s="1"/>
  <c r="E791" i="28"/>
  <c r="C792" i="28"/>
  <c r="D792" i="28" s="1"/>
  <c r="E792" i="28"/>
  <c r="C793" i="28"/>
  <c r="D793" i="28" s="1"/>
  <c r="E793" i="28"/>
  <c r="C794" i="28"/>
  <c r="D794" i="28" s="1"/>
  <c r="E794" i="28"/>
  <c r="C795" i="28"/>
  <c r="D795" i="28" s="1"/>
  <c r="E795" i="28"/>
  <c r="C796" i="28"/>
  <c r="D796" i="28" s="1"/>
  <c r="E796" i="28"/>
  <c r="C797" i="28"/>
  <c r="D797" i="28" s="1"/>
  <c r="E797" i="28"/>
  <c r="C798" i="28"/>
  <c r="D798" i="28" s="1"/>
  <c r="E798" i="28"/>
  <c r="C799" i="28"/>
  <c r="D799" i="28" s="1"/>
  <c r="E799" i="28"/>
  <c r="C800" i="28"/>
  <c r="D800" i="28" s="1"/>
  <c r="E800" i="28"/>
  <c r="C801" i="28"/>
  <c r="D801" i="28" s="1"/>
  <c r="E801" i="28"/>
  <c r="C802" i="28"/>
  <c r="D802" i="28" s="1"/>
  <c r="E802" i="28"/>
  <c r="C803" i="28"/>
  <c r="D803" i="28" s="1"/>
  <c r="E803" i="28"/>
  <c r="C804" i="28"/>
  <c r="D804" i="28" s="1"/>
  <c r="E804" i="28"/>
  <c r="C805" i="28"/>
  <c r="D805" i="28" s="1"/>
  <c r="E805" i="28"/>
  <c r="C806" i="28"/>
  <c r="D806" i="28" s="1"/>
  <c r="E806" i="28"/>
  <c r="C807" i="28"/>
  <c r="D807" i="28" s="1"/>
  <c r="E807" i="28"/>
  <c r="C808" i="28"/>
  <c r="D808" i="28" s="1"/>
  <c r="E808" i="28"/>
  <c r="C809" i="28"/>
  <c r="D809" i="28" s="1"/>
  <c r="E809" i="28"/>
  <c r="C810" i="28"/>
  <c r="D810" i="28" s="1"/>
  <c r="E810" i="28"/>
  <c r="C811" i="28"/>
  <c r="D811" i="28" s="1"/>
  <c r="E811" i="28"/>
  <c r="C812" i="28"/>
  <c r="D812" i="28" s="1"/>
  <c r="E812" i="28"/>
  <c r="C813" i="28"/>
  <c r="D813" i="28" s="1"/>
  <c r="E813" i="28"/>
  <c r="C814" i="28"/>
  <c r="D814" i="28" s="1"/>
  <c r="E814" i="28"/>
  <c r="C815" i="28"/>
  <c r="D815" i="28" s="1"/>
  <c r="E815" i="28"/>
  <c r="C816" i="28"/>
  <c r="D816" i="28" s="1"/>
  <c r="E816" i="28"/>
  <c r="C817" i="28"/>
  <c r="D817" i="28" s="1"/>
  <c r="E817" i="28"/>
  <c r="C818" i="28"/>
  <c r="D818" i="28" s="1"/>
  <c r="E818" i="28"/>
  <c r="C819" i="28"/>
  <c r="D819" i="28" s="1"/>
  <c r="E819" i="28"/>
  <c r="C820" i="28"/>
  <c r="D820" i="28" s="1"/>
  <c r="E820" i="28"/>
  <c r="C821" i="28"/>
  <c r="D821" i="28" s="1"/>
  <c r="E821" i="28"/>
  <c r="C822" i="28"/>
  <c r="D822" i="28" s="1"/>
  <c r="E822" i="28"/>
  <c r="C823" i="28"/>
  <c r="D823" i="28" s="1"/>
  <c r="E823" i="28"/>
  <c r="C824" i="28"/>
  <c r="D824" i="28" s="1"/>
  <c r="E824" i="28"/>
  <c r="C825" i="28"/>
  <c r="D825" i="28" s="1"/>
  <c r="E825" i="28"/>
  <c r="C826" i="28"/>
  <c r="D826" i="28" s="1"/>
  <c r="E826" i="28"/>
  <c r="C827" i="28"/>
  <c r="D827" i="28" s="1"/>
  <c r="E827" i="28"/>
  <c r="C828" i="28"/>
  <c r="D828" i="28" s="1"/>
  <c r="E828" i="28"/>
  <c r="C829" i="28"/>
  <c r="D829" i="28" s="1"/>
  <c r="E829" i="28"/>
  <c r="C830" i="28"/>
  <c r="D830" i="28" s="1"/>
  <c r="E830" i="28"/>
  <c r="C831" i="28"/>
  <c r="D831" i="28" s="1"/>
  <c r="E831" i="28"/>
  <c r="C832" i="28"/>
  <c r="D832" i="28" s="1"/>
  <c r="E832" i="28"/>
  <c r="C833" i="28"/>
  <c r="D833" i="28" s="1"/>
  <c r="E833" i="28"/>
  <c r="C834" i="28"/>
  <c r="D834" i="28" s="1"/>
  <c r="E834" i="28"/>
  <c r="C835" i="28"/>
  <c r="D835" i="28" s="1"/>
  <c r="E835" i="28"/>
  <c r="C836" i="28"/>
  <c r="D836" i="28" s="1"/>
  <c r="E836" i="28"/>
  <c r="C837" i="28"/>
  <c r="D837" i="28" s="1"/>
  <c r="E837" i="28"/>
  <c r="C838" i="28"/>
  <c r="D838" i="28" s="1"/>
  <c r="E838" i="28"/>
  <c r="C839" i="28"/>
  <c r="D839" i="28" s="1"/>
  <c r="E839" i="28"/>
  <c r="C840" i="28"/>
  <c r="D840" i="28" s="1"/>
  <c r="E840" i="28"/>
  <c r="C841" i="28"/>
  <c r="D841" i="28" s="1"/>
  <c r="E841" i="28"/>
  <c r="C842" i="28"/>
  <c r="D842" i="28" s="1"/>
  <c r="E842" i="28"/>
  <c r="C843" i="28"/>
  <c r="D843" i="28" s="1"/>
  <c r="E843" i="28"/>
  <c r="C844" i="28"/>
  <c r="D844" i="28" s="1"/>
  <c r="E844" i="28"/>
  <c r="C845" i="28"/>
  <c r="D845" i="28" s="1"/>
  <c r="E845" i="28"/>
  <c r="C846" i="28"/>
  <c r="D846" i="28" s="1"/>
  <c r="E846" i="28"/>
  <c r="C847" i="28"/>
  <c r="D847" i="28" s="1"/>
  <c r="E847" i="28"/>
  <c r="C848" i="28"/>
  <c r="D848" i="28" s="1"/>
  <c r="E848" i="28"/>
  <c r="C849" i="28"/>
  <c r="D849" i="28" s="1"/>
  <c r="E849" i="28"/>
  <c r="C850" i="28"/>
  <c r="D850" i="28" s="1"/>
  <c r="E850" i="28"/>
  <c r="C851" i="28"/>
  <c r="D851" i="28" s="1"/>
  <c r="E851" i="28"/>
  <c r="C852" i="28"/>
  <c r="D852" i="28" s="1"/>
  <c r="E852" i="28"/>
  <c r="C853" i="28"/>
  <c r="D853" i="28" s="1"/>
  <c r="E853" i="28"/>
  <c r="C854" i="28"/>
  <c r="D854" i="28" s="1"/>
  <c r="E854" i="28"/>
  <c r="C855" i="28"/>
  <c r="D855" i="28" s="1"/>
  <c r="E855" i="28"/>
  <c r="C856" i="28"/>
  <c r="D856" i="28" s="1"/>
  <c r="E856" i="28"/>
  <c r="C857" i="28"/>
  <c r="D857" i="28" s="1"/>
  <c r="E857" i="28"/>
  <c r="C858" i="28"/>
  <c r="D858" i="28" s="1"/>
  <c r="E858" i="28"/>
  <c r="C859" i="28"/>
  <c r="D859" i="28" s="1"/>
  <c r="E859" i="28"/>
  <c r="C860" i="28"/>
  <c r="D860" i="28" s="1"/>
  <c r="E860" i="28"/>
  <c r="C861" i="28"/>
  <c r="D861" i="28" s="1"/>
  <c r="E861" i="28"/>
  <c r="C862" i="28"/>
  <c r="D862" i="28" s="1"/>
  <c r="E862" i="28"/>
  <c r="C863" i="28"/>
  <c r="D863" i="28" s="1"/>
  <c r="E863" i="28"/>
  <c r="C864" i="28"/>
  <c r="D864" i="28" s="1"/>
  <c r="E864" i="28"/>
  <c r="C865" i="28"/>
  <c r="D865" i="28" s="1"/>
  <c r="E865" i="28"/>
  <c r="C866" i="28"/>
  <c r="D866" i="28" s="1"/>
  <c r="E866" i="28"/>
  <c r="C867" i="28"/>
  <c r="D867" i="28" s="1"/>
  <c r="E867" i="28"/>
  <c r="C868" i="28"/>
  <c r="D868" i="28" s="1"/>
  <c r="E868" i="28"/>
  <c r="C869" i="28"/>
  <c r="D869" i="28" s="1"/>
  <c r="E869" i="28"/>
  <c r="C870" i="28"/>
  <c r="D870" i="28" s="1"/>
  <c r="E870" i="28"/>
  <c r="C871" i="28"/>
  <c r="D871" i="28" s="1"/>
  <c r="E871" i="28"/>
  <c r="C872" i="28"/>
  <c r="D872" i="28" s="1"/>
  <c r="E872" i="28"/>
  <c r="C873" i="28"/>
  <c r="D873" i="28" s="1"/>
  <c r="E873" i="28"/>
  <c r="C874" i="28"/>
  <c r="D874" i="28" s="1"/>
  <c r="E874" i="28"/>
  <c r="C875" i="28"/>
  <c r="D875" i="28" s="1"/>
  <c r="E875" i="28"/>
  <c r="C876" i="28"/>
  <c r="D876" i="28" s="1"/>
  <c r="E876" i="28"/>
  <c r="C877" i="28"/>
  <c r="D877" i="28" s="1"/>
  <c r="E877" i="28"/>
  <c r="C878" i="28"/>
  <c r="D878" i="28" s="1"/>
  <c r="E878" i="28"/>
  <c r="C879" i="28"/>
  <c r="D879" i="28" s="1"/>
  <c r="E879" i="28"/>
  <c r="C880" i="28"/>
  <c r="D880" i="28" s="1"/>
  <c r="E880" i="28"/>
  <c r="C881" i="28"/>
  <c r="D881" i="28" s="1"/>
  <c r="E881" i="28"/>
  <c r="C882" i="28"/>
  <c r="D882" i="28" s="1"/>
  <c r="E882" i="28"/>
  <c r="C883" i="28"/>
  <c r="D883" i="28" s="1"/>
  <c r="E883" i="28"/>
  <c r="C884" i="28"/>
  <c r="D884" i="28" s="1"/>
  <c r="E884" i="28"/>
  <c r="C885" i="28"/>
  <c r="D885" i="28" s="1"/>
  <c r="E885" i="28"/>
  <c r="C886" i="28"/>
  <c r="D886" i="28" s="1"/>
  <c r="E886" i="28"/>
  <c r="C887" i="28"/>
  <c r="D887" i="28" s="1"/>
  <c r="E887" i="28"/>
  <c r="C888" i="28"/>
  <c r="D888" i="28" s="1"/>
  <c r="E888" i="28"/>
  <c r="C889" i="28"/>
  <c r="D889" i="28" s="1"/>
  <c r="E889" i="28"/>
  <c r="C890" i="28"/>
  <c r="D890" i="28" s="1"/>
  <c r="E890" i="28"/>
  <c r="C891" i="28"/>
  <c r="D891" i="28" s="1"/>
  <c r="E891" i="28"/>
  <c r="C892" i="28"/>
  <c r="D892" i="28" s="1"/>
  <c r="E892" i="28"/>
  <c r="C893" i="28"/>
  <c r="D893" i="28" s="1"/>
  <c r="E893" i="28"/>
  <c r="C894" i="28"/>
  <c r="D894" i="28" s="1"/>
  <c r="E894" i="28"/>
  <c r="C895" i="28"/>
  <c r="D895" i="28" s="1"/>
  <c r="E895" i="28"/>
  <c r="C896" i="28"/>
  <c r="D896" i="28" s="1"/>
  <c r="E896" i="28"/>
  <c r="C897" i="28"/>
  <c r="D897" i="28" s="1"/>
  <c r="E897" i="28"/>
  <c r="C898" i="28"/>
  <c r="D898" i="28" s="1"/>
  <c r="E898" i="28"/>
  <c r="C899" i="28"/>
  <c r="D899" i="28" s="1"/>
  <c r="E899" i="28"/>
  <c r="C900" i="28"/>
  <c r="D900" i="28" s="1"/>
  <c r="E900" i="28"/>
  <c r="C901" i="28"/>
  <c r="D901" i="28" s="1"/>
  <c r="E901" i="28"/>
  <c r="C902" i="28"/>
  <c r="D902" i="28" s="1"/>
  <c r="E902" i="28"/>
  <c r="C903" i="28"/>
  <c r="D903" i="28" s="1"/>
  <c r="E903" i="28"/>
  <c r="C904" i="28"/>
  <c r="D904" i="28" s="1"/>
  <c r="E904" i="28"/>
  <c r="C905" i="28"/>
  <c r="D905" i="28" s="1"/>
  <c r="E905" i="28"/>
  <c r="C906" i="28"/>
  <c r="D906" i="28" s="1"/>
  <c r="E906" i="28"/>
  <c r="C907" i="28"/>
  <c r="D907" i="28" s="1"/>
  <c r="E907" i="28"/>
  <c r="C908" i="28"/>
  <c r="D908" i="28" s="1"/>
  <c r="E908" i="28"/>
  <c r="C909" i="28"/>
  <c r="D909" i="28" s="1"/>
  <c r="E909" i="28"/>
  <c r="C910" i="28"/>
  <c r="D910" i="28" s="1"/>
  <c r="E910" i="28"/>
  <c r="C911" i="28"/>
  <c r="D911" i="28" s="1"/>
  <c r="E911" i="28"/>
  <c r="C912" i="28"/>
  <c r="D912" i="28" s="1"/>
  <c r="E912" i="28"/>
  <c r="C913" i="28"/>
  <c r="D913" i="28" s="1"/>
  <c r="E913" i="28"/>
  <c r="C914" i="28"/>
  <c r="D914" i="28" s="1"/>
  <c r="E914" i="28"/>
  <c r="C915" i="28"/>
  <c r="D915" i="28" s="1"/>
  <c r="E915" i="28"/>
  <c r="C916" i="28"/>
  <c r="D916" i="28" s="1"/>
  <c r="E916" i="28"/>
  <c r="C917" i="28"/>
  <c r="D917" i="28" s="1"/>
  <c r="E917" i="28"/>
  <c r="C918" i="28"/>
  <c r="D918" i="28" s="1"/>
  <c r="E918" i="28"/>
  <c r="C919" i="28"/>
  <c r="D919" i="28" s="1"/>
  <c r="E919" i="28"/>
  <c r="C920" i="28"/>
  <c r="D920" i="28" s="1"/>
  <c r="E920" i="28"/>
  <c r="C921" i="28"/>
  <c r="D921" i="28" s="1"/>
  <c r="E921" i="28"/>
  <c r="C922" i="28"/>
  <c r="D922" i="28" s="1"/>
  <c r="E922" i="28"/>
  <c r="C923" i="28"/>
  <c r="D923" i="28" s="1"/>
  <c r="E923" i="28"/>
  <c r="C924" i="28"/>
  <c r="D924" i="28" s="1"/>
  <c r="E924" i="28"/>
  <c r="C925" i="28"/>
  <c r="D925" i="28" s="1"/>
  <c r="E925" i="28"/>
  <c r="C926" i="28"/>
  <c r="D926" i="28" s="1"/>
  <c r="E926" i="28"/>
  <c r="C927" i="28"/>
  <c r="D927" i="28" s="1"/>
  <c r="E927" i="28"/>
  <c r="C928" i="28"/>
  <c r="D928" i="28" s="1"/>
  <c r="E928" i="28"/>
  <c r="C929" i="28"/>
  <c r="D929" i="28" s="1"/>
  <c r="E929" i="28"/>
  <c r="C930" i="28"/>
  <c r="D930" i="28" s="1"/>
  <c r="E930" i="28"/>
  <c r="C931" i="28"/>
  <c r="D931" i="28" s="1"/>
  <c r="E931" i="28"/>
  <c r="C932" i="28"/>
  <c r="D932" i="28" s="1"/>
  <c r="E932" i="28"/>
  <c r="C933" i="28"/>
  <c r="D933" i="28" s="1"/>
  <c r="E933" i="28"/>
  <c r="C934" i="28"/>
  <c r="D934" i="28" s="1"/>
  <c r="E934" i="28"/>
  <c r="C935" i="28"/>
  <c r="D935" i="28" s="1"/>
  <c r="E935" i="28"/>
  <c r="C936" i="28"/>
  <c r="D936" i="28" s="1"/>
  <c r="E936" i="28"/>
  <c r="C937" i="28"/>
  <c r="D937" i="28" s="1"/>
  <c r="E937" i="28"/>
  <c r="C938" i="28"/>
  <c r="D938" i="28" s="1"/>
  <c r="E938" i="28"/>
  <c r="C939" i="28"/>
  <c r="D939" i="28" s="1"/>
  <c r="E939" i="28"/>
  <c r="C940" i="28"/>
  <c r="D940" i="28" s="1"/>
  <c r="E940" i="28"/>
  <c r="C941" i="28"/>
  <c r="D941" i="28" s="1"/>
  <c r="E941" i="28"/>
  <c r="C942" i="28"/>
  <c r="D942" i="28" s="1"/>
  <c r="E942" i="28"/>
  <c r="C943" i="28"/>
  <c r="D943" i="28" s="1"/>
  <c r="E943" i="28"/>
  <c r="C944" i="28"/>
  <c r="D944" i="28" s="1"/>
  <c r="E944" i="28"/>
  <c r="C945" i="28"/>
  <c r="D945" i="28" s="1"/>
  <c r="E945" i="28"/>
  <c r="C946" i="28"/>
  <c r="D946" i="28" s="1"/>
  <c r="E946" i="28"/>
  <c r="C947" i="28"/>
  <c r="D947" i="28" s="1"/>
  <c r="E947" i="28"/>
  <c r="C948" i="28"/>
  <c r="D948" i="28" s="1"/>
  <c r="E948" i="28"/>
  <c r="C949" i="28"/>
  <c r="D949" i="28" s="1"/>
  <c r="E949" i="28"/>
  <c r="C950" i="28"/>
  <c r="D950" i="28" s="1"/>
  <c r="E950" i="28"/>
  <c r="C951" i="28"/>
  <c r="D951" i="28" s="1"/>
  <c r="E951" i="28"/>
  <c r="C952" i="28"/>
  <c r="D952" i="28" s="1"/>
  <c r="E952" i="28"/>
  <c r="C953" i="28"/>
  <c r="D953" i="28" s="1"/>
  <c r="E953" i="28"/>
  <c r="C954" i="28"/>
  <c r="D954" i="28" s="1"/>
  <c r="E954" i="28"/>
  <c r="C955" i="28"/>
  <c r="D955" i="28" s="1"/>
  <c r="E955" i="28"/>
  <c r="C956" i="28"/>
  <c r="D956" i="28" s="1"/>
  <c r="E956" i="28"/>
  <c r="C957" i="28"/>
  <c r="D957" i="28" s="1"/>
  <c r="E957" i="28"/>
  <c r="C958" i="28"/>
  <c r="D958" i="28" s="1"/>
  <c r="E958" i="28"/>
  <c r="C959" i="28"/>
  <c r="D959" i="28" s="1"/>
  <c r="E959" i="28"/>
  <c r="C960" i="28"/>
  <c r="D960" i="28" s="1"/>
  <c r="E960" i="28"/>
  <c r="C961" i="28"/>
  <c r="D961" i="28" s="1"/>
  <c r="E961" i="28"/>
  <c r="C962" i="28"/>
  <c r="D962" i="28" s="1"/>
  <c r="E962" i="28"/>
  <c r="C963" i="28"/>
  <c r="D963" i="28" s="1"/>
  <c r="E963" i="28"/>
  <c r="C964" i="28"/>
  <c r="D964" i="28" s="1"/>
  <c r="E964" i="28"/>
  <c r="C965" i="28"/>
  <c r="D965" i="28" s="1"/>
  <c r="E965" i="28"/>
  <c r="C966" i="28"/>
  <c r="D966" i="28" s="1"/>
  <c r="E966" i="28"/>
  <c r="C967" i="28"/>
  <c r="D967" i="28" s="1"/>
  <c r="E967" i="28"/>
  <c r="C968" i="28"/>
  <c r="D968" i="28" s="1"/>
  <c r="E968" i="28"/>
  <c r="C969" i="28"/>
  <c r="D969" i="28" s="1"/>
  <c r="E969" i="28"/>
  <c r="C970" i="28"/>
  <c r="D970" i="28" s="1"/>
  <c r="E970" i="28"/>
  <c r="C971" i="28"/>
  <c r="D971" i="28" s="1"/>
  <c r="E971" i="28"/>
  <c r="C972" i="28"/>
  <c r="D972" i="28" s="1"/>
  <c r="E972" i="28"/>
  <c r="C973" i="28"/>
  <c r="D973" i="28" s="1"/>
  <c r="E973" i="28"/>
  <c r="C974" i="28"/>
  <c r="D974" i="28" s="1"/>
  <c r="E974" i="28"/>
  <c r="C975" i="28"/>
  <c r="D975" i="28" s="1"/>
  <c r="E975" i="28"/>
  <c r="C976" i="28"/>
  <c r="D976" i="28" s="1"/>
  <c r="E976" i="28"/>
  <c r="C977" i="28"/>
  <c r="D977" i="28" s="1"/>
  <c r="E977" i="28"/>
  <c r="C978" i="28"/>
  <c r="D978" i="28" s="1"/>
  <c r="E978" i="28"/>
  <c r="C979" i="28"/>
  <c r="D979" i="28" s="1"/>
  <c r="E979" i="28"/>
  <c r="C980" i="28"/>
  <c r="D980" i="28" s="1"/>
  <c r="E980" i="28"/>
  <c r="C981" i="28"/>
  <c r="D981" i="28" s="1"/>
  <c r="E981" i="28"/>
  <c r="C982" i="28"/>
  <c r="D982" i="28" s="1"/>
  <c r="E982" i="28"/>
  <c r="C983" i="28"/>
  <c r="D983" i="28" s="1"/>
  <c r="E983" i="28"/>
  <c r="C984" i="28"/>
  <c r="D984" i="28" s="1"/>
  <c r="E984" i="28"/>
  <c r="C985" i="28"/>
  <c r="D985" i="28" s="1"/>
  <c r="E985" i="28"/>
  <c r="C986" i="28"/>
  <c r="D986" i="28" s="1"/>
  <c r="E986" i="28"/>
  <c r="C987" i="28"/>
  <c r="D987" i="28" s="1"/>
  <c r="E987" i="28"/>
  <c r="C988" i="28"/>
  <c r="D988" i="28" s="1"/>
  <c r="E988" i="28"/>
  <c r="C989" i="28"/>
  <c r="D989" i="28" s="1"/>
  <c r="E989" i="28"/>
  <c r="C990" i="28"/>
  <c r="D990" i="28" s="1"/>
  <c r="E990" i="28"/>
  <c r="C991" i="28"/>
  <c r="D991" i="28" s="1"/>
  <c r="E991" i="28"/>
  <c r="C992" i="28"/>
  <c r="D992" i="28" s="1"/>
  <c r="E992" i="28"/>
  <c r="C993" i="28"/>
  <c r="D993" i="28" s="1"/>
  <c r="E993" i="28"/>
  <c r="C994" i="28"/>
  <c r="D994" i="28" s="1"/>
  <c r="E994" i="28"/>
  <c r="C995" i="28"/>
  <c r="D995" i="28" s="1"/>
  <c r="E995" i="28"/>
  <c r="C996" i="28"/>
  <c r="D996" i="28" s="1"/>
  <c r="E996" i="28"/>
  <c r="C997" i="28"/>
  <c r="D997" i="28" s="1"/>
  <c r="E997" i="28"/>
  <c r="C998" i="28"/>
  <c r="D998" i="28" s="1"/>
  <c r="E998" i="28"/>
  <c r="C999" i="28"/>
  <c r="D999" i="28" s="1"/>
  <c r="E999" i="28"/>
  <c r="C1000" i="28"/>
  <c r="D1000" i="28" s="1"/>
  <c r="E1000" i="28"/>
  <c r="C1001" i="28"/>
  <c r="D1001" i="28" s="1"/>
  <c r="E1001" i="28"/>
  <c r="C1002" i="28"/>
  <c r="D1002" i="28" s="1"/>
  <c r="E1002" i="28"/>
  <c r="C1003" i="28"/>
  <c r="D1003" i="28" s="1"/>
  <c r="E1003" i="28"/>
  <c r="C1004" i="28"/>
  <c r="D1004" i="28" s="1"/>
  <c r="E1004" i="28"/>
  <c r="C1005" i="28"/>
  <c r="D1005" i="28" s="1"/>
  <c r="E1005" i="28"/>
  <c r="C1006" i="28"/>
  <c r="D1006" i="28" s="1"/>
  <c r="E1006" i="28"/>
  <c r="C1007" i="28"/>
  <c r="D1007" i="28" s="1"/>
  <c r="E1007" i="28"/>
  <c r="C1008" i="28"/>
  <c r="D1008" i="28" s="1"/>
  <c r="E1008" i="28"/>
  <c r="C1009" i="28"/>
  <c r="D1009" i="28" s="1"/>
  <c r="E1009" i="28"/>
  <c r="C1010" i="28"/>
  <c r="D1010" i="28" s="1"/>
  <c r="E1010" i="28"/>
  <c r="C1011" i="28"/>
  <c r="D1011" i="28" s="1"/>
  <c r="E1011" i="28"/>
  <c r="C1012" i="28"/>
  <c r="D1012" i="28" s="1"/>
  <c r="E1012" i="28"/>
  <c r="C1013" i="28"/>
  <c r="D1013" i="28" s="1"/>
  <c r="E1013" i="28"/>
  <c r="C1014" i="28"/>
  <c r="D1014" i="28" s="1"/>
  <c r="E1014" i="28"/>
  <c r="C1015" i="28"/>
  <c r="D1015" i="28" s="1"/>
  <c r="E1015" i="28"/>
  <c r="C1016" i="28"/>
  <c r="D1016" i="28" s="1"/>
  <c r="E1016" i="28"/>
  <c r="C1017" i="28"/>
  <c r="D1017" i="28" s="1"/>
  <c r="E1017" i="28"/>
  <c r="C1018" i="28"/>
  <c r="D1018" i="28" s="1"/>
  <c r="E1018" i="28"/>
  <c r="C1019" i="28"/>
  <c r="D1019" i="28" s="1"/>
  <c r="E1019" i="28"/>
  <c r="C1020" i="28"/>
  <c r="D1020" i="28" s="1"/>
  <c r="E1020" i="28"/>
  <c r="C1021" i="28"/>
  <c r="D1021" i="28" s="1"/>
  <c r="E1021" i="28"/>
  <c r="C1022" i="28"/>
  <c r="D1022" i="28" s="1"/>
  <c r="E1022" i="28"/>
  <c r="C1023" i="28"/>
  <c r="D1023" i="28" s="1"/>
  <c r="E1023" i="28"/>
  <c r="C1024" i="28"/>
  <c r="D1024" i="28" s="1"/>
  <c r="E1024" i="28"/>
  <c r="C1025" i="28"/>
  <c r="D1025" i="28" s="1"/>
  <c r="E1025" i="28"/>
  <c r="C1026" i="28"/>
  <c r="D1026" i="28" s="1"/>
  <c r="E1026" i="28"/>
  <c r="C1027" i="28"/>
  <c r="D1027" i="28" s="1"/>
  <c r="E1027" i="28"/>
  <c r="C1028" i="28"/>
  <c r="D1028" i="28" s="1"/>
  <c r="E1028" i="28"/>
  <c r="C1029" i="28"/>
  <c r="D1029" i="28" s="1"/>
  <c r="E1029" i="28"/>
  <c r="C1030" i="28"/>
  <c r="D1030" i="28" s="1"/>
  <c r="E1030" i="28"/>
  <c r="C1031" i="28"/>
  <c r="D1031" i="28" s="1"/>
  <c r="E1031" i="28"/>
  <c r="C1032" i="28"/>
  <c r="D1032" i="28" s="1"/>
  <c r="E1032" i="28"/>
  <c r="C1033" i="28"/>
  <c r="D1033" i="28" s="1"/>
  <c r="E1033" i="28"/>
  <c r="C1034" i="28"/>
  <c r="D1034" i="28" s="1"/>
  <c r="E1034" i="28"/>
  <c r="C1035" i="28"/>
  <c r="D1035" i="28" s="1"/>
  <c r="E1035" i="28"/>
  <c r="C1036" i="28"/>
  <c r="D1036" i="28" s="1"/>
  <c r="E1036" i="28"/>
  <c r="C1037" i="28"/>
  <c r="D1037" i="28" s="1"/>
  <c r="E1037" i="28"/>
  <c r="C1038" i="28"/>
  <c r="D1038" i="28" s="1"/>
  <c r="E1038" i="28"/>
  <c r="C1039" i="28"/>
  <c r="D1039" i="28" s="1"/>
  <c r="E1039" i="28"/>
  <c r="C1040" i="28"/>
  <c r="D1040" i="28" s="1"/>
  <c r="E1040" i="28"/>
  <c r="C1041" i="28"/>
  <c r="D1041" i="28" s="1"/>
  <c r="E1041" i="28"/>
  <c r="C1042" i="28"/>
  <c r="D1042" i="28" s="1"/>
  <c r="E1042" i="28"/>
  <c r="C1043" i="28"/>
  <c r="D1043" i="28" s="1"/>
  <c r="E1043" i="28"/>
  <c r="C1044" i="28"/>
  <c r="D1044" i="28" s="1"/>
  <c r="E1044" i="28"/>
  <c r="C1045" i="28"/>
  <c r="D1045" i="28" s="1"/>
  <c r="E1045" i="28"/>
  <c r="C1046" i="28"/>
  <c r="D1046" i="28" s="1"/>
  <c r="E1046" i="28"/>
  <c r="C1047" i="28"/>
  <c r="D1047" i="28" s="1"/>
  <c r="E1047" i="28"/>
  <c r="C1048" i="28"/>
  <c r="D1048" i="28" s="1"/>
  <c r="E1048" i="28"/>
  <c r="C1049" i="28"/>
  <c r="D1049" i="28" s="1"/>
  <c r="E1049" i="28"/>
  <c r="C1050" i="28"/>
  <c r="D1050" i="28" s="1"/>
  <c r="E1050" i="28"/>
  <c r="C1051" i="28"/>
  <c r="D1051" i="28" s="1"/>
  <c r="E1051" i="28"/>
  <c r="C1052" i="28"/>
  <c r="D1052" i="28" s="1"/>
  <c r="E1052" i="28"/>
  <c r="C1053" i="28"/>
  <c r="D1053" i="28" s="1"/>
  <c r="E1053" i="28"/>
  <c r="C1054" i="28"/>
  <c r="D1054" i="28" s="1"/>
  <c r="E1054" i="28"/>
  <c r="C1055" i="28"/>
  <c r="D1055" i="28" s="1"/>
  <c r="E1055" i="28"/>
  <c r="C1056" i="28"/>
  <c r="D1056" i="28" s="1"/>
  <c r="E1056" i="28"/>
  <c r="C1057" i="28"/>
  <c r="D1057" i="28" s="1"/>
  <c r="E1057" i="28"/>
  <c r="C1058" i="28"/>
  <c r="D1058" i="28" s="1"/>
  <c r="E1058" i="28"/>
  <c r="C1059" i="28"/>
  <c r="D1059" i="28" s="1"/>
  <c r="E1059" i="28"/>
  <c r="C1060" i="28"/>
  <c r="D1060" i="28" s="1"/>
  <c r="E1060" i="28"/>
  <c r="C1061" i="28"/>
  <c r="D1061" i="28" s="1"/>
  <c r="E1061" i="28"/>
  <c r="C1062" i="28"/>
  <c r="D1062" i="28" s="1"/>
  <c r="E1062" i="28"/>
  <c r="C1063" i="28"/>
  <c r="D1063" i="28" s="1"/>
  <c r="E1063" i="28"/>
  <c r="C1064" i="28"/>
  <c r="D1064" i="28" s="1"/>
  <c r="E1064" i="28"/>
  <c r="C1065" i="28"/>
  <c r="D1065" i="28" s="1"/>
  <c r="E1065" i="28"/>
  <c r="C1066" i="28"/>
  <c r="D1066" i="28" s="1"/>
  <c r="E1066" i="28"/>
  <c r="C1067" i="28"/>
  <c r="D1067" i="28" s="1"/>
  <c r="E1067" i="28"/>
  <c r="C1068" i="28"/>
  <c r="D1068" i="28" s="1"/>
  <c r="E1068" i="28"/>
  <c r="C1069" i="28"/>
  <c r="D1069" i="28" s="1"/>
  <c r="E1069" i="28"/>
  <c r="C1070" i="28"/>
  <c r="D1070" i="28" s="1"/>
  <c r="E1070" i="28"/>
  <c r="C1071" i="28"/>
  <c r="D1071" i="28" s="1"/>
  <c r="E1071" i="28"/>
  <c r="C1072" i="28"/>
  <c r="D1072" i="28" s="1"/>
  <c r="E1072" i="28"/>
  <c r="C1073" i="28"/>
  <c r="D1073" i="28" s="1"/>
  <c r="E1073" i="28"/>
  <c r="C1074" i="28"/>
  <c r="D1074" i="28" s="1"/>
  <c r="E1074" i="28"/>
  <c r="C1075" i="28"/>
  <c r="D1075" i="28" s="1"/>
  <c r="E1075" i="28"/>
  <c r="C1076" i="28"/>
  <c r="D1076" i="28" s="1"/>
  <c r="E1076" i="28"/>
  <c r="C1077" i="28"/>
  <c r="D1077" i="28" s="1"/>
  <c r="E1077" i="28"/>
  <c r="C1078" i="28"/>
  <c r="D1078" i="28" s="1"/>
  <c r="E1078" i="28"/>
  <c r="C1079" i="28"/>
  <c r="D1079" i="28" s="1"/>
  <c r="E1079" i="28"/>
  <c r="C1080" i="28"/>
  <c r="D1080" i="28" s="1"/>
  <c r="E1080" i="28"/>
  <c r="C1081" i="28"/>
  <c r="D1081" i="28" s="1"/>
  <c r="E1081" i="28"/>
  <c r="C1082" i="28"/>
  <c r="D1082" i="28" s="1"/>
  <c r="E1082" i="28"/>
  <c r="C1083" i="28"/>
  <c r="D1083" i="28" s="1"/>
  <c r="E1083" i="28"/>
  <c r="C1084" i="28"/>
  <c r="D1084" i="28" s="1"/>
  <c r="E1084" i="28"/>
  <c r="C1085" i="28"/>
  <c r="D1085" i="28" s="1"/>
  <c r="E1085" i="28"/>
  <c r="C1086" i="28"/>
  <c r="D1086" i="28" s="1"/>
  <c r="E1086" i="28"/>
  <c r="C1087" i="28"/>
  <c r="D1087" i="28" s="1"/>
  <c r="E1087" i="28"/>
  <c r="C1088" i="28"/>
  <c r="D1088" i="28" s="1"/>
  <c r="E1088" i="28"/>
  <c r="C1089" i="28"/>
  <c r="D1089" i="28" s="1"/>
  <c r="E1089" i="28"/>
  <c r="C1090" i="28"/>
  <c r="D1090" i="28" s="1"/>
  <c r="E1090" i="28"/>
  <c r="C1091" i="28"/>
  <c r="D1091" i="28" s="1"/>
  <c r="E1091" i="28"/>
  <c r="C1092" i="28"/>
  <c r="D1092" i="28" s="1"/>
  <c r="E1092" i="28"/>
  <c r="C1093" i="28"/>
  <c r="D1093" i="28" s="1"/>
  <c r="E1093" i="28"/>
  <c r="C1094" i="28"/>
  <c r="D1094" i="28" s="1"/>
  <c r="E1094" i="28"/>
  <c r="C1095" i="28"/>
  <c r="D1095" i="28" s="1"/>
  <c r="E1095" i="28"/>
  <c r="C1096" i="28"/>
  <c r="D1096" i="28" s="1"/>
  <c r="E1096" i="28"/>
  <c r="C1097" i="28"/>
  <c r="D1097" i="28" s="1"/>
  <c r="E1097" i="28"/>
  <c r="C1098" i="28"/>
  <c r="D1098" i="28" s="1"/>
  <c r="E1098" i="28"/>
  <c r="C1099" i="28"/>
  <c r="D1099" i="28" s="1"/>
  <c r="E1099" i="28"/>
  <c r="C1100" i="28"/>
  <c r="D1100" i="28" s="1"/>
  <c r="E1100" i="28"/>
  <c r="C1101" i="28"/>
  <c r="D1101" i="28" s="1"/>
  <c r="E1101" i="28"/>
  <c r="C1102" i="28"/>
  <c r="D1102" i="28" s="1"/>
  <c r="E1102" i="28"/>
  <c r="C1103" i="28"/>
  <c r="D1103" i="28" s="1"/>
  <c r="E1103" i="28"/>
  <c r="C1104" i="28"/>
  <c r="D1104" i="28" s="1"/>
  <c r="E1104" i="28"/>
  <c r="C1105" i="28"/>
  <c r="D1105" i="28" s="1"/>
  <c r="E1105" i="28"/>
  <c r="C1106" i="28"/>
  <c r="D1106" i="28" s="1"/>
  <c r="E1106" i="28"/>
  <c r="C1107" i="28"/>
  <c r="D1107" i="28" s="1"/>
  <c r="E1107" i="28"/>
  <c r="C1108" i="28"/>
  <c r="D1108" i="28" s="1"/>
  <c r="E1108" i="28"/>
  <c r="C1109" i="28"/>
  <c r="D1109" i="28" s="1"/>
  <c r="E1109" i="28"/>
  <c r="C1110" i="28"/>
  <c r="D1110" i="28" s="1"/>
  <c r="E1110" i="28"/>
  <c r="C1111" i="28"/>
  <c r="D1111" i="28" s="1"/>
  <c r="E1111" i="28"/>
  <c r="C1112" i="28"/>
  <c r="D1112" i="28" s="1"/>
  <c r="E1112" i="28"/>
  <c r="C1113" i="28"/>
  <c r="D1113" i="28" s="1"/>
  <c r="E1113" i="28"/>
  <c r="C1114" i="28"/>
  <c r="D1114" i="28" s="1"/>
  <c r="E1114" i="28"/>
  <c r="C1115" i="28"/>
  <c r="D1115" i="28" s="1"/>
  <c r="E1115" i="28"/>
  <c r="C1116" i="28"/>
  <c r="D1116" i="28" s="1"/>
  <c r="E1116" i="28"/>
  <c r="C1117" i="28"/>
  <c r="D1117" i="28" s="1"/>
  <c r="E1117" i="28"/>
  <c r="C1118" i="28"/>
  <c r="D1118" i="28" s="1"/>
  <c r="E1118" i="28"/>
  <c r="C1119" i="28"/>
  <c r="D1119" i="28" s="1"/>
  <c r="E1119" i="28"/>
  <c r="C1120" i="28"/>
  <c r="D1120" i="28" s="1"/>
  <c r="E1120" i="28"/>
  <c r="C1121" i="28"/>
  <c r="D1121" i="28" s="1"/>
  <c r="E1121" i="28"/>
  <c r="C1122" i="28"/>
  <c r="D1122" i="28" s="1"/>
  <c r="E1122" i="28"/>
  <c r="C1123" i="28"/>
  <c r="D1123" i="28" s="1"/>
  <c r="E1123" i="28"/>
  <c r="C1124" i="28"/>
  <c r="D1124" i="28" s="1"/>
  <c r="E1124" i="28"/>
  <c r="C1125" i="28"/>
  <c r="D1125" i="28" s="1"/>
  <c r="E1125" i="28"/>
  <c r="C1126" i="28"/>
  <c r="D1126" i="28" s="1"/>
  <c r="E1126" i="28"/>
  <c r="C1127" i="28"/>
  <c r="D1127" i="28" s="1"/>
  <c r="E1127" i="28"/>
  <c r="C1128" i="28"/>
  <c r="D1128" i="28" s="1"/>
  <c r="E1128" i="28"/>
  <c r="C1129" i="28"/>
  <c r="D1129" i="28" s="1"/>
  <c r="E1129" i="28"/>
  <c r="C1130" i="28"/>
  <c r="D1130" i="28" s="1"/>
  <c r="E1130" i="28"/>
  <c r="C1131" i="28"/>
  <c r="D1131" i="28" s="1"/>
  <c r="E1131" i="28"/>
  <c r="C1132" i="28"/>
  <c r="D1132" i="28" s="1"/>
  <c r="E1132" i="28"/>
  <c r="C1133" i="28"/>
  <c r="D1133" i="28" s="1"/>
  <c r="E1133" i="28"/>
  <c r="C1134" i="28"/>
  <c r="D1134" i="28" s="1"/>
  <c r="E1134" i="28"/>
  <c r="C1135" i="28"/>
  <c r="D1135" i="28" s="1"/>
  <c r="E1135" i="28"/>
  <c r="C1136" i="28"/>
  <c r="D1136" i="28" s="1"/>
  <c r="E1136" i="28"/>
  <c r="C1137" i="28"/>
  <c r="D1137" i="28" s="1"/>
  <c r="E1137" i="28"/>
  <c r="C1138" i="28"/>
  <c r="D1138" i="28" s="1"/>
  <c r="E1138" i="28"/>
  <c r="C1139" i="28"/>
  <c r="D1139" i="28" s="1"/>
  <c r="E1139" i="28"/>
  <c r="C1140" i="28"/>
  <c r="D1140" i="28" s="1"/>
  <c r="E1140" i="28"/>
  <c r="C1141" i="28"/>
  <c r="D1141" i="28" s="1"/>
  <c r="E1141" i="28"/>
  <c r="C1142" i="28"/>
  <c r="D1142" i="28" s="1"/>
  <c r="E1142" i="28"/>
  <c r="C1143" i="28"/>
  <c r="D1143" i="28" s="1"/>
  <c r="E1143" i="28"/>
  <c r="C1144" i="28"/>
  <c r="D1144" i="28" s="1"/>
  <c r="E1144" i="28"/>
  <c r="C1145" i="28"/>
  <c r="D1145" i="28" s="1"/>
  <c r="E1145" i="28"/>
  <c r="C1146" i="28"/>
  <c r="D1146" i="28" s="1"/>
  <c r="E1146" i="28"/>
  <c r="C1147" i="28"/>
  <c r="D1147" i="28" s="1"/>
  <c r="E1147" i="28"/>
  <c r="C1148" i="28"/>
  <c r="D1148" i="28" s="1"/>
  <c r="E1148" i="28"/>
  <c r="C1149" i="28"/>
  <c r="D1149" i="28" s="1"/>
  <c r="E1149" i="28"/>
  <c r="C1150" i="28"/>
  <c r="D1150" i="28" s="1"/>
  <c r="E1150" i="28"/>
  <c r="C1151" i="28"/>
  <c r="D1151" i="28" s="1"/>
  <c r="E1151" i="28"/>
  <c r="C1152" i="28"/>
  <c r="D1152" i="28" s="1"/>
  <c r="E1152" i="28"/>
  <c r="C1153" i="28"/>
  <c r="D1153" i="28" s="1"/>
  <c r="E1153" i="28"/>
  <c r="C1154" i="28"/>
  <c r="D1154" i="28" s="1"/>
  <c r="E1154" i="28"/>
  <c r="C1155" i="28"/>
  <c r="D1155" i="28" s="1"/>
  <c r="E1155" i="28"/>
  <c r="C1156" i="28"/>
  <c r="D1156" i="28" s="1"/>
  <c r="E1156" i="28"/>
  <c r="C1157" i="28"/>
  <c r="D1157" i="28" s="1"/>
  <c r="E1157" i="28"/>
  <c r="C1158" i="28"/>
  <c r="D1158" i="28" s="1"/>
  <c r="E1158" i="28"/>
  <c r="C1159" i="28"/>
  <c r="D1159" i="28" s="1"/>
  <c r="E1159" i="28"/>
  <c r="C1160" i="28"/>
  <c r="D1160" i="28" s="1"/>
  <c r="E1160" i="28"/>
  <c r="C1161" i="28"/>
  <c r="D1161" i="28" s="1"/>
  <c r="E1161" i="28"/>
  <c r="C1162" i="28"/>
  <c r="D1162" i="28" s="1"/>
  <c r="E1162" i="28"/>
  <c r="C1163" i="28"/>
  <c r="D1163" i="28" s="1"/>
  <c r="E1163" i="28"/>
  <c r="C1164" i="28"/>
  <c r="D1164" i="28" s="1"/>
  <c r="E1164" i="28"/>
  <c r="C1165" i="28"/>
  <c r="D1165" i="28" s="1"/>
  <c r="E1165" i="28"/>
  <c r="C1166" i="28"/>
  <c r="D1166" i="28" s="1"/>
  <c r="E1166" i="28"/>
  <c r="C1167" i="28"/>
  <c r="D1167" i="28" s="1"/>
  <c r="E1167" i="28"/>
  <c r="C1168" i="28"/>
  <c r="D1168" i="28" s="1"/>
  <c r="E1168" i="28"/>
  <c r="C1169" i="28"/>
  <c r="D1169" i="28" s="1"/>
  <c r="E1169" i="28"/>
  <c r="C1170" i="28"/>
  <c r="D1170" i="28" s="1"/>
  <c r="E1170" i="28"/>
  <c r="C1171" i="28"/>
  <c r="D1171" i="28" s="1"/>
  <c r="E1171" i="28"/>
  <c r="C1172" i="28"/>
  <c r="D1172" i="28" s="1"/>
  <c r="E1172" i="28"/>
  <c r="C1173" i="28"/>
  <c r="D1173" i="28" s="1"/>
  <c r="E1173" i="28"/>
  <c r="C1174" i="28"/>
  <c r="D1174" i="28" s="1"/>
  <c r="E1174" i="28"/>
  <c r="C1175" i="28"/>
  <c r="D1175" i="28" s="1"/>
  <c r="E1175" i="28"/>
  <c r="C1176" i="28"/>
  <c r="D1176" i="28" s="1"/>
  <c r="E1176" i="28"/>
  <c r="C1177" i="28"/>
  <c r="D1177" i="28" s="1"/>
  <c r="E1177" i="28"/>
  <c r="C1178" i="28"/>
  <c r="D1178" i="28" s="1"/>
  <c r="E1178" i="28"/>
  <c r="C1179" i="28"/>
  <c r="D1179" i="28" s="1"/>
  <c r="E1179" i="28"/>
  <c r="C1180" i="28"/>
  <c r="D1180" i="28" s="1"/>
  <c r="E1180" i="28"/>
  <c r="C1181" i="28"/>
  <c r="D1181" i="28" s="1"/>
  <c r="E1181" i="28"/>
  <c r="C1182" i="28"/>
  <c r="D1182" i="28" s="1"/>
  <c r="E1182" i="28"/>
  <c r="C1183" i="28"/>
  <c r="D1183" i="28" s="1"/>
  <c r="E1183" i="28"/>
  <c r="C1184" i="28"/>
  <c r="D1184" i="28" s="1"/>
  <c r="E1184" i="28"/>
  <c r="C1185" i="28"/>
  <c r="D1185" i="28" s="1"/>
  <c r="E1185" i="28"/>
  <c r="C1186" i="28"/>
  <c r="D1186" i="28" s="1"/>
  <c r="E1186" i="28"/>
  <c r="C1187" i="28"/>
  <c r="D1187" i="28" s="1"/>
  <c r="E1187" i="28"/>
  <c r="C1188" i="28"/>
  <c r="D1188" i="28" s="1"/>
  <c r="E1188" i="28"/>
  <c r="C1189" i="28"/>
  <c r="D1189" i="28" s="1"/>
  <c r="E1189" i="28"/>
  <c r="C1190" i="28"/>
  <c r="D1190" i="28" s="1"/>
  <c r="E1190" i="28"/>
  <c r="C1191" i="28"/>
  <c r="D1191" i="28" s="1"/>
  <c r="E1191" i="28"/>
  <c r="C1192" i="28"/>
  <c r="D1192" i="28" s="1"/>
  <c r="E1192" i="28"/>
  <c r="C1193" i="28"/>
  <c r="D1193" i="28" s="1"/>
  <c r="E1193" i="28"/>
  <c r="C1194" i="28"/>
  <c r="D1194" i="28" s="1"/>
  <c r="E1194" i="28"/>
  <c r="C1195" i="28"/>
  <c r="D1195" i="28" s="1"/>
  <c r="E1195" i="28"/>
  <c r="C1196" i="28"/>
  <c r="D1196" i="28" s="1"/>
  <c r="E1196" i="28"/>
  <c r="C1197" i="28"/>
  <c r="D1197" i="28" s="1"/>
  <c r="E1197" i="28"/>
  <c r="C1198" i="28"/>
  <c r="D1198" i="28" s="1"/>
  <c r="E1198" i="28"/>
  <c r="C1199" i="28"/>
  <c r="D1199" i="28" s="1"/>
  <c r="E1199" i="28"/>
  <c r="C1200" i="28"/>
  <c r="D1200" i="28" s="1"/>
  <c r="E1200" i="28"/>
  <c r="C1201" i="28"/>
  <c r="D1201" i="28" s="1"/>
  <c r="E1201" i="28"/>
  <c r="C1202" i="28"/>
  <c r="D1202" i="28" s="1"/>
  <c r="E1202" i="28"/>
  <c r="C1203" i="28"/>
  <c r="D1203" i="28" s="1"/>
  <c r="E1203" i="28"/>
  <c r="C1204" i="28"/>
  <c r="D1204" i="28" s="1"/>
  <c r="E1204" i="28"/>
  <c r="C1205" i="28"/>
  <c r="D1205" i="28" s="1"/>
  <c r="E1205" i="28"/>
  <c r="C1206" i="28"/>
  <c r="D1206" i="28" s="1"/>
  <c r="E1206" i="28"/>
  <c r="C1207" i="28"/>
  <c r="D1207" i="28" s="1"/>
  <c r="E1207" i="28"/>
  <c r="C1208" i="28"/>
  <c r="D1208" i="28" s="1"/>
  <c r="E1208" i="28"/>
  <c r="C1209" i="28"/>
  <c r="D1209" i="28" s="1"/>
  <c r="E1209" i="28"/>
  <c r="C1210" i="28"/>
  <c r="D1210" i="28" s="1"/>
  <c r="E1210" i="28"/>
  <c r="C1211" i="28"/>
  <c r="D1211" i="28" s="1"/>
  <c r="E1211" i="28"/>
  <c r="C1212" i="28"/>
  <c r="D1212" i="28" s="1"/>
  <c r="E1212" i="28"/>
  <c r="C1213" i="28"/>
  <c r="D1213" i="28" s="1"/>
  <c r="E1213" i="28"/>
  <c r="C1214" i="28"/>
  <c r="D1214" i="28" s="1"/>
  <c r="E1214" i="28"/>
  <c r="C1215" i="28"/>
  <c r="D1215" i="28" s="1"/>
  <c r="E1215" i="28"/>
  <c r="C1216" i="28"/>
  <c r="D1216" i="28" s="1"/>
  <c r="E1216" i="28"/>
  <c r="C1217" i="28"/>
  <c r="D1217" i="28" s="1"/>
  <c r="E1217" i="28"/>
  <c r="C1218" i="28"/>
  <c r="D1218" i="28" s="1"/>
  <c r="E1218" i="28"/>
  <c r="C1219" i="28"/>
  <c r="D1219" i="28" s="1"/>
  <c r="E1219" i="28"/>
  <c r="C1220" i="28"/>
  <c r="D1220" i="28" s="1"/>
  <c r="E1220" i="28"/>
  <c r="C1221" i="28"/>
  <c r="D1221" i="28" s="1"/>
  <c r="E1221" i="28"/>
  <c r="C1222" i="28"/>
  <c r="D1222" i="28" s="1"/>
  <c r="E1222" i="28"/>
  <c r="C1223" i="28"/>
  <c r="D1223" i="28" s="1"/>
  <c r="E1223" i="28"/>
  <c r="C1224" i="28"/>
  <c r="D1224" i="28" s="1"/>
  <c r="E1224" i="28"/>
  <c r="C1225" i="28"/>
  <c r="D1225" i="28" s="1"/>
  <c r="E1225" i="28"/>
  <c r="C1226" i="28"/>
  <c r="D1226" i="28" s="1"/>
  <c r="E1226" i="28"/>
  <c r="C1227" i="28"/>
  <c r="D1227" i="28" s="1"/>
  <c r="E1227" i="28"/>
  <c r="C1228" i="28"/>
  <c r="D1228" i="28" s="1"/>
  <c r="E1228" i="28"/>
  <c r="C1229" i="28"/>
  <c r="D1229" i="28" s="1"/>
  <c r="E1229" i="28"/>
  <c r="C1230" i="28"/>
  <c r="D1230" i="28" s="1"/>
  <c r="E1230" i="28"/>
  <c r="C1231" i="28"/>
  <c r="D1231" i="28" s="1"/>
  <c r="E1231" i="28"/>
  <c r="A452" i="28"/>
  <c r="C452" i="28"/>
  <c r="D452" i="28" s="1"/>
  <c r="E452" i="28"/>
  <c r="A453" i="28"/>
  <c r="C453" i="28"/>
  <c r="D453" i="28" s="1"/>
  <c r="E453" i="28"/>
  <c r="A454" i="28"/>
  <c r="C454" i="28"/>
  <c r="D454" i="28" s="1"/>
  <c r="E454" i="28"/>
  <c r="A455" i="28"/>
  <c r="C455" i="28"/>
  <c r="D455" i="28" s="1"/>
  <c r="E455" i="28"/>
  <c r="A456" i="28"/>
  <c r="A457" i="28" s="1"/>
  <c r="A458" i="28" s="1"/>
  <c r="A459" i="28" s="1"/>
  <c r="A460" i="28" s="1"/>
  <c r="A461" i="28" s="1"/>
  <c r="A462" i="28" s="1"/>
  <c r="A463" i="28" s="1"/>
  <c r="A464" i="28" s="1"/>
  <c r="A465" i="28" s="1"/>
  <c r="A466" i="28" s="1"/>
  <c r="A467" i="28" s="1"/>
  <c r="A468" i="28" s="1"/>
  <c r="A469" i="28" s="1"/>
  <c r="A470" i="28" s="1"/>
  <c r="A471" i="28" s="1"/>
  <c r="A472" i="28" s="1"/>
  <c r="A473" i="28" s="1"/>
  <c r="A474" i="28" s="1"/>
  <c r="A475" i="28" s="1"/>
  <c r="A476" i="28" s="1"/>
  <c r="A477" i="28" s="1"/>
  <c r="A478" i="28" s="1"/>
  <c r="A479" i="28" s="1"/>
  <c r="A480" i="28" s="1"/>
  <c r="A481" i="28" s="1"/>
  <c r="C456" i="28"/>
  <c r="D456" i="28" s="1"/>
  <c r="E456" i="28"/>
  <c r="C457" i="28"/>
  <c r="D457" i="28" s="1"/>
  <c r="E457" i="28"/>
  <c r="C458" i="28"/>
  <c r="D458" i="28" s="1"/>
  <c r="E458" i="28"/>
  <c r="C459" i="28"/>
  <c r="D459" i="28" s="1"/>
  <c r="E459" i="28"/>
  <c r="C460" i="28"/>
  <c r="D460" i="28" s="1"/>
  <c r="E460" i="28"/>
  <c r="C461" i="28"/>
  <c r="D461" i="28" s="1"/>
  <c r="E461" i="28"/>
  <c r="C462" i="28"/>
  <c r="D462" i="28" s="1"/>
  <c r="E462" i="28"/>
  <c r="C463" i="28"/>
  <c r="D463" i="28" s="1"/>
  <c r="E463" i="28"/>
  <c r="C464" i="28"/>
  <c r="D464" i="28" s="1"/>
  <c r="E464" i="28"/>
  <c r="C465" i="28"/>
  <c r="D465" i="28" s="1"/>
  <c r="E465" i="28"/>
  <c r="C466" i="28"/>
  <c r="D466" i="28" s="1"/>
  <c r="E466" i="28"/>
  <c r="C467" i="28"/>
  <c r="D467" i="28" s="1"/>
  <c r="E467" i="28"/>
  <c r="C468" i="28"/>
  <c r="D468" i="28" s="1"/>
  <c r="E468" i="28"/>
  <c r="C469" i="28"/>
  <c r="D469" i="28" s="1"/>
  <c r="E469" i="28"/>
  <c r="C470" i="28"/>
  <c r="D470" i="28" s="1"/>
  <c r="E470" i="28"/>
  <c r="C471" i="28"/>
  <c r="D471" i="28" s="1"/>
  <c r="E471" i="28"/>
  <c r="C472" i="28"/>
  <c r="D472" i="28" s="1"/>
  <c r="E472" i="28"/>
  <c r="C473" i="28"/>
  <c r="D473" i="28" s="1"/>
  <c r="E473" i="28"/>
  <c r="C474" i="28"/>
  <c r="D474" i="28" s="1"/>
  <c r="E474" i="28"/>
  <c r="C475" i="28"/>
  <c r="D475" i="28" s="1"/>
  <c r="E475" i="28"/>
  <c r="C476" i="28"/>
  <c r="D476" i="28" s="1"/>
  <c r="E476" i="28"/>
  <c r="C477" i="28"/>
  <c r="D477" i="28" s="1"/>
  <c r="E477" i="28"/>
  <c r="C478" i="28"/>
  <c r="D478" i="28" s="1"/>
  <c r="E478" i="28"/>
  <c r="C479" i="28"/>
  <c r="D479" i="28" s="1"/>
  <c r="E479" i="28"/>
  <c r="C480" i="28"/>
  <c r="D480" i="28" s="1"/>
  <c r="E480" i="28"/>
  <c r="C481" i="28"/>
  <c r="D481" i="28" s="1"/>
  <c r="E481" i="28"/>
  <c r="A713" i="2"/>
  <c r="D713" i="2"/>
  <c r="E713" i="2"/>
  <c r="F713" i="2"/>
  <c r="G713" i="2"/>
  <c r="H713" i="2" s="1"/>
  <c r="I713" i="2" s="1"/>
  <c r="J713" i="2" s="1"/>
  <c r="A712" i="2"/>
  <c r="D712" i="2"/>
  <c r="E712" i="2"/>
  <c r="F712" i="2"/>
  <c r="G712" i="2"/>
  <c r="H712" i="2" s="1"/>
  <c r="I712" i="2" s="1"/>
  <c r="J712" i="2" s="1"/>
  <c r="A465" i="3"/>
  <c r="D465" i="3"/>
  <c r="E465" i="3"/>
  <c r="F465" i="3"/>
  <c r="G465" i="3"/>
  <c r="H465" i="3"/>
  <c r="I465" i="3" s="1"/>
  <c r="J465" i="3" s="1"/>
  <c r="A711" i="2"/>
  <c r="D711" i="2"/>
  <c r="E711" i="2"/>
  <c r="F711" i="2"/>
  <c r="G711" i="2"/>
  <c r="H711" i="2" s="1"/>
  <c r="I711" i="2" s="1"/>
  <c r="J711" i="2" s="1"/>
  <c r="A710" i="2"/>
  <c r="D710" i="2"/>
  <c r="E710" i="2"/>
  <c r="F710" i="2"/>
  <c r="G710" i="2"/>
  <c r="H710" i="2" s="1"/>
  <c r="I710" i="2" s="1"/>
  <c r="J710" i="2" s="1"/>
  <c r="A464" i="3"/>
  <c r="D464" i="3"/>
  <c r="E464" i="3"/>
  <c r="F464" i="3"/>
  <c r="G464" i="3"/>
  <c r="H464" i="3" s="1"/>
  <c r="I464" i="3" s="1"/>
  <c r="J464" i="3" s="1"/>
  <c r="A463" i="3"/>
  <c r="D463" i="3"/>
  <c r="E463" i="3"/>
  <c r="F463" i="3"/>
  <c r="G463" i="3"/>
  <c r="H463" i="3"/>
  <c r="I463" i="3" s="1"/>
  <c r="J463" i="3" s="1"/>
  <c r="A709" i="2"/>
  <c r="D709" i="2"/>
  <c r="E709" i="2"/>
  <c r="F709" i="2"/>
  <c r="G709" i="2"/>
  <c r="H709" i="2" s="1"/>
  <c r="I709" i="2" s="1"/>
  <c r="J709" i="2" s="1"/>
  <c r="A462" i="3"/>
  <c r="D462" i="3"/>
  <c r="E462" i="3"/>
  <c r="F462" i="3"/>
  <c r="G462" i="3"/>
  <c r="H462" i="3" s="1"/>
  <c r="I462" i="3" s="1"/>
  <c r="J462" i="3" s="1"/>
  <c r="A708" i="2"/>
  <c r="D708" i="2"/>
  <c r="E708" i="2"/>
  <c r="F708" i="2"/>
  <c r="G708" i="2"/>
  <c r="H708" i="2" s="1"/>
  <c r="I708" i="2" s="1"/>
  <c r="J708" i="2" s="1"/>
  <c r="A461" i="3"/>
  <c r="D461" i="3"/>
  <c r="E461" i="3"/>
  <c r="F461" i="3"/>
  <c r="G461" i="3"/>
  <c r="H461" i="3" s="1"/>
  <c r="I461" i="3" s="1"/>
  <c r="J461" i="3" s="1"/>
  <c r="A707" i="2"/>
  <c r="D707" i="2"/>
  <c r="E707" i="2"/>
  <c r="F707" i="2"/>
  <c r="G707" i="2"/>
  <c r="H707" i="2" s="1"/>
  <c r="I707" i="2" s="1"/>
  <c r="J707" i="2" s="1"/>
  <c r="A460" i="3"/>
  <c r="D460" i="3"/>
  <c r="E460" i="3"/>
  <c r="F460" i="3"/>
  <c r="G460" i="3"/>
  <c r="H460" i="3" s="1"/>
  <c r="I460" i="3" s="1"/>
  <c r="J460" i="3" s="1"/>
  <c r="A706" i="2"/>
  <c r="D706" i="2"/>
  <c r="E706" i="2"/>
  <c r="F706" i="2"/>
  <c r="G706" i="2"/>
  <c r="H706" i="2" s="1"/>
  <c r="I706" i="2" s="1"/>
  <c r="J706" i="2" s="1"/>
  <c r="A459" i="3"/>
  <c r="D459" i="3"/>
  <c r="E459" i="3"/>
  <c r="F459" i="3"/>
  <c r="G459" i="3"/>
  <c r="H459" i="3"/>
  <c r="I459" i="3"/>
  <c r="J459" i="3" s="1"/>
  <c r="A705" i="2"/>
  <c r="D705" i="2"/>
  <c r="E705" i="2"/>
  <c r="F705" i="2"/>
  <c r="G705" i="2"/>
  <c r="H705" i="2" s="1"/>
  <c r="I705" i="2" s="1"/>
  <c r="J705" i="2" s="1"/>
  <c r="A458" i="3"/>
  <c r="D458" i="3"/>
  <c r="E458" i="3"/>
  <c r="F458" i="3"/>
  <c r="G458" i="3"/>
  <c r="H458" i="3" s="1"/>
  <c r="I458" i="3" s="1"/>
  <c r="J458" i="3" s="1"/>
  <c r="A704" i="2"/>
  <c r="D704" i="2"/>
  <c r="E704" i="2"/>
  <c r="F704" i="2"/>
  <c r="G704" i="2"/>
  <c r="H704" i="2" s="1"/>
  <c r="I704" i="2" s="1"/>
  <c r="J704" i="2" s="1"/>
  <c r="A457" i="3"/>
  <c r="D457" i="3"/>
  <c r="E457" i="3"/>
  <c r="F457" i="3"/>
  <c r="G457" i="3"/>
  <c r="H457" i="3"/>
  <c r="I457" i="3"/>
  <c r="J457" i="3"/>
  <c r="A703" i="2"/>
  <c r="D703" i="2"/>
  <c r="E703" i="2"/>
  <c r="F703" i="2"/>
  <c r="G703" i="2"/>
  <c r="H703" i="2" s="1"/>
  <c r="I703" i="2" s="1"/>
  <c r="J703" i="2" s="1"/>
  <c r="A456" i="3"/>
  <c r="D456" i="3"/>
  <c r="E456" i="3"/>
  <c r="F456" i="3"/>
  <c r="G456" i="3"/>
  <c r="H456" i="3" s="1"/>
  <c r="I456" i="3" s="1"/>
  <c r="J456" i="3" s="1"/>
  <c r="A702" i="2"/>
  <c r="D702" i="2"/>
  <c r="E702" i="2"/>
  <c r="F702" i="2"/>
  <c r="G702" i="2"/>
  <c r="H702" i="2" s="1"/>
  <c r="I702" i="2" s="1"/>
  <c r="J702" i="2" s="1"/>
  <c r="A455" i="3"/>
  <c r="D455" i="3"/>
  <c r="E455" i="3"/>
  <c r="F455" i="3"/>
  <c r="G455" i="3"/>
  <c r="H455" i="3" s="1"/>
  <c r="I455" i="3" s="1"/>
  <c r="J455" i="3" s="1"/>
  <c r="A701" i="2"/>
  <c r="D701" i="2"/>
  <c r="E701" i="2"/>
  <c r="F701" i="2"/>
  <c r="G701" i="2"/>
  <c r="H701" i="2" s="1"/>
  <c r="I701" i="2" s="1"/>
  <c r="J701" i="2" s="1"/>
  <c r="A454" i="3"/>
  <c r="D454" i="3"/>
  <c r="E454" i="3"/>
  <c r="F454" i="3"/>
  <c r="G454" i="3"/>
  <c r="H454" i="3" s="1"/>
  <c r="I454" i="3" s="1"/>
  <c r="J454" i="3" s="1"/>
  <c r="A700" i="2"/>
  <c r="D700" i="2"/>
  <c r="E700" i="2"/>
  <c r="F700" i="2"/>
  <c r="G700" i="2"/>
  <c r="H700" i="2" s="1"/>
  <c r="I700" i="2" s="1"/>
  <c r="J700" i="2" s="1"/>
  <c r="A453" i="3"/>
  <c r="D453" i="3"/>
  <c r="E453" i="3"/>
  <c r="F453" i="3"/>
  <c r="G453" i="3"/>
  <c r="H453" i="3" s="1"/>
  <c r="I453" i="3" s="1"/>
  <c r="J453" i="3" s="1"/>
  <c r="A699" i="2"/>
  <c r="D699" i="2"/>
  <c r="E699" i="2"/>
  <c r="F699" i="2"/>
  <c r="G699" i="2"/>
  <c r="H699" i="2" s="1"/>
  <c r="I699" i="2" s="1"/>
  <c r="J699" i="2" s="1"/>
  <c r="A452" i="3"/>
  <c r="D452" i="3"/>
  <c r="E452" i="3"/>
  <c r="F452" i="3"/>
  <c r="G452" i="3"/>
  <c r="H452" i="3" s="1"/>
  <c r="I452" i="3" s="1"/>
  <c r="J452" i="3" s="1"/>
  <c r="A698" i="2"/>
  <c r="D698" i="2"/>
  <c r="E698" i="2"/>
  <c r="F698" i="2"/>
  <c r="G698" i="2"/>
  <c r="H698" i="2" s="1"/>
  <c r="I698" i="2" s="1"/>
  <c r="J698" i="2" s="1"/>
  <c r="A697" i="2"/>
  <c r="D697" i="2"/>
  <c r="E697" i="2"/>
  <c r="F697" i="2"/>
  <c r="G697" i="2"/>
  <c r="H697" i="2" s="1"/>
  <c r="I697" i="2" s="1"/>
  <c r="J697" i="2" s="1"/>
  <c r="A451" i="3"/>
  <c r="D451" i="3"/>
  <c r="E451" i="3"/>
  <c r="F451" i="3"/>
  <c r="G451" i="3"/>
  <c r="H451" i="3" s="1"/>
  <c r="I451" i="3" s="1"/>
  <c r="J451" i="3" s="1"/>
  <c r="A696" i="2"/>
  <c r="D696" i="2"/>
  <c r="E696" i="2"/>
  <c r="F696" i="2"/>
  <c r="G696" i="2"/>
  <c r="H696" i="2" s="1"/>
  <c r="I696" i="2" s="1"/>
  <c r="J696" i="2" s="1"/>
  <c r="A450" i="3"/>
  <c r="D450" i="3"/>
  <c r="E450" i="3"/>
  <c r="F450" i="3"/>
  <c r="G450" i="3"/>
  <c r="H450" i="3"/>
  <c r="I450" i="3" s="1"/>
  <c r="J450" i="3" s="1"/>
  <c r="A695" i="2"/>
  <c r="D695" i="2"/>
  <c r="E695" i="2"/>
  <c r="F695" i="2"/>
  <c r="G695" i="2"/>
  <c r="H695" i="2" s="1"/>
  <c r="I695" i="2" s="1"/>
  <c r="J695" i="2" s="1"/>
  <c r="A449" i="3"/>
  <c r="D449" i="3"/>
  <c r="E449" i="3"/>
  <c r="F449" i="3"/>
  <c r="G449" i="3"/>
  <c r="H449" i="3" s="1"/>
  <c r="I449" i="3" s="1"/>
  <c r="J449" i="3" s="1"/>
  <c r="A694" i="2"/>
  <c r="D694" i="2"/>
  <c r="E694" i="2"/>
  <c r="F694" i="2"/>
  <c r="G694" i="2"/>
  <c r="H694" i="2" s="1"/>
  <c r="I694" i="2" s="1"/>
  <c r="J694" i="2" s="1"/>
  <c r="A448" i="3"/>
  <c r="D448" i="3"/>
  <c r="E448" i="3"/>
  <c r="F448" i="3"/>
  <c r="G448" i="3"/>
  <c r="H448" i="3" s="1"/>
  <c r="I448" i="3" s="1"/>
  <c r="J448" i="3" s="1"/>
  <c r="A693" i="2"/>
  <c r="D693" i="2"/>
  <c r="E693" i="2"/>
  <c r="F693" i="2"/>
  <c r="G693" i="2"/>
  <c r="H693" i="2" s="1"/>
  <c r="I693" i="2" s="1"/>
  <c r="J693" i="2" s="1"/>
  <c r="A447" i="3"/>
  <c r="D447" i="3"/>
  <c r="E447" i="3"/>
  <c r="F447" i="3"/>
  <c r="G447" i="3"/>
  <c r="H447" i="3"/>
  <c r="I447" i="3" s="1"/>
  <c r="J447" i="3" s="1"/>
  <c r="A692" i="2"/>
  <c r="D692" i="2"/>
  <c r="E692" i="2"/>
  <c r="F692" i="2"/>
  <c r="G692" i="2"/>
  <c r="H692" i="2" s="1"/>
  <c r="I692" i="2" s="1"/>
  <c r="J692" i="2" s="1"/>
  <c r="A446" i="3"/>
  <c r="D446" i="3"/>
  <c r="E446" i="3"/>
  <c r="F446" i="3"/>
  <c r="G446" i="3"/>
  <c r="H446" i="3" s="1"/>
  <c r="I446" i="3" s="1"/>
  <c r="J446" i="3" s="1"/>
  <c r="A691" i="2"/>
  <c r="D691" i="2"/>
  <c r="E691" i="2"/>
  <c r="F691" i="2"/>
  <c r="G691" i="2"/>
  <c r="H691" i="2" s="1"/>
  <c r="I691" i="2" s="1"/>
  <c r="J691" i="2" s="1"/>
  <c r="A445" i="3"/>
  <c r="D445" i="3"/>
  <c r="E445" i="3"/>
  <c r="F445" i="3"/>
  <c r="G445" i="3"/>
  <c r="H445" i="3" s="1"/>
  <c r="I445" i="3" s="1"/>
  <c r="J445" i="3" s="1"/>
  <c r="A690" i="2"/>
  <c r="D690" i="2"/>
  <c r="E690" i="2"/>
  <c r="F690" i="2"/>
  <c r="G690" i="2"/>
  <c r="H690" i="2" s="1"/>
  <c r="I690" i="2" s="1"/>
  <c r="J690" i="2" s="1"/>
  <c r="A444" i="3"/>
  <c r="D444" i="3"/>
  <c r="E444" i="3"/>
  <c r="F444" i="3"/>
  <c r="G444" i="3"/>
  <c r="H444" i="3" s="1"/>
  <c r="I444" i="3" s="1"/>
  <c r="J444" i="3" s="1"/>
  <c r="A689" i="2"/>
  <c r="D689" i="2"/>
  <c r="E689" i="2"/>
  <c r="F689" i="2"/>
  <c r="G689" i="2"/>
  <c r="H689" i="2" s="1"/>
  <c r="I689" i="2" s="1"/>
  <c r="J689" i="2" s="1"/>
  <c r="A443" i="3"/>
  <c r="D443" i="3"/>
  <c r="E443" i="3"/>
  <c r="F443" i="3"/>
  <c r="G443" i="3"/>
  <c r="H443" i="3"/>
  <c r="I443" i="3"/>
  <c r="J443" i="3" s="1"/>
  <c r="A688" i="2"/>
  <c r="D688" i="2"/>
  <c r="E688" i="2"/>
  <c r="F688" i="2"/>
  <c r="G688" i="2"/>
  <c r="H688" i="2" s="1"/>
  <c r="I688" i="2" s="1"/>
  <c r="J688" i="2" s="1"/>
  <c r="A442" i="3"/>
  <c r="D442" i="3"/>
  <c r="E442" i="3"/>
  <c r="F442" i="3"/>
  <c r="G442" i="3"/>
  <c r="H442" i="3"/>
  <c r="I442" i="3"/>
  <c r="J442" i="3" s="1"/>
  <c r="A687" i="2"/>
  <c r="D687" i="2"/>
  <c r="E687" i="2"/>
  <c r="F687" i="2"/>
  <c r="G687" i="2"/>
  <c r="H687" i="2" s="1"/>
  <c r="I687" i="2" s="1"/>
  <c r="J687" i="2" s="1"/>
  <c r="A441" i="3"/>
  <c r="D441" i="3"/>
  <c r="E441" i="3"/>
  <c r="F441" i="3"/>
  <c r="G441" i="3"/>
  <c r="H441" i="3"/>
  <c r="I441" i="3"/>
  <c r="J441" i="3" s="1"/>
  <c r="A686" i="2"/>
  <c r="D686" i="2"/>
  <c r="E686" i="2"/>
  <c r="F686" i="2"/>
  <c r="G686" i="2"/>
  <c r="H686" i="2" s="1"/>
  <c r="I686" i="2" s="1"/>
  <c r="J686" i="2" s="1"/>
  <c r="A440" i="3"/>
  <c r="D440" i="3"/>
  <c r="E440" i="3"/>
  <c r="F440" i="3"/>
  <c r="G440" i="3"/>
  <c r="H440" i="3"/>
  <c r="I440" i="3"/>
  <c r="J440" i="3" s="1"/>
  <c r="A685" i="2"/>
  <c r="D685" i="2"/>
  <c r="E685" i="2"/>
  <c r="F685" i="2"/>
  <c r="G685" i="2"/>
  <c r="H685" i="2" s="1"/>
  <c r="I685" i="2" s="1"/>
  <c r="J685" i="2" s="1"/>
  <c r="A439" i="3"/>
  <c r="D439" i="3"/>
  <c r="E439" i="3"/>
  <c r="F439" i="3"/>
  <c r="G439" i="3"/>
  <c r="H439" i="3" s="1"/>
  <c r="I439" i="3" s="1"/>
  <c r="J439" i="3" s="1"/>
  <c r="A684" i="2"/>
  <c r="D684" i="2"/>
  <c r="E684" i="2"/>
  <c r="F684" i="2"/>
  <c r="G684" i="2"/>
  <c r="H684" i="2" s="1"/>
  <c r="I684" i="2" s="1"/>
  <c r="J684" i="2" s="1"/>
  <c r="A438" i="3"/>
  <c r="D438" i="3"/>
  <c r="E438" i="3"/>
  <c r="F438" i="3"/>
  <c r="G438" i="3"/>
  <c r="H438" i="3" s="1"/>
  <c r="I438" i="3" s="1"/>
  <c r="J438" i="3" s="1"/>
  <c r="A683" i="2"/>
  <c r="D683" i="2"/>
  <c r="E683" i="2"/>
  <c r="F683" i="2"/>
  <c r="G683" i="2"/>
  <c r="H683" i="2" s="1"/>
  <c r="I683" i="2" s="1"/>
  <c r="J683" i="2" s="1"/>
  <c r="A437" i="3"/>
  <c r="D437" i="3"/>
  <c r="E437" i="3"/>
  <c r="F437" i="3"/>
  <c r="G437" i="3"/>
  <c r="H437" i="3"/>
  <c r="I437" i="3" s="1"/>
  <c r="J437" i="3" s="1"/>
  <c r="A682" i="2"/>
  <c r="D682" i="2"/>
  <c r="E682" i="2"/>
  <c r="F682" i="2"/>
  <c r="G682" i="2"/>
  <c r="H682" i="2" s="1"/>
  <c r="I682" i="2" s="1"/>
  <c r="J682" i="2" s="1"/>
  <c r="A436" i="3"/>
  <c r="D436" i="3"/>
  <c r="E436" i="3"/>
  <c r="F436" i="3"/>
  <c r="G436" i="3"/>
  <c r="H436" i="3"/>
  <c r="I436" i="3"/>
  <c r="J436" i="3"/>
  <c r="A681" i="2"/>
  <c r="D681" i="2"/>
  <c r="E681" i="2"/>
  <c r="F681" i="2"/>
  <c r="G681" i="2"/>
  <c r="H681" i="2" s="1"/>
  <c r="I681" i="2" s="1"/>
  <c r="J681" i="2" s="1"/>
  <c r="A64" i="30"/>
  <c r="D64" i="30"/>
  <c r="E64" i="30" s="1"/>
  <c r="F64" i="30" s="1"/>
  <c r="A65" i="30"/>
  <c r="A66" i="30" s="1"/>
  <c r="A67" i="30" s="1"/>
  <c r="A68" i="30" s="1"/>
  <c r="A69" i="30" s="1"/>
  <c r="A70" i="30" s="1"/>
  <c r="D65" i="30"/>
  <c r="E65" i="30" s="1"/>
  <c r="F65" i="30" s="1"/>
  <c r="D66" i="30"/>
  <c r="E66" i="30" s="1"/>
  <c r="F66" i="30" s="1"/>
  <c r="D67" i="30"/>
  <c r="E67" i="30" s="1"/>
  <c r="F67" i="30" s="1"/>
  <c r="D68" i="30"/>
  <c r="E68" i="30" s="1"/>
  <c r="F68" i="30" s="1"/>
  <c r="D69" i="30"/>
  <c r="E69" i="30" s="1"/>
  <c r="F69" i="30" s="1"/>
  <c r="D70" i="30"/>
  <c r="E70" i="30" s="1"/>
  <c r="F70" i="30" s="1"/>
  <c r="A60" i="30"/>
  <c r="A61" i="30" s="1"/>
  <c r="A62" i="30" s="1"/>
  <c r="A63" i="30" s="1"/>
  <c r="D60" i="30"/>
  <c r="E60" i="30" s="1"/>
  <c r="F60" i="30" s="1"/>
  <c r="D61" i="30"/>
  <c r="E61" i="30"/>
  <c r="F61" i="30" s="1"/>
  <c r="D62" i="30"/>
  <c r="E62" i="30" s="1"/>
  <c r="F62" i="30" s="1"/>
  <c r="D63" i="30"/>
  <c r="E63" i="30" s="1"/>
  <c r="F63" i="30" s="1"/>
  <c r="A680" i="2"/>
  <c r="D680" i="2"/>
  <c r="E680" i="2"/>
  <c r="F680" i="2"/>
  <c r="G680" i="2"/>
  <c r="H680" i="2" s="1"/>
  <c r="I680" i="2" s="1"/>
  <c r="J680" i="2" s="1"/>
  <c r="A435" i="3"/>
  <c r="D435" i="3"/>
  <c r="E435" i="3"/>
  <c r="F435" i="3"/>
  <c r="G435" i="3"/>
  <c r="H435" i="3" s="1"/>
  <c r="I435" i="3" s="1"/>
  <c r="J435" i="3" s="1"/>
  <c r="A434" i="3"/>
  <c r="D434" i="3"/>
  <c r="E434" i="3"/>
  <c r="F434" i="3"/>
  <c r="G434" i="3"/>
  <c r="H434" i="3" s="1"/>
  <c r="I434" i="3" s="1"/>
  <c r="J434" i="3" s="1"/>
  <c r="A679" i="2"/>
  <c r="D679" i="2"/>
  <c r="E679" i="2"/>
  <c r="F679" i="2"/>
  <c r="G679" i="2"/>
  <c r="H679" i="2" s="1"/>
  <c r="I679" i="2" s="1"/>
  <c r="J679" i="2" s="1"/>
  <c r="A433" i="3"/>
  <c r="D433" i="3"/>
  <c r="E433" i="3"/>
  <c r="F433" i="3"/>
  <c r="G433" i="3"/>
  <c r="H433" i="3" s="1"/>
  <c r="I433" i="3" s="1"/>
  <c r="J433" i="3" s="1"/>
  <c r="A678" i="2"/>
  <c r="D678" i="2"/>
  <c r="E678" i="2"/>
  <c r="F678" i="2"/>
  <c r="G678" i="2"/>
  <c r="H678" i="2" s="1"/>
  <c r="I678" i="2" s="1"/>
  <c r="J678" i="2" s="1"/>
  <c r="A432" i="3"/>
  <c r="D432" i="3"/>
  <c r="E432" i="3"/>
  <c r="F432" i="3"/>
  <c r="G432" i="3"/>
  <c r="H432" i="3"/>
  <c r="I432" i="3"/>
  <c r="J432" i="3" s="1"/>
  <c r="A677" i="2"/>
  <c r="D677" i="2"/>
  <c r="E677" i="2"/>
  <c r="F677" i="2"/>
  <c r="G677" i="2"/>
  <c r="H677" i="2" s="1"/>
  <c r="I677" i="2" s="1"/>
  <c r="J677" i="2" s="1"/>
  <c r="A431" i="3"/>
  <c r="D431" i="3"/>
  <c r="E431" i="3"/>
  <c r="F431" i="3"/>
  <c r="G431" i="3"/>
  <c r="H431" i="3" s="1"/>
  <c r="I431" i="3" s="1"/>
  <c r="J431" i="3" s="1"/>
  <c r="A676" i="2"/>
  <c r="D676" i="2"/>
  <c r="E676" i="2"/>
  <c r="F676" i="2"/>
  <c r="G676" i="2"/>
  <c r="H676" i="2" s="1"/>
  <c r="I676" i="2" s="1"/>
  <c r="J676" i="2" s="1"/>
  <c r="A430" i="3"/>
  <c r="D430" i="3"/>
  <c r="E430" i="3"/>
  <c r="F430" i="3"/>
  <c r="G430" i="3"/>
  <c r="H430" i="3" s="1"/>
  <c r="I430" i="3" s="1"/>
  <c r="J430" i="3" s="1"/>
  <c r="A675" i="2"/>
  <c r="D675" i="2"/>
  <c r="E675" i="2"/>
  <c r="F675" i="2"/>
  <c r="G675" i="2"/>
  <c r="H675" i="2" s="1"/>
  <c r="I675" i="2" s="1"/>
  <c r="J675" i="2" s="1"/>
  <c r="A429" i="3"/>
  <c r="D429" i="3"/>
  <c r="E429" i="3"/>
  <c r="F429" i="3"/>
  <c r="G429" i="3"/>
  <c r="H429" i="3" s="1"/>
  <c r="I429" i="3" s="1"/>
  <c r="J429" i="3" s="1"/>
  <c r="A674" i="2"/>
  <c r="D674" i="2"/>
  <c r="E674" i="2"/>
  <c r="F674" i="2"/>
  <c r="G674" i="2"/>
  <c r="H674" i="2" s="1"/>
  <c r="I674" i="2" s="1"/>
  <c r="J674" i="2" s="1"/>
  <c r="A428" i="3"/>
  <c r="D428" i="3"/>
  <c r="E428" i="3"/>
  <c r="F428" i="3"/>
  <c r="G428" i="3"/>
  <c r="H428" i="3" s="1"/>
  <c r="I428" i="3" s="1"/>
  <c r="J428" i="3" s="1"/>
  <c r="A673" i="2"/>
  <c r="D673" i="2"/>
  <c r="E673" i="2"/>
  <c r="F673" i="2"/>
  <c r="G673" i="2"/>
  <c r="H673" i="2" s="1"/>
  <c r="I673" i="2" s="1"/>
  <c r="J673" i="2" s="1"/>
  <c r="A427" i="3"/>
  <c r="D427" i="3"/>
  <c r="E427" i="3"/>
  <c r="F427" i="3"/>
  <c r="G427" i="3"/>
  <c r="H427" i="3"/>
  <c r="I427" i="3"/>
  <c r="J427" i="3" s="1"/>
  <c r="A672" i="2"/>
  <c r="D672" i="2"/>
  <c r="E672" i="2"/>
  <c r="F672" i="2"/>
  <c r="G672" i="2"/>
  <c r="H672" i="2" s="1"/>
  <c r="I672" i="2" s="1"/>
  <c r="J672" i="2" s="1"/>
  <c r="A426" i="3"/>
  <c r="D426" i="3"/>
  <c r="E426" i="3"/>
  <c r="F426" i="3"/>
  <c r="G426" i="3"/>
  <c r="H426" i="3"/>
  <c r="I426" i="3"/>
  <c r="J426" i="3"/>
  <c r="A671" i="2"/>
  <c r="D671" i="2"/>
  <c r="E671" i="2"/>
  <c r="F671" i="2"/>
  <c r="G671" i="2"/>
  <c r="H671" i="2" s="1"/>
  <c r="I671" i="2" s="1"/>
  <c r="J671" i="2" s="1"/>
  <c r="A670" i="2"/>
  <c r="D670" i="2"/>
  <c r="E670" i="2"/>
  <c r="F670" i="2"/>
  <c r="G670" i="2"/>
  <c r="H670" i="2" s="1"/>
  <c r="I670" i="2" s="1"/>
  <c r="J670" i="2" s="1"/>
  <c r="A425" i="3"/>
  <c r="D425" i="3"/>
  <c r="E425" i="3"/>
  <c r="F425" i="3"/>
  <c r="G425" i="3"/>
  <c r="H425" i="3" s="1"/>
  <c r="I425" i="3" s="1"/>
  <c r="J425" i="3" s="1"/>
  <c r="A424" i="3"/>
  <c r="D424" i="3"/>
  <c r="E424" i="3"/>
  <c r="F424" i="3"/>
  <c r="G424" i="3"/>
  <c r="H424" i="3" s="1"/>
  <c r="I424" i="3" s="1"/>
  <c r="J424" i="3" s="1"/>
  <c r="A669" i="2"/>
  <c r="D669" i="2"/>
  <c r="E669" i="2"/>
  <c r="F669" i="2"/>
  <c r="G669" i="2"/>
  <c r="H669" i="2" s="1"/>
  <c r="I669" i="2" s="1"/>
  <c r="J669" i="2" s="1"/>
  <c r="J3" i="25"/>
  <c r="A423" i="3"/>
  <c r="D423" i="3"/>
  <c r="E423" i="3"/>
  <c r="F423" i="3"/>
  <c r="G423" i="3"/>
  <c r="H423" i="3" s="1"/>
  <c r="I423" i="3" s="1"/>
  <c r="J423" i="3" s="1"/>
  <c r="A668" i="2"/>
  <c r="D668" i="2"/>
  <c r="E668" i="2"/>
  <c r="F668" i="2"/>
  <c r="G668" i="2"/>
  <c r="H668" i="2" s="1"/>
  <c r="I668" i="2" s="1"/>
  <c r="J668" i="2" s="1"/>
  <c r="A422" i="3"/>
  <c r="D422" i="3"/>
  <c r="E422" i="3"/>
  <c r="F422" i="3"/>
  <c r="G422" i="3"/>
  <c r="H422" i="3"/>
  <c r="I422" i="3" s="1"/>
  <c r="J422" i="3" s="1"/>
  <c r="A667" i="2"/>
  <c r="D667" i="2"/>
  <c r="E667" i="2"/>
  <c r="F667" i="2"/>
  <c r="G667" i="2"/>
  <c r="H667" i="2" s="1"/>
  <c r="I667" i="2" s="1"/>
  <c r="J667" i="2" s="1"/>
  <c r="A421" i="3"/>
  <c r="D421" i="3"/>
  <c r="E421" i="3"/>
  <c r="F421" i="3"/>
  <c r="G421" i="3"/>
  <c r="H421" i="3" s="1"/>
  <c r="I421" i="3" s="1"/>
  <c r="J421" i="3" s="1"/>
  <c r="A666" i="2"/>
  <c r="D666" i="2"/>
  <c r="E666" i="2"/>
  <c r="F666" i="2"/>
  <c r="G666" i="2"/>
  <c r="H666" i="2" s="1"/>
  <c r="I666" i="2" s="1"/>
  <c r="J666" i="2" s="1"/>
  <c r="A420" i="3"/>
  <c r="D420" i="3"/>
  <c r="E420" i="3"/>
  <c r="F420" i="3"/>
  <c r="G420" i="3"/>
  <c r="H420" i="3" s="1"/>
  <c r="I420" i="3" s="1"/>
  <c r="J420" i="3" s="1"/>
  <c r="A665" i="2"/>
  <c r="D665" i="2"/>
  <c r="E665" i="2"/>
  <c r="F665" i="2"/>
  <c r="G665" i="2"/>
  <c r="H665" i="2" s="1"/>
  <c r="I665" i="2" s="1"/>
  <c r="J665" i="2" s="1"/>
  <c r="A419" i="3"/>
  <c r="D419" i="3"/>
  <c r="E419" i="3"/>
  <c r="F419" i="3"/>
  <c r="G419" i="3"/>
  <c r="H419" i="3" s="1"/>
  <c r="I419" i="3" s="1"/>
  <c r="J419" i="3" s="1"/>
  <c r="A664" i="2"/>
  <c r="D664" i="2"/>
  <c r="E664" i="2"/>
  <c r="F664" i="2"/>
  <c r="G664" i="2"/>
  <c r="H664" i="2" s="1"/>
  <c r="I664" i="2" s="1"/>
  <c r="J664" i="2" s="1"/>
  <c r="A418" i="3"/>
  <c r="D418" i="3"/>
  <c r="E418" i="3"/>
  <c r="F418" i="3"/>
  <c r="G418" i="3"/>
  <c r="H418" i="3" s="1"/>
  <c r="I418" i="3" s="1"/>
  <c r="J418" i="3" s="1"/>
  <c r="A663" i="2"/>
  <c r="D663" i="2"/>
  <c r="E663" i="2"/>
  <c r="F663" i="2"/>
  <c r="G663" i="2"/>
  <c r="H663" i="2" s="1"/>
  <c r="I663" i="2" s="1"/>
  <c r="J663" i="2" s="1"/>
  <c r="A417" i="3"/>
  <c r="D417" i="3"/>
  <c r="E417" i="3"/>
  <c r="F417" i="3"/>
  <c r="G417" i="3"/>
  <c r="H417" i="3" s="1"/>
  <c r="I417" i="3" s="1"/>
  <c r="J417" i="3" s="1"/>
  <c r="A662" i="2"/>
  <c r="D662" i="2"/>
  <c r="E662" i="2"/>
  <c r="F662" i="2"/>
  <c r="G662" i="2"/>
  <c r="H662" i="2" s="1"/>
  <c r="I662" i="2" s="1"/>
  <c r="J662" i="2" s="1"/>
  <c r="A416" i="3"/>
  <c r="D416" i="3"/>
  <c r="E416" i="3"/>
  <c r="F416" i="3"/>
  <c r="G416" i="3"/>
  <c r="H416" i="3" s="1"/>
  <c r="I416" i="3" s="1"/>
  <c r="J416" i="3" s="1"/>
  <c r="A661" i="2"/>
  <c r="D661" i="2"/>
  <c r="E661" i="2"/>
  <c r="F661" i="2"/>
  <c r="G661" i="2"/>
  <c r="H661" i="2" s="1"/>
  <c r="I661" i="2" s="1"/>
  <c r="J661" i="2" s="1"/>
  <c r="A415" i="3"/>
  <c r="D415" i="3"/>
  <c r="E415" i="3"/>
  <c r="F415" i="3"/>
  <c r="G415" i="3"/>
  <c r="H415" i="3" s="1"/>
  <c r="I415" i="3" s="1"/>
  <c r="J415" i="3" s="1"/>
  <c r="A660" i="2"/>
  <c r="D660" i="2"/>
  <c r="E660" i="2"/>
  <c r="F660" i="2"/>
  <c r="G660" i="2"/>
  <c r="H660" i="2" s="1"/>
  <c r="I660" i="2" s="1"/>
  <c r="J660" i="2" s="1"/>
  <c r="A414" i="3"/>
  <c r="D414" i="3"/>
  <c r="E414" i="3"/>
  <c r="F414" i="3"/>
  <c r="G414" i="3"/>
  <c r="H414" i="3"/>
  <c r="I414" i="3" s="1"/>
  <c r="J414" i="3" s="1"/>
  <c r="A659" i="2"/>
  <c r="D659" i="2"/>
  <c r="E659" i="2"/>
  <c r="F659" i="2"/>
  <c r="G659" i="2"/>
  <c r="H659" i="2" s="1"/>
  <c r="I659" i="2" s="1"/>
  <c r="J659" i="2" s="1"/>
  <c r="A413" i="3"/>
  <c r="D413" i="3"/>
  <c r="E413" i="3"/>
  <c r="F413" i="3"/>
  <c r="G413" i="3"/>
  <c r="H413" i="3"/>
  <c r="I413" i="3"/>
  <c r="J413" i="3" s="1"/>
  <c r="A658" i="2"/>
  <c r="D658" i="2"/>
  <c r="E658" i="2"/>
  <c r="F658" i="2"/>
  <c r="G658" i="2"/>
  <c r="H658" i="2" s="1"/>
  <c r="I658" i="2" s="1"/>
  <c r="J658" i="2" s="1"/>
  <c r="A412" i="3"/>
  <c r="D412" i="3"/>
  <c r="E412" i="3"/>
  <c r="F412" i="3"/>
  <c r="G412" i="3"/>
  <c r="H412" i="3"/>
  <c r="I412" i="3" s="1"/>
  <c r="J412" i="3" s="1"/>
  <c r="A657" i="2"/>
  <c r="D657" i="2"/>
  <c r="E657" i="2"/>
  <c r="F657" i="2"/>
  <c r="G657" i="2"/>
  <c r="H657" i="2" s="1"/>
  <c r="I657" i="2" s="1"/>
  <c r="J657" i="2" s="1"/>
  <c r="A656" i="2"/>
  <c r="D656" i="2"/>
  <c r="E656" i="2"/>
  <c r="F656" i="2"/>
  <c r="G656" i="2"/>
  <c r="H656" i="2" s="1"/>
  <c r="I656" i="2" s="1"/>
  <c r="J656" i="2" s="1"/>
  <c r="A411" i="3"/>
  <c r="D411" i="3"/>
  <c r="E411" i="3"/>
  <c r="F411" i="3"/>
  <c r="G411" i="3"/>
  <c r="H411" i="3" s="1"/>
  <c r="I411" i="3" s="1"/>
  <c r="J411" i="3" s="1"/>
  <c r="A410" i="3"/>
  <c r="D410" i="3"/>
  <c r="E410" i="3"/>
  <c r="F410" i="3"/>
  <c r="G410" i="3"/>
  <c r="H410" i="3" s="1"/>
  <c r="I410" i="3" s="1"/>
  <c r="J410" i="3" s="1"/>
  <c r="A655" i="2"/>
  <c r="D655" i="2"/>
  <c r="E655" i="2"/>
  <c r="F655" i="2"/>
  <c r="G655" i="2"/>
  <c r="H655" i="2"/>
  <c r="I655" i="2" s="1"/>
  <c r="J655" i="2" s="1"/>
  <c r="A409" i="3"/>
  <c r="D409" i="3"/>
  <c r="E409" i="3"/>
  <c r="F409" i="3"/>
  <c r="G409" i="3"/>
  <c r="H409" i="3" s="1"/>
  <c r="I409" i="3" s="1"/>
  <c r="J409" i="3" s="1"/>
  <c r="A654" i="2"/>
  <c r="D654" i="2"/>
  <c r="E654" i="2"/>
  <c r="F654" i="2"/>
  <c r="G654" i="2"/>
  <c r="H654" i="2" s="1"/>
  <c r="I654" i="2" s="1"/>
  <c r="J654" i="2" s="1"/>
  <c r="A408" i="3"/>
  <c r="D408" i="3"/>
  <c r="E408" i="3"/>
  <c r="F408" i="3"/>
  <c r="G408" i="3"/>
  <c r="H408" i="3"/>
  <c r="I408" i="3"/>
  <c r="J408" i="3"/>
  <c r="A653" i="2"/>
  <c r="D653" i="2"/>
  <c r="E653" i="2"/>
  <c r="F653" i="2"/>
  <c r="G653" i="2"/>
  <c r="H653" i="2" s="1"/>
  <c r="I653" i="2" s="1"/>
  <c r="J653" i="2" s="1"/>
  <c r="A407" i="3"/>
  <c r="D407" i="3"/>
  <c r="E407" i="3"/>
  <c r="F407" i="3"/>
  <c r="G407" i="3"/>
  <c r="H407" i="3"/>
  <c r="I407" i="3" s="1"/>
  <c r="J407" i="3" s="1"/>
  <c r="A652" i="2"/>
  <c r="D652" i="2"/>
  <c r="E652" i="2"/>
  <c r="F652" i="2"/>
  <c r="G652" i="2"/>
  <c r="H652" i="2" s="1"/>
  <c r="I652" i="2" s="1"/>
  <c r="J652" i="2" s="1"/>
  <c r="A406" i="3"/>
  <c r="D406" i="3"/>
  <c r="E406" i="3"/>
  <c r="F406" i="3"/>
  <c r="G406" i="3"/>
  <c r="H406" i="3" s="1"/>
  <c r="I406" i="3" s="1"/>
  <c r="J406" i="3" s="1"/>
  <c r="A651" i="2"/>
  <c r="D651" i="2"/>
  <c r="E651" i="2"/>
  <c r="F651" i="2"/>
  <c r="G651" i="2"/>
  <c r="H651" i="2" s="1"/>
  <c r="I651" i="2" s="1"/>
  <c r="J651" i="2" s="1"/>
  <c r="A405" i="3"/>
  <c r="D405" i="3"/>
  <c r="E405" i="3"/>
  <c r="F405" i="3"/>
  <c r="G405" i="3"/>
  <c r="H405" i="3"/>
  <c r="I405" i="3" s="1"/>
  <c r="J405" i="3" s="1"/>
  <c r="A650" i="2"/>
  <c r="D650" i="2"/>
  <c r="E650" i="2"/>
  <c r="F650" i="2"/>
  <c r="G650" i="2"/>
  <c r="H650" i="2" s="1"/>
  <c r="I650" i="2" s="1"/>
  <c r="J650" i="2" s="1"/>
  <c r="A404" i="3"/>
  <c r="D404" i="3"/>
  <c r="E404" i="3"/>
  <c r="F404" i="3"/>
  <c r="G404" i="3"/>
  <c r="H404" i="3"/>
  <c r="I404" i="3"/>
  <c r="J404" i="3" s="1"/>
  <c r="A649" i="2"/>
  <c r="D649" i="2"/>
  <c r="E649" i="2"/>
  <c r="F649" i="2"/>
  <c r="G649" i="2"/>
  <c r="H649" i="2" s="1"/>
  <c r="I649" i="2" s="1"/>
  <c r="J649" i="2" s="1"/>
  <c r="A648" i="2"/>
  <c r="D648" i="2"/>
  <c r="E648" i="2"/>
  <c r="F648" i="2"/>
  <c r="G648" i="2"/>
  <c r="H648" i="2"/>
  <c r="I648" i="2"/>
  <c r="J648" i="2" s="1"/>
  <c r="A403" i="3"/>
  <c r="D403" i="3"/>
  <c r="E403" i="3"/>
  <c r="F403" i="3"/>
  <c r="G403" i="3"/>
  <c r="H403" i="3"/>
  <c r="I403" i="3" s="1"/>
  <c r="J403" i="3" s="1"/>
  <c r="A402" i="3"/>
  <c r="D402" i="3"/>
  <c r="E402" i="3"/>
  <c r="F402" i="3"/>
  <c r="G402" i="3"/>
  <c r="H402" i="3"/>
  <c r="I402" i="3"/>
  <c r="J402" i="3" s="1"/>
  <c r="A647" i="2"/>
  <c r="D647" i="2"/>
  <c r="E647" i="2"/>
  <c r="F647" i="2"/>
  <c r="G647" i="2"/>
  <c r="H647" i="2" s="1"/>
  <c r="I647" i="2" s="1"/>
  <c r="J647" i="2" s="1"/>
  <c r="A646" i="2"/>
  <c r="D646" i="2"/>
  <c r="E646" i="2"/>
  <c r="F646" i="2"/>
  <c r="G646" i="2"/>
  <c r="H646" i="2" s="1"/>
  <c r="I646" i="2" s="1"/>
  <c r="J646" i="2" s="1"/>
  <c r="A401" i="3"/>
  <c r="D401" i="3"/>
  <c r="E401" i="3"/>
  <c r="F401" i="3"/>
  <c r="G401" i="3"/>
  <c r="H401" i="3" s="1"/>
  <c r="I401" i="3" s="1"/>
  <c r="J401" i="3" s="1"/>
  <c r="A645" i="2"/>
  <c r="D645" i="2"/>
  <c r="E645" i="2"/>
  <c r="F645" i="2"/>
  <c r="G645" i="2"/>
  <c r="H645" i="2" s="1"/>
  <c r="I645" i="2" s="1"/>
  <c r="J645" i="2" s="1"/>
  <c r="A400" i="3"/>
  <c r="D400" i="3"/>
  <c r="E400" i="3"/>
  <c r="F400" i="3"/>
  <c r="G400" i="3"/>
  <c r="H400" i="3"/>
  <c r="I400" i="3" s="1"/>
  <c r="J400" i="3" s="1"/>
  <c r="A644" i="2"/>
  <c r="D644" i="2"/>
  <c r="E644" i="2"/>
  <c r="F644" i="2"/>
  <c r="G644" i="2"/>
  <c r="H644" i="2" s="1"/>
  <c r="I644" i="2" s="1"/>
  <c r="J644" i="2" s="1"/>
  <c r="A399" i="3"/>
  <c r="D399" i="3"/>
  <c r="E399" i="3"/>
  <c r="F399" i="3"/>
  <c r="G399" i="3"/>
  <c r="H399" i="3"/>
  <c r="I399" i="3"/>
  <c r="J399" i="3"/>
  <c r="A643" i="2"/>
  <c r="D643" i="2"/>
  <c r="E643" i="2"/>
  <c r="F643" i="2"/>
  <c r="G643" i="2"/>
  <c r="H643" i="2" s="1"/>
  <c r="I643" i="2" s="1"/>
  <c r="J643" i="2" s="1"/>
  <c r="A58" i="30"/>
  <c r="D58" i="30"/>
  <c r="E58" i="30" s="1"/>
  <c r="F58" i="30" s="1"/>
  <c r="A59" i="30"/>
  <c r="D59" i="30"/>
  <c r="E59" i="30" s="1"/>
  <c r="F59" i="30" s="1"/>
  <c r="A398" i="3"/>
  <c r="D398" i="3"/>
  <c r="E398" i="3"/>
  <c r="F398" i="3"/>
  <c r="G398" i="3"/>
  <c r="H398" i="3"/>
  <c r="I398" i="3" s="1"/>
  <c r="J398" i="3" s="1"/>
  <c r="A642" i="2"/>
  <c r="D642" i="2"/>
  <c r="E642" i="2"/>
  <c r="F642" i="2"/>
  <c r="G642" i="2"/>
  <c r="H642" i="2" s="1"/>
  <c r="I642" i="2" s="1"/>
  <c r="J642" i="2" s="1"/>
  <c r="A397" i="3"/>
  <c r="D397" i="3"/>
  <c r="E397" i="3"/>
  <c r="F397" i="3"/>
  <c r="G397" i="3"/>
  <c r="H397" i="3" s="1"/>
  <c r="I397" i="3" s="1"/>
  <c r="J397" i="3" s="1"/>
  <c r="A641" i="2"/>
  <c r="D641" i="2"/>
  <c r="E641" i="2"/>
  <c r="F641" i="2"/>
  <c r="G641" i="2"/>
  <c r="H641" i="2" s="1"/>
  <c r="I641" i="2" s="1"/>
  <c r="J641" i="2" s="1"/>
  <c r="A640" i="2"/>
  <c r="D640" i="2"/>
  <c r="E640" i="2"/>
  <c r="F640" i="2"/>
  <c r="G640" i="2"/>
  <c r="H640" i="2"/>
  <c r="I640" i="2" s="1"/>
  <c r="J640" i="2" s="1"/>
  <c r="A396" i="3"/>
  <c r="D396" i="3"/>
  <c r="E396" i="3"/>
  <c r="F396" i="3"/>
  <c r="G396" i="3"/>
  <c r="H396" i="3" s="1"/>
  <c r="I396" i="3" s="1"/>
  <c r="J396" i="3" s="1"/>
  <c r="A395" i="3"/>
  <c r="D395" i="3"/>
  <c r="E395" i="3"/>
  <c r="F395" i="3"/>
  <c r="G395" i="3"/>
  <c r="H395" i="3" s="1"/>
  <c r="I395" i="3" s="1"/>
  <c r="J395" i="3" s="1"/>
  <c r="A639" i="2"/>
  <c r="D639" i="2"/>
  <c r="E639" i="2"/>
  <c r="F639" i="2"/>
  <c r="G639" i="2"/>
  <c r="H639" i="2" s="1"/>
  <c r="I639" i="2" s="1"/>
  <c r="J639" i="2" s="1"/>
  <c r="M78" i="22" l="1"/>
  <c r="O77" i="22"/>
  <c r="P77" i="22" s="1"/>
  <c r="Q77" i="22" s="1"/>
  <c r="G76" i="22"/>
  <c r="F76" i="22"/>
  <c r="E76" i="22"/>
  <c r="D76" i="22"/>
  <c r="B77" i="22"/>
  <c r="C76" i="22"/>
  <c r="N63" i="22"/>
  <c r="M64" i="22" s="1"/>
  <c r="O63" i="22"/>
  <c r="P63" i="22" s="1"/>
  <c r="F63" i="22"/>
  <c r="O62" i="22"/>
  <c r="P62" i="22" s="1"/>
  <c r="G62" i="22"/>
  <c r="E63" i="22"/>
  <c r="F62" i="22"/>
  <c r="D63" i="22"/>
  <c r="E62" i="22"/>
  <c r="B64" i="22"/>
  <c r="C63" i="22"/>
  <c r="D62" i="22"/>
  <c r="C62" i="22"/>
  <c r="G83" i="23"/>
  <c r="C82" i="23"/>
  <c r="G81" i="23"/>
  <c r="B84" i="23"/>
  <c r="F83" i="23"/>
  <c r="F81" i="23"/>
  <c r="J66" i="23"/>
  <c r="K66" i="23" s="1"/>
  <c r="E83" i="23"/>
  <c r="E81" i="23"/>
  <c r="D83" i="23"/>
  <c r="H82" i="23"/>
  <c r="D81" i="23"/>
  <c r="C67" i="23"/>
  <c r="B68" i="23"/>
  <c r="F67" i="23"/>
  <c r="F932" i="28"/>
  <c r="H932" i="28" s="1"/>
  <c r="L932" i="28" s="1"/>
  <c r="F782" i="28"/>
  <c r="H782" i="28" s="1"/>
  <c r="L782" i="28" s="1"/>
  <c r="J602" i="28"/>
  <c r="G782" i="28"/>
  <c r="I1112" i="28"/>
  <c r="K1112" i="28" s="1"/>
  <c r="J842" i="28"/>
  <c r="F512" i="28"/>
  <c r="G542" i="28"/>
  <c r="F1142" i="28"/>
  <c r="H1142" i="28" s="1"/>
  <c r="L1142" i="28" s="1"/>
  <c r="J1172" i="28"/>
  <c r="F1172" i="28"/>
  <c r="H1172" i="28" s="1"/>
  <c r="L1172" i="28" s="1"/>
  <c r="G1172" i="28"/>
  <c r="I1172" i="28"/>
  <c r="K1172" i="28" s="1"/>
  <c r="J992" i="28"/>
  <c r="J1202" i="28"/>
  <c r="F1202" i="28"/>
  <c r="H1202" i="28" s="1"/>
  <c r="L1202" i="28" s="1"/>
  <c r="G1202" i="28"/>
  <c r="I1202" i="28"/>
  <c r="K1202" i="28" s="1"/>
  <c r="J722" i="28"/>
  <c r="G1142" i="28"/>
  <c r="I1142" i="28"/>
  <c r="K1142" i="28" s="1"/>
  <c r="J1112" i="28"/>
  <c r="F1082" i="28"/>
  <c r="H1082" i="28" s="1"/>
  <c r="L1082" i="28" s="1"/>
  <c r="G1082" i="28"/>
  <c r="J1082" i="28"/>
  <c r="I992" i="28"/>
  <c r="K992" i="28" s="1"/>
  <c r="F992" i="28"/>
  <c r="H992" i="28" s="1"/>
  <c r="L992" i="28" s="1"/>
  <c r="G992" i="28"/>
  <c r="F872" i="28"/>
  <c r="H872" i="28" s="1"/>
  <c r="L872" i="28" s="1"/>
  <c r="G872" i="28"/>
  <c r="I872" i="28"/>
  <c r="K872" i="28" s="1"/>
  <c r="J872" i="28"/>
  <c r="F842" i="28"/>
  <c r="H842" i="28" s="1"/>
  <c r="L842" i="28" s="1"/>
  <c r="J752" i="28"/>
  <c r="G692" i="28"/>
  <c r="I842" i="28"/>
  <c r="K842" i="28" s="1"/>
  <c r="J1022" i="28"/>
  <c r="G1022" i="28"/>
  <c r="I1022" i="28"/>
  <c r="K1022" i="28" s="1"/>
  <c r="F962" i="28"/>
  <c r="H962" i="28" s="1"/>
  <c r="L962" i="28" s="1"/>
  <c r="G962" i="28"/>
  <c r="G1052" i="28"/>
  <c r="I1052" i="28"/>
  <c r="K1052" i="28" s="1"/>
  <c r="J1052" i="28"/>
  <c r="F1052" i="28"/>
  <c r="H1052" i="28" s="1"/>
  <c r="L1052" i="28" s="1"/>
  <c r="G662" i="28"/>
  <c r="F1112" i="28"/>
  <c r="H1112" i="28" s="1"/>
  <c r="L1112" i="28" s="1"/>
  <c r="G812" i="28"/>
  <c r="F812" i="28"/>
  <c r="H812" i="28" s="1"/>
  <c r="L812" i="28" s="1"/>
  <c r="I812" i="28"/>
  <c r="K812" i="28" s="1"/>
  <c r="J812" i="28"/>
  <c r="J962" i="28"/>
  <c r="I932" i="28"/>
  <c r="K932" i="28" s="1"/>
  <c r="I902" i="28"/>
  <c r="K902" i="28" s="1"/>
  <c r="F902" i="28"/>
  <c r="H902" i="28" s="1"/>
  <c r="L902" i="28" s="1"/>
  <c r="J902" i="28"/>
  <c r="G902" i="28"/>
  <c r="J1142" i="28"/>
  <c r="G1112" i="28"/>
  <c r="I1082" i="28"/>
  <c r="K1082" i="28" s="1"/>
  <c r="F1022" i="28"/>
  <c r="H1022" i="28" s="1"/>
  <c r="L1022" i="28" s="1"/>
  <c r="I962" i="28"/>
  <c r="K962" i="28" s="1"/>
  <c r="I722" i="28"/>
  <c r="K722" i="28" s="1"/>
  <c r="I632" i="28"/>
  <c r="K632" i="28" s="1"/>
  <c r="I572" i="28"/>
  <c r="I782" i="28"/>
  <c r="K782" i="28" s="1"/>
  <c r="J782" i="28"/>
  <c r="J932" i="28"/>
  <c r="G932" i="28"/>
  <c r="J662" i="28"/>
  <c r="F662" i="28"/>
  <c r="H662" i="28" s="1"/>
  <c r="L662" i="28" s="1"/>
  <c r="I662" i="28"/>
  <c r="K662" i="28" s="1"/>
  <c r="G632" i="28"/>
  <c r="F602" i="28"/>
  <c r="H602" i="28" s="1"/>
  <c r="L602" i="28" s="1"/>
  <c r="G842" i="28"/>
  <c r="G752" i="28"/>
  <c r="I752" i="28"/>
  <c r="K752" i="28" s="1"/>
  <c r="F752" i="28"/>
  <c r="H752" i="28" s="1"/>
  <c r="L752" i="28" s="1"/>
  <c r="F692" i="28"/>
  <c r="H692" i="28" s="1"/>
  <c r="L692" i="28" s="1"/>
  <c r="I692" i="28"/>
  <c r="K692" i="28" s="1"/>
  <c r="J692" i="28"/>
  <c r="F572" i="28"/>
  <c r="J572" i="28"/>
  <c r="G572" i="28"/>
  <c r="G512" i="28"/>
  <c r="I512" i="28"/>
  <c r="J512" i="28"/>
  <c r="I542" i="28"/>
  <c r="F542" i="28"/>
  <c r="I482" i="28"/>
  <c r="G602" i="28"/>
  <c r="I602" i="28"/>
  <c r="K602" i="28" s="1"/>
  <c r="G722" i="28"/>
  <c r="F722" i="28"/>
  <c r="H722" i="28" s="1"/>
  <c r="L722" i="28" s="1"/>
  <c r="F632" i="28"/>
  <c r="H632" i="28" s="1"/>
  <c r="L632" i="28" s="1"/>
  <c r="J632" i="28"/>
  <c r="J542" i="28"/>
  <c r="J482" i="28"/>
  <c r="F482" i="28"/>
  <c r="G482" i="28"/>
  <c r="J452" i="28"/>
  <c r="I452" i="28"/>
  <c r="F452" i="28"/>
  <c r="G452" i="28"/>
  <c r="K3" i="25"/>
  <c r="L3" i="25" s="1"/>
  <c r="A394" i="3"/>
  <c r="D394" i="3"/>
  <c r="E394" i="3"/>
  <c r="F394" i="3"/>
  <c r="G394" i="3"/>
  <c r="H394" i="3"/>
  <c r="I394" i="3"/>
  <c r="J394" i="3"/>
  <c r="A638" i="2"/>
  <c r="D638" i="2"/>
  <c r="E638" i="2"/>
  <c r="F638" i="2"/>
  <c r="G638" i="2"/>
  <c r="H638" i="2" s="1"/>
  <c r="I638" i="2" s="1"/>
  <c r="J638" i="2" s="1"/>
  <c r="A393" i="3"/>
  <c r="D393" i="3"/>
  <c r="E393" i="3"/>
  <c r="F393" i="3"/>
  <c r="G393" i="3"/>
  <c r="H393" i="3"/>
  <c r="I393" i="3"/>
  <c r="J393" i="3" s="1"/>
  <c r="A637" i="2"/>
  <c r="D637" i="2"/>
  <c r="E637" i="2"/>
  <c r="F637" i="2"/>
  <c r="G637" i="2"/>
  <c r="H637" i="2" s="1"/>
  <c r="I637" i="2" s="1"/>
  <c r="J637" i="2" s="1"/>
  <c r="A392" i="3"/>
  <c r="D392" i="3"/>
  <c r="E392" i="3"/>
  <c r="F392" i="3"/>
  <c r="G392" i="3"/>
  <c r="H392" i="3" s="1"/>
  <c r="I392" i="3" s="1"/>
  <c r="J392" i="3" s="1"/>
  <c r="A636" i="2"/>
  <c r="D636" i="2"/>
  <c r="E636" i="2"/>
  <c r="F636" i="2"/>
  <c r="G636" i="2"/>
  <c r="H636" i="2" s="1"/>
  <c r="I636" i="2" s="1"/>
  <c r="J636" i="2" s="1"/>
  <c r="A391" i="3"/>
  <c r="D391" i="3"/>
  <c r="E391" i="3"/>
  <c r="F391" i="3"/>
  <c r="G391" i="3"/>
  <c r="H391" i="3" s="1"/>
  <c r="I391" i="3" s="1"/>
  <c r="J391" i="3" s="1"/>
  <c r="A635" i="2"/>
  <c r="D635" i="2"/>
  <c r="E635" i="2"/>
  <c r="F635" i="2"/>
  <c r="G635" i="2"/>
  <c r="H635" i="2" s="1"/>
  <c r="I635" i="2" s="1"/>
  <c r="J635" i="2" s="1"/>
  <c r="A390" i="3"/>
  <c r="D390" i="3"/>
  <c r="E390" i="3"/>
  <c r="F390" i="3"/>
  <c r="G390" i="3"/>
  <c r="H390" i="3"/>
  <c r="I390" i="3"/>
  <c r="J390" i="3" s="1"/>
  <c r="A634" i="2"/>
  <c r="D634" i="2"/>
  <c r="E634" i="2"/>
  <c r="F634" i="2"/>
  <c r="G634" i="2"/>
  <c r="H634" i="2" s="1"/>
  <c r="I634" i="2" s="1"/>
  <c r="J634" i="2" s="1"/>
  <c r="A389" i="3"/>
  <c r="D389" i="3"/>
  <c r="E389" i="3"/>
  <c r="F389" i="3"/>
  <c r="G389" i="3"/>
  <c r="H389" i="3" s="1"/>
  <c r="I389" i="3" s="1"/>
  <c r="J389" i="3" s="1"/>
  <c r="A633" i="2"/>
  <c r="D633" i="2"/>
  <c r="E633" i="2"/>
  <c r="F633" i="2"/>
  <c r="G633" i="2"/>
  <c r="H633" i="2" s="1"/>
  <c r="I633" i="2" s="1"/>
  <c r="J633" i="2" s="1"/>
  <c r="A388" i="3"/>
  <c r="D388" i="3"/>
  <c r="E388" i="3"/>
  <c r="F388" i="3"/>
  <c r="G388" i="3"/>
  <c r="H388" i="3" s="1"/>
  <c r="I388" i="3" s="1"/>
  <c r="J388" i="3" s="1"/>
  <c r="A632" i="2"/>
  <c r="D632" i="2"/>
  <c r="E632" i="2"/>
  <c r="F632" i="2"/>
  <c r="G632" i="2"/>
  <c r="H632" i="2" s="1"/>
  <c r="I632" i="2" s="1"/>
  <c r="J632" i="2" s="1"/>
  <c r="A387" i="3"/>
  <c r="D387" i="3"/>
  <c r="E387" i="3"/>
  <c r="F387" i="3"/>
  <c r="G387" i="3"/>
  <c r="H387" i="3" s="1"/>
  <c r="I387" i="3" s="1"/>
  <c r="J387" i="3" s="1"/>
  <c r="A631" i="2"/>
  <c r="D631" i="2"/>
  <c r="E631" i="2"/>
  <c r="F631" i="2"/>
  <c r="G631" i="2"/>
  <c r="H631" i="2" s="1"/>
  <c r="I631" i="2" s="1"/>
  <c r="J631" i="2" s="1"/>
  <c r="A386" i="3"/>
  <c r="D386" i="3"/>
  <c r="E386" i="3"/>
  <c r="F386" i="3"/>
  <c r="G386" i="3"/>
  <c r="H386" i="3"/>
  <c r="I386" i="3"/>
  <c r="J386" i="3" s="1"/>
  <c r="A630" i="2"/>
  <c r="D630" i="2"/>
  <c r="E630" i="2"/>
  <c r="F630" i="2"/>
  <c r="G630" i="2"/>
  <c r="H630" i="2" s="1"/>
  <c r="I630" i="2" s="1"/>
  <c r="J630" i="2" s="1"/>
  <c r="A385" i="3"/>
  <c r="D385" i="3"/>
  <c r="E385" i="3"/>
  <c r="F385" i="3"/>
  <c r="G385" i="3"/>
  <c r="H385" i="3" s="1"/>
  <c r="I385" i="3" s="1"/>
  <c r="J385" i="3" s="1"/>
  <c r="A629" i="2"/>
  <c r="D629" i="2"/>
  <c r="E629" i="2"/>
  <c r="F629" i="2"/>
  <c r="G629" i="2"/>
  <c r="H629" i="2"/>
  <c r="I629" i="2" s="1"/>
  <c r="J629" i="2" s="1"/>
  <c r="A384" i="3"/>
  <c r="D384" i="3"/>
  <c r="E384" i="3"/>
  <c r="F384" i="3"/>
  <c r="G384" i="3"/>
  <c r="H384" i="3" s="1"/>
  <c r="I384" i="3" s="1"/>
  <c r="J384" i="3" s="1"/>
  <c r="A628" i="2"/>
  <c r="D628" i="2"/>
  <c r="E628" i="2"/>
  <c r="F628" i="2"/>
  <c r="G628" i="2"/>
  <c r="H628" i="2" s="1"/>
  <c r="I628" i="2" s="1"/>
  <c r="J628" i="2" s="1"/>
  <c r="A383" i="3"/>
  <c r="D383" i="3"/>
  <c r="E383" i="3"/>
  <c r="F383" i="3"/>
  <c r="G383" i="3"/>
  <c r="H383" i="3" s="1"/>
  <c r="I383" i="3" s="1"/>
  <c r="J383" i="3" s="1"/>
  <c r="A627" i="2"/>
  <c r="D627" i="2"/>
  <c r="E627" i="2"/>
  <c r="F627" i="2"/>
  <c r="G627" i="2"/>
  <c r="H627" i="2" s="1"/>
  <c r="I627" i="2" s="1"/>
  <c r="J627" i="2" s="1"/>
  <c r="A382" i="3"/>
  <c r="D382" i="3"/>
  <c r="E382" i="3"/>
  <c r="F382" i="3"/>
  <c r="G382" i="3"/>
  <c r="H382" i="3" s="1"/>
  <c r="I382" i="3" s="1"/>
  <c r="J382" i="3" s="1"/>
  <c r="A626" i="2"/>
  <c r="D626" i="2"/>
  <c r="E626" i="2"/>
  <c r="F626" i="2"/>
  <c r="G626" i="2"/>
  <c r="H626" i="2" s="1"/>
  <c r="I626" i="2" s="1"/>
  <c r="J626" i="2" s="1"/>
  <c r="A381" i="3"/>
  <c r="D381" i="3"/>
  <c r="E381" i="3"/>
  <c r="F381" i="3"/>
  <c r="G381" i="3"/>
  <c r="H381" i="3" s="1"/>
  <c r="I381" i="3" s="1"/>
  <c r="J381" i="3" s="1"/>
  <c r="A625" i="2"/>
  <c r="D625" i="2"/>
  <c r="E625" i="2"/>
  <c r="F625" i="2"/>
  <c r="G625" i="2"/>
  <c r="H625" i="2" s="1"/>
  <c r="I625" i="2" s="1"/>
  <c r="J625" i="2" s="1"/>
  <c r="A380" i="3"/>
  <c r="D380" i="3"/>
  <c r="E380" i="3"/>
  <c r="F380" i="3"/>
  <c r="G380" i="3"/>
  <c r="H380" i="3" s="1"/>
  <c r="I380" i="3" s="1"/>
  <c r="J380" i="3" s="1"/>
  <c r="A624" i="2"/>
  <c r="D624" i="2"/>
  <c r="E624" i="2"/>
  <c r="F624" i="2"/>
  <c r="G624" i="2"/>
  <c r="H624" i="2"/>
  <c r="I624" i="2" s="1"/>
  <c r="J624" i="2" s="1"/>
  <c r="A379" i="3"/>
  <c r="D379" i="3"/>
  <c r="E379" i="3"/>
  <c r="F379" i="3"/>
  <c r="G379" i="3"/>
  <c r="H379" i="3" s="1"/>
  <c r="I379" i="3" s="1"/>
  <c r="J379" i="3" s="1"/>
  <c r="A623" i="2"/>
  <c r="D623" i="2"/>
  <c r="E623" i="2"/>
  <c r="F623" i="2"/>
  <c r="G623" i="2"/>
  <c r="H623" i="2" s="1"/>
  <c r="I623" i="2" s="1"/>
  <c r="J623" i="2" s="1"/>
  <c r="A378" i="3"/>
  <c r="D378" i="3"/>
  <c r="E378" i="3"/>
  <c r="F378" i="3"/>
  <c r="G378" i="3"/>
  <c r="H378" i="3"/>
  <c r="I378" i="3" s="1"/>
  <c r="J378" i="3" s="1"/>
  <c r="A622" i="2"/>
  <c r="D622" i="2"/>
  <c r="E622" i="2"/>
  <c r="F622" i="2"/>
  <c r="G622" i="2"/>
  <c r="H622" i="2"/>
  <c r="I622" i="2"/>
  <c r="J622" i="2" s="1"/>
  <c r="A377" i="3"/>
  <c r="D377" i="3"/>
  <c r="E377" i="3"/>
  <c r="F377" i="3"/>
  <c r="G377" i="3"/>
  <c r="H377" i="3"/>
  <c r="I377" i="3"/>
  <c r="J377" i="3"/>
  <c r="A621" i="2"/>
  <c r="D621" i="2"/>
  <c r="E621" i="2"/>
  <c r="F621" i="2"/>
  <c r="G621" i="2"/>
  <c r="H621" i="2" s="1"/>
  <c r="I621" i="2" s="1"/>
  <c r="J621" i="2" s="1"/>
  <c r="A620" i="2"/>
  <c r="D620" i="2"/>
  <c r="E620" i="2"/>
  <c r="F620" i="2"/>
  <c r="G620" i="2"/>
  <c r="H620" i="2" s="1"/>
  <c r="I620" i="2" s="1"/>
  <c r="J620" i="2" s="1"/>
  <c r="A376" i="3"/>
  <c r="D376" i="3"/>
  <c r="E376" i="3"/>
  <c r="F376" i="3"/>
  <c r="G376" i="3"/>
  <c r="H376" i="3" s="1"/>
  <c r="I376" i="3" s="1"/>
  <c r="J376" i="3" s="1"/>
  <c r="A619" i="2"/>
  <c r="D619" i="2"/>
  <c r="E619" i="2"/>
  <c r="F619" i="2"/>
  <c r="G619" i="2"/>
  <c r="H619" i="2" s="1"/>
  <c r="I619" i="2" s="1"/>
  <c r="J619" i="2" s="1"/>
  <c r="A375" i="3"/>
  <c r="D375" i="3"/>
  <c r="E375" i="3"/>
  <c r="F375" i="3"/>
  <c r="G375" i="3"/>
  <c r="H375" i="3" s="1"/>
  <c r="I375" i="3" s="1"/>
  <c r="J375" i="3" s="1"/>
  <c r="A618" i="2"/>
  <c r="D618" i="2"/>
  <c r="E618" i="2"/>
  <c r="F618" i="2"/>
  <c r="G618" i="2"/>
  <c r="H618" i="2" s="1"/>
  <c r="I618" i="2" s="1"/>
  <c r="J618" i="2" s="1"/>
  <c r="A374" i="3"/>
  <c r="D374" i="3"/>
  <c r="E374" i="3"/>
  <c r="F374" i="3"/>
  <c r="G374" i="3"/>
  <c r="H374" i="3"/>
  <c r="I374" i="3"/>
  <c r="J374" i="3" s="1"/>
  <c r="A617" i="2"/>
  <c r="D617" i="2"/>
  <c r="E617" i="2"/>
  <c r="F617" i="2"/>
  <c r="G617" i="2"/>
  <c r="H617" i="2" s="1"/>
  <c r="I617" i="2" s="1"/>
  <c r="J617" i="2" s="1"/>
  <c r="A373" i="3"/>
  <c r="D373" i="3"/>
  <c r="E373" i="3"/>
  <c r="F373" i="3"/>
  <c r="G373" i="3"/>
  <c r="H373" i="3"/>
  <c r="I373" i="3"/>
  <c r="J373" i="3" s="1"/>
  <c r="A616" i="2"/>
  <c r="D616" i="2"/>
  <c r="E616" i="2"/>
  <c r="F616" i="2"/>
  <c r="G616" i="2"/>
  <c r="H616" i="2"/>
  <c r="I616" i="2" s="1"/>
  <c r="J616" i="2" s="1"/>
  <c r="A372" i="3"/>
  <c r="D372" i="3"/>
  <c r="E372" i="3"/>
  <c r="F372" i="3"/>
  <c r="G372" i="3"/>
  <c r="H372" i="3" s="1"/>
  <c r="I372" i="3" s="1"/>
  <c r="J372" i="3" s="1"/>
  <c r="A615" i="2"/>
  <c r="D615" i="2"/>
  <c r="E615" i="2"/>
  <c r="F615" i="2"/>
  <c r="G615" i="2"/>
  <c r="H615" i="2" s="1"/>
  <c r="I615" i="2" s="1"/>
  <c r="J615" i="2" s="1"/>
  <c r="A371" i="3"/>
  <c r="D371" i="3"/>
  <c r="E371" i="3"/>
  <c r="F371" i="3"/>
  <c r="G371" i="3"/>
  <c r="H371" i="3"/>
  <c r="I371" i="3"/>
  <c r="J371" i="3"/>
  <c r="A614" i="2"/>
  <c r="D614" i="2"/>
  <c r="E614" i="2"/>
  <c r="F614" i="2"/>
  <c r="G614" i="2"/>
  <c r="H614" i="2" s="1"/>
  <c r="I614" i="2" s="1"/>
  <c r="J614" i="2" s="1"/>
  <c r="A370" i="3"/>
  <c r="D370" i="3"/>
  <c r="E370" i="3"/>
  <c r="F370" i="3"/>
  <c r="G370" i="3"/>
  <c r="H370" i="3" s="1"/>
  <c r="I370" i="3" s="1"/>
  <c r="J370" i="3" s="1"/>
  <c r="A613" i="2"/>
  <c r="D613" i="2"/>
  <c r="E613" i="2"/>
  <c r="F613" i="2"/>
  <c r="G613" i="2"/>
  <c r="H613" i="2" s="1"/>
  <c r="I613" i="2" s="1"/>
  <c r="J613" i="2" s="1"/>
  <c r="A369" i="3"/>
  <c r="D369" i="3"/>
  <c r="E369" i="3"/>
  <c r="F369" i="3"/>
  <c r="G369" i="3"/>
  <c r="H369" i="3"/>
  <c r="I369" i="3"/>
  <c r="J369" i="3" s="1"/>
  <c r="A612" i="2"/>
  <c r="D612" i="2"/>
  <c r="E612" i="2"/>
  <c r="F612" i="2"/>
  <c r="G612" i="2"/>
  <c r="H612" i="2" s="1"/>
  <c r="I612" i="2" s="1"/>
  <c r="J612" i="2" s="1"/>
  <c r="A368" i="3"/>
  <c r="D368" i="3"/>
  <c r="E368" i="3"/>
  <c r="F368" i="3"/>
  <c r="G368" i="3"/>
  <c r="H368" i="3" s="1"/>
  <c r="I368" i="3" s="1"/>
  <c r="J368" i="3" s="1"/>
  <c r="A611" i="2"/>
  <c r="D611" i="2"/>
  <c r="E611" i="2"/>
  <c r="F611" i="2"/>
  <c r="G611" i="2"/>
  <c r="H611" i="2" s="1"/>
  <c r="I611" i="2" s="1"/>
  <c r="J611" i="2" s="1"/>
  <c r="A367" i="3"/>
  <c r="D367" i="3"/>
  <c r="E367" i="3"/>
  <c r="F367" i="3"/>
  <c r="G367" i="3"/>
  <c r="H367" i="3" s="1"/>
  <c r="I367" i="3" s="1"/>
  <c r="J367" i="3" s="1"/>
  <c r="A610" i="2"/>
  <c r="D610" i="2"/>
  <c r="E610" i="2"/>
  <c r="F610" i="2"/>
  <c r="G610" i="2"/>
  <c r="H610" i="2" s="1"/>
  <c r="I610" i="2" s="1"/>
  <c r="J610" i="2" s="1"/>
  <c r="A366" i="3"/>
  <c r="D366" i="3"/>
  <c r="E366" i="3"/>
  <c r="F366" i="3"/>
  <c r="G366" i="3"/>
  <c r="H366" i="3" s="1"/>
  <c r="I366" i="3" s="1"/>
  <c r="J366" i="3" s="1"/>
  <c r="A609" i="2"/>
  <c r="D609" i="2"/>
  <c r="E609" i="2"/>
  <c r="F609" i="2"/>
  <c r="G609" i="2"/>
  <c r="H609" i="2" s="1"/>
  <c r="I609" i="2" s="1"/>
  <c r="J609" i="2" s="1"/>
  <c r="A365" i="3"/>
  <c r="D365" i="3"/>
  <c r="E365" i="3"/>
  <c r="F365" i="3"/>
  <c r="G365" i="3"/>
  <c r="H365" i="3"/>
  <c r="I365" i="3" s="1"/>
  <c r="J365" i="3" s="1"/>
  <c r="A608" i="2"/>
  <c r="D608" i="2"/>
  <c r="E608" i="2"/>
  <c r="F608" i="2"/>
  <c r="G608" i="2"/>
  <c r="H608" i="2" s="1"/>
  <c r="I608" i="2" s="1"/>
  <c r="J608" i="2" s="1"/>
  <c r="A422" i="28"/>
  <c r="C422" i="28"/>
  <c r="D422" i="28" s="1"/>
  <c r="E422" i="28"/>
  <c r="A423" i="28"/>
  <c r="C423" i="28"/>
  <c r="D423" i="28" s="1"/>
  <c r="E423" i="28"/>
  <c r="A424" i="28"/>
  <c r="A425" i="28" s="1"/>
  <c r="A426" i="28" s="1"/>
  <c r="A427" i="28" s="1"/>
  <c r="A428" i="28" s="1"/>
  <c r="A429" i="28" s="1"/>
  <c r="A430" i="28" s="1"/>
  <c r="A431" i="28" s="1"/>
  <c r="A432" i="28" s="1"/>
  <c r="A433" i="28" s="1"/>
  <c r="A434" i="28" s="1"/>
  <c r="A435" i="28" s="1"/>
  <c r="A436" i="28" s="1"/>
  <c r="A437" i="28" s="1"/>
  <c r="A438" i="28" s="1"/>
  <c r="A439" i="28" s="1"/>
  <c r="A440" i="28" s="1"/>
  <c r="A441" i="28" s="1"/>
  <c r="A442" i="28" s="1"/>
  <c r="A443" i="28" s="1"/>
  <c r="A444" i="28" s="1"/>
  <c r="A445" i="28" s="1"/>
  <c r="A446" i="28" s="1"/>
  <c r="A447" i="28" s="1"/>
  <c r="A448" i="28" s="1"/>
  <c r="A449" i="28" s="1"/>
  <c r="A450" i="28" s="1"/>
  <c r="A451" i="28" s="1"/>
  <c r="C424" i="28"/>
  <c r="D424" i="28" s="1"/>
  <c r="E424" i="28"/>
  <c r="C425" i="28"/>
  <c r="D425" i="28" s="1"/>
  <c r="E425" i="28"/>
  <c r="C426" i="28"/>
  <c r="D426" i="28" s="1"/>
  <c r="E426" i="28"/>
  <c r="C427" i="28"/>
  <c r="D427" i="28" s="1"/>
  <c r="E427" i="28"/>
  <c r="C428" i="28"/>
  <c r="D428" i="28" s="1"/>
  <c r="E428" i="28"/>
  <c r="C429" i="28"/>
  <c r="D429" i="28" s="1"/>
  <c r="E429" i="28"/>
  <c r="C430" i="28"/>
  <c r="D430" i="28" s="1"/>
  <c r="E430" i="28"/>
  <c r="C431" i="28"/>
  <c r="D431" i="28" s="1"/>
  <c r="E431" i="28"/>
  <c r="C432" i="28"/>
  <c r="D432" i="28" s="1"/>
  <c r="E432" i="28"/>
  <c r="C433" i="28"/>
  <c r="D433" i="28" s="1"/>
  <c r="E433" i="28"/>
  <c r="C434" i="28"/>
  <c r="D434" i="28" s="1"/>
  <c r="E434" i="28"/>
  <c r="C435" i="28"/>
  <c r="D435" i="28" s="1"/>
  <c r="E435" i="28"/>
  <c r="C436" i="28"/>
  <c r="D436" i="28" s="1"/>
  <c r="E436" i="28"/>
  <c r="C437" i="28"/>
  <c r="D437" i="28" s="1"/>
  <c r="E437" i="28"/>
  <c r="C438" i="28"/>
  <c r="D438" i="28" s="1"/>
  <c r="E438" i="28"/>
  <c r="C439" i="28"/>
  <c r="D439" i="28" s="1"/>
  <c r="E439" i="28"/>
  <c r="C440" i="28"/>
  <c r="D440" i="28" s="1"/>
  <c r="E440" i="28"/>
  <c r="C441" i="28"/>
  <c r="D441" i="28" s="1"/>
  <c r="E441" i="28"/>
  <c r="C442" i="28"/>
  <c r="D442" i="28" s="1"/>
  <c r="E442" i="28"/>
  <c r="C443" i="28"/>
  <c r="D443" i="28" s="1"/>
  <c r="E443" i="28"/>
  <c r="C444" i="28"/>
  <c r="D444" i="28" s="1"/>
  <c r="E444" i="28"/>
  <c r="C445" i="28"/>
  <c r="D445" i="28" s="1"/>
  <c r="E445" i="28"/>
  <c r="C446" i="28"/>
  <c r="D446" i="28" s="1"/>
  <c r="E446" i="28"/>
  <c r="C447" i="28"/>
  <c r="D447" i="28" s="1"/>
  <c r="E447" i="28"/>
  <c r="C448" i="28"/>
  <c r="D448" i="28" s="1"/>
  <c r="E448" i="28"/>
  <c r="C449" i="28"/>
  <c r="D449" i="28" s="1"/>
  <c r="E449" i="28"/>
  <c r="C450" i="28"/>
  <c r="D450" i="28" s="1"/>
  <c r="E450" i="28"/>
  <c r="C451" i="28"/>
  <c r="D451" i="28" s="1"/>
  <c r="E451" i="28"/>
  <c r="A364" i="3"/>
  <c r="D364" i="3"/>
  <c r="E364" i="3"/>
  <c r="F364" i="3"/>
  <c r="G364" i="3"/>
  <c r="H364" i="3" s="1"/>
  <c r="I364" i="3" s="1"/>
  <c r="J364" i="3" s="1"/>
  <c r="A607" i="2"/>
  <c r="D607" i="2"/>
  <c r="E607" i="2"/>
  <c r="F607" i="2"/>
  <c r="G607" i="2"/>
  <c r="H607" i="2" s="1"/>
  <c r="I607" i="2" s="1"/>
  <c r="J607" i="2" s="1"/>
  <c r="A363" i="3"/>
  <c r="D363" i="3"/>
  <c r="E363" i="3"/>
  <c r="F363" i="3"/>
  <c r="G363" i="3"/>
  <c r="H363" i="3"/>
  <c r="I363" i="3" s="1"/>
  <c r="J363" i="3" s="1"/>
  <c r="A606" i="2"/>
  <c r="D606" i="2"/>
  <c r="E606" i="2"/>
  <c r="F606" i="2"/>
  <c r="G606" i="2"/>
  <c r="H606" i="2" s="1"/>
  <c r="I606" i="2" s="1"/>
  <c r="J606" i="2" s="1"/>
  <c r="A362" i="3"/>
  <c r="D362" i="3"/>
  <c r="E362" i="3"/>
  <c r="F362" i="3"/>
  <c r="G362" i="3"/>
  <c r="H362" i="3"/>
  <c r="I362" i="3"/>
  <c r="J362" i="3"/>
  <c r="A605" i="2"/>
  <c r="D605" i="2"/>
  <c r="E605" i="2"/>
  <c r="F605" i="2"/>
  <c r="G605" i="2"/>
  <c r="H605" i="2"/>
  <c r="I605" i="2"/>
  <c r="J605" i="2" s="1"/>
  <c r="A604" i="2"/>
  <c r="D604" i="2"/>
  <c r="E604" i="2"/>
  <c r="F604" i="2"/>
  <c r="G604" i="2"/>
  <c r="H604" i="2" s="1"/>
  <c r="I604" i="2" s="1"/>
  <c r="J604" i="2" s="1"/>
  <c r="A361" i="3"/>
  <c r="D361" i="3"/>
  <c r="E361" i="3"/>
  <c r="F361" i="3"/>
  <c r="G361" i="3"/>
  <c r="H361" i="3" s="1"/>
  <c r="I361" i="3" s="1"/>
  <c r="J361" i="3" s="1"/>
  <c r="A360" i="3"/>
  <c r="D360" i="3"/>
  <c r="E360" i="3"/>
  <c r="F360" i="3"/>
  <c r="G360" i="3"/>
  <c r="H360" i="3"/>
  <c r="I360" i="3"/>
  <c r="J360" i="3"/>
  <c r="A603" i="2"/>
  <c r="D603" i="2"/>
  <c r="E603" i="2"/>
  <c r="F603" i="2"/>
  <c r="G603" i="2"/>
  <c r="H603" i="2" s="1"/>
  <c r="I603" i="2" s="1"/>
  <c r="J603" i="2" s="1"/>
  <c r="A602" i="2"/>
  <c r="D602" i="2"/>
  <c r="E602" i="2"/>
  <c r="F602" i="2"/>
  <c r="G602" i="2"/>
  <c r="H602" i="2" s="1"/>
  <c r="I602" i="2" s="1"/>
  <c r="J602" i="2" s="1"/>
  <c r="A359" i="3"/>
  <c r="D359" i="3"/>
  <c r="E359" i="3"/>
  <c r="F359" i="3"/>
  <c r="G359" i="3"/>
  <c r="H359" i="3" s="1"/>
  <c r="I359" i="3" s="1"/>
  <c r="J359" i="3" s="1"/>
  <c r="A358" i="3"/>
  <c r="D358" i="3"/>
  <c r="E358" i="3"/>
  <c r="F358" i="3"/>
  <c r="G358" i="3"/>
  <c r="H358" i="3" s="1"/>
  <c r="I358" i="3" s="1"/>
  <c r="J358" i="3" s="1"/>
  <c r="A601" i="2"/>
  <c r="D601" i="2"/>
  <c r="E601" i="2"/>
  <c r="F601" i="2"/>
  <c r="G601" i="2"/>
  <c r="H601" i="2" s="1"/>
  <c r="I601" i="2" s="1"/>
  <c r="J601" i="2" s="1"/>
  <c r="A357" i="3"/>
  <c r="D357" i="3"/>
  <c r="E357" i="3"/>
  <c r="F357" i="3"/>
  <c r="G357" i="3"/>
  <c r="H357" i="3" s="1"/>
  <c r="I357" i="3" s="1"/>
  <c r="J357" i="3" s="1"/>
  <c r="A600" i="2"/>
  <c r="D600" i="2"/>
  <c r="E600" i="2"/>
  <c r="F600" i="2"/>
  <c r="G600" i="2"/>
  <c r="H600" i="2" s="1"/>
  <c r="I600" i="2" s="1"/>
  <c r="J600" i="2" s="1"/>
  <c r="A356" i="3"/>
  <c r="D356" i="3"/>
  <c r="E356" i="3"/>
  <c r="F356" i="3"/>
  <c r="G356" i="3"/>
  <c r="H356" i="3"/>
  <c r="I356" i="3"/>
  <c r="J356" i="3" s="1"/>
  <c r="A599" i="2"/>
  <c r="D599" i="2"/>
  <c r="E599" i="2"/>
  <c r="F599" i="2"/>
  <c r="G599" i="2"/>
  <c r="H599" i="2" s="1"/>
  <c r="I599" i="2" s="1"/>
  <c r="J599" i="2" s="1"/>
  <c r="A355" i="3"/>
  <c r="D355" i="3"/>
  <c r="E355" i="3"/>
  <c r="F355" i="3"/>
  <c r="G355" i="3"/>
  <c r="H355" i="3" s="1"/>
  <c r="I355" i="3" s="1"/>
  <c r="J355" i="3" s="1"/>
  <c r="A598" i="2"/>
  <c r="D598" i="2"/>
  <c r="E598" i="2"/>
  <c r="F598" i="2"/>
  <c r="G598" i="2"/>
  <c r="H598" i="2" s="1"/>
  <c r="I598" i="2" s="1"/>
  <c r="J598" i="2" s="1"/>
  <c r="A354" i="3"/>
  <c r="D354" i="3"/>
  <c r="E354" i="3"/>
  <c r="F354" i="3"/>
  <c r="G354" i="3"/>
  <c r="H354" i="3" s="1"/>
  <c r="I354" i="3" s="1"/>
  <c r="J354" i="3" s="1"/>
  <c r="A597" i="2"/>
  <c r="D597" i="2"/>
  <c r="E597" i="2"/>
  <c r="F597" i="2"/>
  <c r="G597" i="2"/>
  <c r="H597" i="2" s="1"/>
  <c r="I597" i="2" s="1"/>
  <c r="J597" i="2" s="1"/>
  <c r="A353" i="3"/>
  <c r="D353" i="3"/>
  <c r="E353" i="3"/>
  <c r="F353" i="3"/>
  <c r="G353" i="3"/>
  <c r="H353" i="3"/>
  <c r="I353" i="3"/>
  <c r="J353" i="3" s="1"/>
  <c r="A596" i="2"/>
  <c r="D596" i="2"/>
  <c r="E596" i="2"/>
  <c r="F596" i="2"/>
  <c r="G596" i="2"/>
  <c r="H596" i="2" s="1"/>
  <c r="I596" i="2" s="1"/>
  <c r="J596" i="2" s="1"/>
  <c r="A595" i="2"/>
  <c r="D595" i="2"/>
  <c r="E595" i="2"/>
  <c r="F595" i="2"/>
  <c r="G595" i="2"/>
  <c r="H595" i="2" s="1"/>
  <c r="I595" i="2" s="1"/>
  <c r="J595" i="2" s="1"/>
  <c r="A352" i="3"/>
  <c r="D352" i="3"/>
  <c r="E352" i="3"/>
  <c r="F352" i="3"/>
  <c r="G352" i="3"/>
  <c r="H352" i="3" s="1"/>
  <c r="I352" i="3" s="1"/>
  <c r="J352" i="3" s="1"/>
  <c r="A351" i="3"/>
  <c r="D351" i="3"/>
  <c r="E351" i="3"/>
  <c r="F351" i="3"/>
  <c r="G351" i="3"/>
  <c r="H351" i="3"/>
  <c r="I351" i="3" s="1"/>
  <c r="J351" i="3" s="1"/>
  <c r="A594" i="2"/>
  <c r="D594" i="2"/>
  <c r="E594" i="2"/>
  <c r="F594" i="2"/>
  <c r="G594" i="2"/>
  <c r="H594" i="2" s="1"/>
  <c r="I594" i="2" s="1"/>
  <c r="J594" i="2" s="1"/>
  <c r="A350" i="3"/>
  <c r="D350" i="3"/>
  <c r="E350" i="3"/>
  <c r="F350" i="3"/>
  <c r="G350" i="3"/>
  <c r="H350" i="3" s="1"/>
  <c r="I350" i="3" s="1"/>
  <c r="J350" i="3" s="1"/>
  <c r="A593" i="2"/>
  <c r="D593" i="2"/>
  <c r="E593" i="2"/>
  <c r="F593" i="2"/>
  <c r="G593" i="2"/>
  <c r="H593" i="2" s="1"/>
  <c r="I593" i="2" s="1"/>
  <c r="J593" i="2" s="1"/>
  <c r="A349" i="3"/>
  <c r="D349" i="3"/>
  <c r="E349" i="3"/>
  <c r="F349" i="3"/>
  <c r="G349" i="3"/>
  <c r="H349" i="3" s="1"/>
  <c r="I349" i="3" s="1"/>
  <c r="J349" i="3" s="1"/>
  <c r="A592" i="2"/>
  <c r="D592" i="2"/>
  <c r="E592" i="2"/>
  <c r="F592" i="2"/>
  <c r="G592" i="2"/>
  <c r="H592" i="2" s="1"/>
  <c r="I592" i="2" s="1"/>
  <c r="J592" i="2" s="1"/>
  <c r="A348" i="3"/>
  <c r="D348" i="3"/>
  <c r="E348" i="3"/>
  <c r="F348" i="3"/>
  <c r="G348" i="3"/>
  <c r="H348" i="3" s="1"/>
  <c r="I348" i="3" s="1"/>
  <c r="J348" i="3" s="1"/>
  <c r="A591" i="2"/>
  <c r="D591" i="2"/>
  <c r="E591" i="2"/>
  <c r="F591" i="2"/>
  <c r="G591" i="2"/>
  <c r="H591" i="2" s="1"/>
  <c r="I591" i="2" s="1"/>
  <c r="J591" i="2" s="1"/>
  <c r="A347" i="3"/>
  <c r="D347" i="3"/>
  <c r="E347" i="3"/>
  <c r="F347" i="3"/>
  <c r="G347" i="3"/>
  <c r="H347" i="3" s="1"/>
  <c r="I347" i="3" s="1"/>
  <c r="J347" i="3" s="1"/>
  <c r="A590" i="2"/>
  <c r="D590" i="2"/>
  <c r="E590" i="2"/>
  <c r="F590" i="2"/>
  <c r="G590" i="2"/>
  <c r="H590" i="2" s="1"/>
  <c r="I590" i="2" s="1"/>
  <c r="J590" i="2" s="1"/>
  <c r="A346" i="3"/>
  <c r="D346" i="3"/>
  <c r="E346" i="3"/>
  <c r="F346" i="3"/>
  <c r="G346" i="3"/>
  <c r="H346" i="3"/>
  <c r="I346" i="3"/>
  <c r="J346" i="3" s="1"/>
  <c r="A589" i="2"/>
  <c r="D589" i="2"/>
  <c r="E589" i="2"/>
  <c r="F589" i="2"/>
  <c r="G589" i="2"/>
  <c r="H589" i="2" s="1"/>
  <c r="I589" i="2" s="1"/>
  <c r="J589" i="2" s="1"/>
  <c r="A345" i="3"/>
  <c r="D345" i="3"/>
  <c r="E345" i="3"/>
  <c r="F345" i="3"/>
  <c r="G345" i="3"/>
  <c r="H345" i="3"/>
  <c r="I345" i="3"/>
  <c r="J345" i="3" s="1"/>
  <c r="A588" i="2"/>
  <c r="D588" i="2"/>
  <c r="E588" i="2"/>
  <c r="F588" i="2"/>
  <c r="G588" i="2"/>
  <c r="H588" i="2" s="1"/>
  <c r="I588" i="2" s="1"/>
  <c r="J588" i="2" s="1"/>
  <c r="A344" i="3"/>
  <c r="D344" i="3"/>
  <c r="E344" i="3"/>
  <c r="F344" i="3"/>
  <c r="G344" i="3"/>
  <c r="H344" i="3"/>
  <c r="I344" i="3"/>
  <c r="J344" i="3" s="1"/>
  <c r="A587" i="2"/>
  <c r="D587" i="2"/>
  <c r="E587" i="2"/>
  <c r="F587" i="2"/>
  <c r="G587" i="2"/>
  <c r="H587" i="2" s="1"/>
  <c r="I587" i="2" s="1"/>
  <c r="J587" i="2" s="1"/>
  <c r="A343" i="3"/>
  <c r="D343" i="3"/>
  <c r="E343" i="3"/>
  <c r="F343" i="3"/>
  <c r="G343" i="3"/>
  <c r="H343" i="3" s="1"/>
  <c r="I343" i="3" s="1"/>
  <c r="J343" i="3" s="1"/>
  <c r="A586" i="2"/>
  <c r="D586" i="2"/>
  <c r="E586" i="2"/>
  <c r="F586" i="2"/>
  <c r="G586" i="2"/>
  <c r="H586" i="2"/>
  <c r="I586" i="2"/>
  <c r="J586" i="2" s="1"/>
  <c r="A585" i="2"/>
  <c r="D585" i="2"/>
  <c r="E585" i="2"/>
  <c r="F585" i="2"/>
  <c r="G585" i="2"/>
  <c r="H585" i="2" s="1"/>
  <c r="I585" i="2" s="1"/>
  <c r="J585" i="2" s="1"/>
  <c r="A342" i="3"/>
  <c r="D342" i="3"/>
  <c r="E342" i="3"/>
  <c r="F342" i="3"/>
  <c r="G342" i="3"/>
  <c r="H342" i="3" s="1"/>
  <c r="I342" i="3" s="1"/>
  <c r="J342" i="3" s="1"/>
  <c r="A341" i="3"/>
  <c r="D341" i="3"/>
  <c r="E341" i="3"/>
  <c r="F341" i="3"/>
  <c r="G341" i="3"/>
  <c r="H341" i="3"/>
  <c r="I341" i="3" s="1"/>
  <c r="J341" i="3" s="1"/>
  <c r="A584" i="2"/>
  <c r="D584" i="2"/>
  <c r="E584" i="2"/>
  <c r="F584" i="2"/>
  <c r="G584" i="2"/>
  <c r="H584" i="2" s="1"/>
  <c r="I584" i="2" s="1"/>
  <c r="J584" i="2" s="1"/>
  <c r="A340" i="3"/>
  <c r="D340" i="3"/>
  <c r="E340" i="3"/>
  <c r="F340" i="3"/>
  <c r="G340" i="3"/>
  <c r="H340" i="3" s="1"/>
  <c r="I340" i="3" s="1"/>
  <c r="J340" i="3" s="1"/>
  <c r="A583" i="2"/>
  <c r="D583" i="2"/>
  <c r="E583" i="2"/>
  <c r="F583" i="2"/>
  <c r="G583" i="2"/>
  <c r="H583" i="2" s="1"/>
  <c r="I583" i="2" s="1"/>
  <c r="J583" i="2" s="1"/>
  <c r="A339" i="3"/>
  <c r="D339" i="3"/>
  <c r="E339" i="3"/>
  <c r="F339" i="3"/>
  <c r="G339" i="3"/>
  <c r="H339" i="3" s="1"/>
  <c r="I339" i="3" s="1"/>
  <c r="J339" i="3" s="1"/>
  <c r="A582" i="2"/>
  <c r="D582" i="2"/>
  <c r="E582" i="2"/>
  <c r="F582" i="2"/>
  <c r="G582" i="2"/>
  <c r="H582" i="2" s="1"/>
  <c r="I582" i="2" s="1"/>
  <c r="J582" i="2" s="1"/>
  <c r="A581" i="2"/>
  <c r="D581" i="2"/>
  <c r="E581" i="2"/>
  <c r="F581" i="2"/>
  <c r="G581" i="2"/>
  <c r="H581" i="2" s="1"/>
  <c r="I581" i="2" s="1"/>
  <c r="J581" i="2" s="1"/>
  <c r="A338" i="3"/>
  <c r="D338" i="3"/>
  <c r="E338" i="3"/>
  <c r="F338" i="3"/>
  <c r="G338" i="3"/>
  <c r="H338" i="3" s="1"/>
  <c r="I338" i="3" s="1"/>
  <c r="J338" i="3" s="1"/>
  <c r="A337" i="3"/>
  <c r="D337" i="3"/>
  <c r="E337" i="3"/>
  <c r="F337" i="3"/>
  <c r="G337" i="3"/>
  <c r="H337" i="3"/>
  <c r="I337" i="3"/>
  <c r="J337" i="3" s="1"/>
  <c r="A580" i="2"/>
  <c r="D580" i="2"/>
  <c r="E580" i="2"/>
  <c r="F580" i="2"/>
  <c r="G580" i="2"/>
  <c r="H580" i="2" s="1"/>
  <c r="I580" i="2" s="1"/>
  <c r="J580" i="2" s="1"/>
  <c r="A392" i="28"/>
  <c r="C392" i="28"/>
  <c r="D392" i="28" s="1"/>
  <c r="E392" i="28"/>
  <c r="A393" i="28"/>
  <c r="C393" i="28"/>
  <c r="D393" i="28" s="1"/>
  <c r="E393" i="28"/>
  <c r="A394" i="28"/>
  <c r="A395" i="28" s="1"/>
  <c r="A396" i="28" s="1"/>
  <c r="A397" i="28" s="1"/>
  <c r="A398" i="28" s="1"/>
  <c r="A399" i="28" s="1"/>
  <c r="A400" i="28" s="1"/>
  <c r="A401" i="28" s="1"/>
  <c r="A402" i="28" s="1"/>
  <c r="A403" i="28" s="1"/>
  <c r="A404" i="28" s="1"/>
  <c r="A405" i="28" s="1"/>
  <c r="A406" i="28" s="1"/>
  <c r="A407" i="28" s="1"/>
  <c r="A408" i="28" s="1"/>
  <c r="A409" i="28" s="1"/>
  <c r="A410" i="28" s="1"/>
  <c r="A411" i="28" s="1"/>
  <c r="A412" i="28" s="1"/>
  <c r="A413" i="28" s="1"/>
  <c r="A414" i="28" s="1"/>
  <c r="A415" i="28" s="1"/>
  <c r="A416" i="28" s="1"/>
  <c r="A417" i="28" s="1"/>
  <c r="A418" i="28" s="1"/>
  <c r="A419" i="28" s="1"/>
  <c r="A420" i="28" s="1"/>
  <c r="A421" i="28" s="1"/>
  <c r="C394" i="28"/>
  <c r="D394" i="28" s="1"/>
  <c r="E394" i="28"/>
  <c r="C395" i="28"/>
  <c r="D395" i="28" s="1"/>
  <c r="E395" i="28"/>
  <c r="C396" i="28"/>
  <c r="D396" i="28" s="1"/>
  <c r="E396" i="28"/>
  <c r="C397" i="28"/>
  <c r="D397" i="28" s="1"/>
  <c r="E397" i="28"/>
  <c r="C398" i="28"/>
  <c r="D398" i="28" s="1"/>
  <c r="E398" i="28"/>
  <c r="C399" i="28"/>
  <c r="D399" i="28" s="1"/>
  <c r="E399" i="28"/>
  <c r="C400" i="28"/>
  <c r="D400" i="28" s="1"/>
  <c r="E400" i="28"/>
  <c r="C401" i="28"/>
  <c r="D401" i="28" s="1"/>
  <c r="E401" i="28"/>
  <c r="C402" i="28"/>
  <c r="D402" i="28" s="1"/>
  <c r="E402" i="28"/>
  <c r="C403" i="28"/>
  <c r="D403" i="28" s="1"/>
  <c r="E403" i="28"/>
  <c r="C404" i="28"/>
  <c r="D404" i="28" s="1"/>
  <c r="E404" i="28"/>
  <c r="C405" i="28"/>
  <c r="D405" i="28" s="1"/>
  <c r="E405" i="28"/>
  <c r="C406" i="28"/>
  <c r="D406" i="28" s="1"/>
  <c r="E406" i="28"/>
  <c r="C407" i="28"/>
  <c r="D407" i="28" s="1"/>
  <c r="E407" i="28"/>
  <c r="C408" i="28"/>
  <c r="D408" i="28" s="1"/>
  <c r="E408" i="28"/>
  <c r="C409" i="28"/>
  <c r="D409" i="28" s="1"/>
  <c r="E409" i="28"/>
  <c r="C410" i="28"/>
  <c r="D410" i="28" s="1"/>
  <c r="E410" i="28"/>
  <c r="C411" i="28"/>
  <c r="D411" i="28" s="1"/>
  <c r="E411" i="28"/>
  <c r="C412" i="28"/>
  <c r="D412" i="28" s="1"/>
  <c r="E412" i="28"/>
  <c r="C413" i="28"/>
  <c r="D413" i="28" s="1"/>
  <c r="E413" i="28"/>
  <c r="C414" i="28"/>
  <c r="D414" i="28" s="1"/>
  <c r="E414" i="28"/>
  <c r="C415" i="28"/>
  <c r="D415" i="28" s="1"/>
  <c r="E415" i="28"/>
  <c r="C416" i="28"/>
  <c r="D416" i="28" s="1"/>
  <c r="E416" i="28"/>
  <c r="C417" i="28"/>
  <c r="D417" i="28" s="1"/>
  <c r="E417" i="28"/>
  <c r="C418" i="28"/>
  <c r="D418" i="28" s="1"/>
  <c r="E418" i="28"/>
  <c r="C419" i="28"/>
  <c r="D419" i="28" s="1"/>
  <c r="E419" i="28"/>
  <c r="C420" i="28"/>
  <c r="D420" i="28" s="1"/>
  <c r="E420" i="28"/>
  <c r="C421" i="28"/>
  <c r="D421" i="28" s="1"/>
  <c r="E421" i="28"/>
  <c r="A336" i="3"/>
  <c r="D336" i="3"/>
  <c r="E336" i="3"/>
  <c r="F336" i="3"/>
  <c r="G336" i="3"/>
  <c r="H336" i="3" s="1"/>
  <c r="I336" i="3" s="1"/>
  <c r="J336" i="3" s="1"/>
  <c r="A579" i="2"/>
  <c r="D579" i="2"/>
  <c r="E579" i="2"/>
  <c r="F579" i="2"/>
  <c r="G579" i="2"/>
  <c r="H579" i="2" s="1"/>
  <c r="I579" i="2" s="1"/>
  <c r="J579" i="2" s="1"/>
  <c r="A335" i="3"/>
  <c r="D335" i="3"/>
  <c r="E335" i="3"/>
  <c r="F335" i="3"/>
  <c r="G335" i="3"/>
  <c r="H335" i="3"/>
  <c r="I335" i="3"/>
  <c r="J335" i="3" s="1"/>
  <c r="A578" i="2"/>
  <c r="D578" i="2"/>
  <c r="E578" i="2"/>
  <c r="F578" i="2"/>
  <c r="G578" i="2"/>
  <c r="H578" i="2" s="1"/>
  <c r="I578" i="2" s="1"/>
  <c r="J578" i="2" s="1"/>
  <c r="A577" i="2"/>
  <c r="D577" i="2"/>
  <c r="E577" i="2"/>
  <c r="F577" i="2"/>
  <c r="G577" i="2"/>
  <c r="H577" i="2"/>
  <c r="I577" i="2" s="1"/>
  <c r="J577" i="2" s="1"/>
  <c r="A334" i="3"/>
  <c r="D334" i="3"/>
  <c r="E334" i="3"/>
  <c r="F334" i="3"/>
  <c r="G334" i="3"/>
  <c r="H334" i="3"/>
  <c r="I334" i="3" s="1"/>
  <c r="J334" i="3" s="1"/>
  <c r="A333" i="3"/>
  <c r="D333" i="3"/>
  <c r="E333" i="3"/>
  <c r="F333" i="3"/>
  <c r="G333" i="3"/>
  <c r="H333" i="3"/>
  <c r="I333" i="3"/>
  <c r="J333" i="3" s="1"/>
  <c r="A576" i="2"/>
  <c r="D576" i="2"/>
  <c r="E576" i="2"/>
  <c r="F576" i="2"/>
  <c r="G576" i="2"/>
  <c r="H576" i="2" s="1"/>
  <c r="I576" i="2" s="1"/>
  <c r="J576" i="2" s="1"/>
  <c r="A332" i="3"/>
  <c r="D332" i="3"/>
  <c r="E332" i="3"/>
  <c r="F332" i="3"/>
  <c r="G332" i="3"/>
  <c r="H332" i="3"/>
  <c r="I332" i="3" s="1"/>
  <c r="J332" i="3" s="1"/>
  <c r="A575" i="2"/>
  <c r="D575" i="2"/>
  <c r="E575" i="2"/>
  <c r="F575" i="2"/>
  <c r="G575" i="2"/>
  <c r="H575" i="2" s="1"/>
  <c r="I575" i="2" s="1"/>
  <c r="J575" i="2" s="1"/>
  <c r="A331" i="3"/>
  <c r="D331" i="3"/>
  <c r="E331" i="3"/>
  <c r="F331" i="3"/>
  <c r="G331" i="3"/>
  <c r="H331" i="3" s="1"/>
  <c r="I331" i="3" s="1"/>
  <c r="J331" i="3" s="1"/>
  <c r="A574" i="2"/>
  <c r="D574" i="2"/>
  <c r="E574" i="2"/>
  <c r="F574" i="2"/>
  <c r="G574" i="2"/>
  <c r="H574" i="2" s="1"/>
  <c r="I574" i="2" s="1"/>
  <c r="J574" i="2" s="1"/>
  <c r="A573" i="2"/>
  <c r="D573" i="2"/>
  <c r="E573" i="2"/>
  <c r="F573" i="2"/>
  <c r="G573" i="2"/>
  <c r="H573" i="2"/>
  <c r="I573" i="2"/>
  <c r="J573" i="2" s="1"/>
  <c r="A330" i="3"/>
  <c r="D330" i="3"/>
  <c r="E330" i="3"/>
  <c r="F330" i="3"/>
  <c r="G330" i="3"/>
  <c r="H330" i="3" s="1"/>
  <c r="I330" i="3" s="1"/>
  <c r="J330" i="3" s="1"/>
  <c r="A329" i="3"/>
  <c r="D329" i="3"/>
  <c r="E329" i="3"/>
  <c r="F329" i="3"/>
  <c r="G329" i="3"/>
  <c r="H329" i="3" s="1"/>
  <c r="I329" i="3" s="1"/>
  <c r="J329" i="3" s="1"/>
  <c r="A572" i="2"/>
  <c r="D572" i="2"/>
  <c r="E572" i="2"/>
  <c r="F572" i="2"/>
  <c r="G572" i="2"/>
  <c r="H572" i="2" s="1"/>
  <c r="I572" i="2" s="1"/>
  <c r="J572" i="2" s="1"/>
  <c r="A571" i="2"/>
  <c r="D571" i="2"/>
  <c r="E571" i="2"/>
  <c r="F571" i="2"/>
  <c r="G571" i="2"/>
  <c r="H571" i="2" s="1"/>
  <c r="I571" i="2" s="1"/>
  <c r="J571" i="2" s="1"/>
  <c r="A328" i="3"/>
  <c r="D328" i="3"/>
  <c r="E328" i="3"/>
  <c r="F328" i="3"/>
  <c r="G328" i="3"/>
  <c r="H328" i="3"/>
  <c r="I328" i="3" s="1"/>
  <c r="J328" i="3" s="1"/>
  <c r="A327" i="3"/>
  <c r="D327" i="3"/>
  <c r="E327" i="3"/>
  <c r="F327" i="3"/>
  <c r="G327" i="3"/>
  <c r="H327" i="3"/>
  <c r="I327" i="3"/>
  <c r="J327" i="3" s="1"/>
  <c r="A570" i="2"/>
  <c r="D570" i="2"/>
  <c r="E570" i="2"/>
  <c r="F570" i="2"/>
  <c r="G570" i="2"/>
  <c r="H570" i="2" s="1"/>
  <c r="I570" i="2" s="1"/>
  <c r="J570" i="2" s="1"/>
  <c r="A326" i="3"/>
  <c r="D326" i="3"/>
  <c r="E326" i="3"/>
  <c r="F326" i="3"/>
  <c r="G326" i="3"/>
  <c r="H326" i="3"/>
  <c r="I326" i="3"/>
  <c r="J326" i="3"/>
  <c r="A569" i="2"/>
  <c r="D569" i="2"/>
  <c r="E569" i="2"/>
  <c r="F569" i="2"/>
  <c r="G569" i="2"/>
  <c r="H569" i="2" s="1"/>
  <c r="I569" i="2" s="1"/>
  <c r="J569" i="2" s="1"/>
  <c r="A325" i="3"/>
  <c r="D325" i="3"/>
  <c r="E325" i="3"/>
  <c r="F325" i="3"/>
  <c r="G325" i="3"/>
  <c r="H325" i="3" s="1"/>
  <c r="I325" i="3" s="1"/>
  <c r="J325" i="3" s="1"/>
  <c r="A568" i="2"/>
  <c r="D568" i="2"/>
  <c r="E568" i="2"/>
  <c r="F568" i="2"/>
  <c r="G568" i="2"/>
  <c r="H568" i="2" s="1"/>
  <c r="I568" i="2" s="1"/>
  <c r="J568" i="2" s="1"/>
  <c r="A324" i="3"/>
  <c r="D324" i="3"/>
  <c r="E324" i="3"/>
  <c r="F324" i="3"/>
  <c r="G324" i="3"/>
  <c r="H324" i="3" s="1"/>
  <c r="I324" i="3" s="1"/>
  <c r="J324" i="3" s="1"/>
  <c r="A567" i="2"/>
  <c r="D567" i="2"/>
  <c r="E567" i="2"/>
  <c r="F567" i="2"/>
  <c r="G567" i="2"/>
  <c r="H567" i="2" s="1"/>
  <c r="I567" i="2" s="1"/>
  <c r="J567" i="2" s="1"/>
  <c r="A52" i="30"/>
  <c r="D52" i="30"/>
  <c r="E52" i="30" s="1"/>
  <c r="F52" i="30" s="1"/>
  <c r="A53" i="30"/>
  <c r="A54" i="30" s="1"/>
  <c r="A55" i="30" s="1"/>
  <c r="A56" i="30" s="1"/>
  <c r="A57" i="30" s="1"/>
  <c r="D53" i="30"/>
  <c r="E53" i="30" s="1"/>
  <c r="F53" i="30" s="1"/>
  <c r="D54" i="30"/>
  <c r="E54" i="30" s="1"/>
  <c r="F54" i="30" s="1"/>
  <c r="D55" i="30"/>
  <c r="E55" i="30" s="1"/>
  <c r="F55" i="30" s="1"/>
  <c r="D56" i="30"/>
  <c r="E56" i="30" s="1"/>
  <c r="F56" i="30" s="1"/>
  <c r="D57" i="30"/>
  <c r="E57" i="30"/>
  <c r="F57" i="30" s="1"/>
  <c r="A323" i="3"/>
  <c r="D323" i="3"/>
  <c r="E323" i="3"/>
  <c r="F323" i="3"/>
  <c r="G323" i="3"/>
  <c r="H323" i="3" s="1"/>
  <c r="I323" i="3" s="1"/>
  <c r="J323" i="3" s="1"/>
  <c r="A566" i="2"/>
  <c r="D566" i="2"/>
  <c r="E566" i="2"/>
  <c r="F566" i="2"/>
  <c r="G566" i="2"/>
  <c r="H566" i="2" s="1"/>
  <c r="I566" i="2" s="1"/>
  <c r="J566" i="2" s="1"/>
  <c r="A322" i="3"/>
  <c r="D322" i="3"/>
  <c r="E322" i="3"/>
  <c r="F322" i="3"/>
  <c r="G322" i="3"/>
  <c r="H322" i="3" s="1"/>
  <c r="I322" i="3" s="1"/>
  <c r="J322" i="3" s="1"/>
  <c r="A565" i="2"/>
  <c r="D565" i="2"/>
  <c r="E565" i="2"/>
  <c r="F565" i="2"/>
  <c r="G565" i="2"/>
  <c r="H565" i="2" s="1"/>
  <c r="I565" i="2" s="1"/>
  <c r="J565" i="2" s="1"/>
  <c r="A321" i="3"/>
  <c r="D321" i="3"/>
  <c r="E321" i="3"/>
  <c r="F321" i="3"/>
  <c r="G321" i="3"/>
  <c r="H321" i="3"/>
  <c r="I321" i="3"/>
  <c r="J321" i="3" s="1"/>
  <c r="A564" i="2"/>
  <c r="D564" i="2"/>
  <c r="E564" i="2"/>
  <c r="F564" i="2"/>
  <c r="G564" i="2"/>
  <c r="H564" i="2" s="1"/>
  <c r="I564" i="2" s="1"/>
  <c r="J564" i="2" s="1"/>
  <c r="A320" i="3"/>
  <c r="D320" i="3"/>
  <c r="E320" i="3"/>
  <c r="F320" i="3"/>
  <c r="G320" i="3"/>
  <c r="H320" i="3" s="1"/>
  <c r="I320" i="3" s="1"/>
  <c r="J320" i="3" s="1"/>
  <c r="A563" i="2"/>
  <c r="D563" i="2"/>
  <c r="E563" i="2"/>
  <c r="F563" i="2"/>
  <c r="G563" i="2"/>
  <c r="H563" i="2" s="1"/>
  <c r="I563" i="2" s="1"/>
  <c r="J563" i="2" s="1"/>
  <c r="A319" i="3"/>
  <c r="D319" i="3"/>
  <c r="E319" i="3"/>
  <c r="F319" i="3"/>
  <c r="G319" i="3"/>
  <c r="H319" i="3" s="1"/>
  <c r="I319" i="3" s="1"/>
  <c r="J319" i="3" s="1"/>
  <c r="A562" i="2"/>
  <c r="D562" i="2"/>
  <c r="E562" i="2"/>
  <c r="F562" i="2"/>
  <c r="G562" i="2"/>
  <c r="H562" i="2" s="1"/>
  <c r="I562" i="2" s="1"/>
  <c r="J562" i="2" s="1"/>
  <c r="A318" i="3"/>
  <c r="D318" i="3"/>
  <c r="E318" i="3"/>
  <c r="F318" i="3"/>
  <c r="G318" i="3"/>
  <c r="H318" i="3" s="1"/>
  <c r="I318" i="3" s="1"/>
  <c r="J318" i="3" s="1"/>
  <c r="A561" i="2"/>
  <c r="D561" i="2"/>
  <c r="E561" i="2"/>
  <c r="F561" i="2"/>
  <c r="G561" i="2"/>
  <c r="H561" i="2"/>
  <c r="I561" i="2" s="1"/>
  <c r="J561" i="2" s="1"/>
  <c r="A317" i="3"/>
  <c r="D317" i="3"/>
  <c r="E317" i="3"/>
  <c r="F317" i="3"/>
  <c r="G317" i="3"/>
  <c r="H317" i="3" s="1"/>
  <c r="I317" i="3" s="1"/>
  <c r="J317" i="3" s="1"/>
  <c r="A560" i="2"/>
  <c r="D560" i="2"/>
  <c r="E560" i="2"/>
  <c r="F560" i="2"/>
  <c r="G560" i="2"/>
  <c r="H560" i="2" s="1"/>
  <c r="I560" i="2" s="1"/>
  <c r="J560" i="2" s="1"/>
  <c r="A559" i="2"/>
  <c r="D559" i="2"/>
  <c r="E559" i="2"/>
  <c r="F559" i="2"/>
  <c r="G559" i="2"/>
  <c r="H559" i="2" s="1"/>
  <c r="I559" i="2" s="1"/>
  <c r="J559" i="2" s="1"/>
  <c r="A316" i="3"/>
  <c r="D316" i="3"/>
  <c r="E316" i="3"/>
  <c r="F316" i="3"/>
  <c r="G316" i="3"/>
  <c r="H316" i="3" s="1"/>
  <c r="I316" i="3" s="1"/>
  <c r="J316" i="3" s="1"/>
  <c r="A315" i="3"/>
  <c r="D315" i="3"/>
  <c r="E315" i="3"/>
  <c r="F315" i="3"/>
  <c r="G315" i="3"/>
  <c r="H315" i="3" s="1"/>
  <c r="I315" i="3" s="1"/>
  <c r="J315" i="3" s="1"/>
  <c r="A558" i="2"/>
  <c r="D558" i="2"/>
  <c r="E558" i="2"/>
  <c r="F558" i="2"/>
  <c r="G558" i="2"/>
  <c r="H558" i="2" s="1"/>
  <c r="I558" i="2" s="1"/>
  <c r="J558" i="2" s="1"/>
  <c r="A557" i="2"/>
  <c r="D557" i="2"/>
  <c r="E557" i="2"/>
  <c r="F557" i="2"/>
  <c r="G557" i="2"/>
  <c r="H557" i="2" s="1"/>
  <c r="I557" i="2" s="1"/>
  <c r="J557" i="2" s="1"/>
  <c r="A314" i="3"/>
  <c r="D314" i="3"/>
  <c r="E314" i="3"/>
  <c r="F314" i="3"/>
  <c r="G314" i="3"/>
  <c r="H314" i="3" s="1"/>
  <c r="I314" i="3" s="1"/>
  <c r="J314" i="3" s="1"/>
  <c r="A313" i="3"/>
  <c r="D313" i="3"/>
  <c r="E313" i="3"/>
  <c r="F313" i="3"/>
  <c r="G313" i="3"/>
  <c r="H313" i="3" s="1"/>
  <c r="I313" i="3" s="1"/>
  <c r="J313" i="3" s="1"/>
  <c r="A556" i="2"/>
  <c r="D556" i="2"/>
  <c r="E556" i="2"/>
  <c r="F556" i="2"/>
  <c r="G556" i="2"/>
  <c r="H556" i="2" s="1"/>
  <c r="I556" i="2" s="1"/>
  <c r="J556" i="2" s="1"/>
  <c r="A312" i="3"/>
  <c r="D312" i="3"/>
  <c r="E312" i="3"/>
  <c r="F312" i="3"/>
  <c r="G312" i="3"/>
  <c r="H312" i="3" s="1"/>
  <c r="I312" i="3" s="1"/>
  <c r="J312" i="3" s="1"/>
  <c r="A555" i="2"/>
  <c r="D555" i="2"/>
  <c r="E555" i="2"/>
  <c r="F555" i="2"/>
  <c r="G555" i="2"/>
  <c r="H555" i="2" s="1"/>
  <c r="I555" i="2" s="1"/>
  <c r="J555" i="2" s="1"/>
  <c r="A554" i="2"/>
  <c r="D554" i="2"/>
  <c r="E554" i="2"/>
  <c r="F554" i="2"/>
  <c r="G554" i="2"/>
  <c r="H554" i="2" s="1"/>
  <c r="I554" i="2" s="1"/>
  <c r="J554" i="2" s="1"/>
  <c r="A311" i="3"/>
  <c r="D311" i="3"/>
  <c r="E311" i="3"/>
  <c r="F311" i="3"/>
  <c r="G311" i="3"/>
  <c r="H311" i="3" s="1"/>
  <c r="I311" i="3" s="1"/>
  <c r="J311" i="3" s="1"/>
  <c r="A310" i="3"/>
  <c r="D310" i="3"/>
  <c r="E310" i="3"/>
  <c r="F310" i="3"/>
  <c r="G310" i="3"/>
  <c r="H310" i="3" s="1"/>
  <c r="I310" i="3" s="1"/>
  <c r="J310" i="3" s="1"/>
  <c r="A553" i="2"/>
  <c r="D553" i="2"/>
  <c r="E553" i="2"/>
  <c r="F553" i="2"/>
  <c r="G553" i="2"/>
  <c r="H553" i="2" s="1"/>
  <c r="I553" i="2" s="1"/>
  <c r="J553" i="2" s="1"/>
  <c r="A552" i="2"/>
  <c r="D552" i="2"/>
  <c r="E552" i="2"/>
  <c r="F552" i="2"/>
  <c r="G552" i="2"/>
  <c r="H552" i="2" s="1"/>
  <c r="I552" i="2" s="1"/>
  <c r="J552" i="2" s="1"/>
  <c r="A309" i="3"/>
  <c r="D309" i="3"/>
  <c r="E309" i="3"/>
  <c r="F309" i="3"/>
  <c r="G309" i="3"/>
  <c r="H309" i="3" s="1"/>
  <c r="I309" i="3" s="1"/>
  <c r="J309" i="3" s="1"/>
  <c r="A308" i="3"/>
  <c r="D308" i="3"/>
  <c r="E308" i="3"/>
  <c r="F308" i="3"/>
  <c r="G308" i="3"/>
  <c r="H308" i="3" s="1"/>
  <c r="I308" i="3" s="1"/>
  <c r="J308" i="3" s="1"/>
  <c r="A551" i="2"/>
  <c r="D551" i="2"/>
  <c r="E551" i="2"/>
  <c r="F551" i="2"/>
  <c r="G551" i="2"/>
  <c r="H551" i="2" s="1"/>
  <c r="I551" i="2" s="1"/>
  <c r="J551" i="2" s="1"/>
  <c r="A307" i="3"/>
  <c r="D307" i="3"/>
  <c r="E307" i="3"/>
  <c r="F307" i="3"/>
  <c r="G307" i="3"/>
  <c r="H307" i="3" s="1"/>
  <c r="I307" i="3" s="1"/>
  <c r="J307" i="3" s="1"/>
  <c r="A550" i="2"/>
  <c r="D550" i="2"/>
  <c r="E550" i="2"/>
  <c r="F550" i="2"/>
  <c r="G550" i="2"/>
  <c r="H550" i="2" s="1"/>
  <c r="I550" i="2" s="1"/>
  <c r="J550" i="2" s="1"/>
  <c r="A306" i="3"/>
  <c r="D306" i="3"/>
  <c r="E306" i="3"/>
  <c r="F306" i="3"/>
  <c r="G306" i="3"/>
  <c r="H306" i="3"/>
  <c r="I306" i="3"/>
  <c r="J306" i="3"/>
  <c r="A549" i="2"/>
  <c r="D549" i="2"/>
  <c r="E549" i="2"/>
  <c r="F549" i="2"/>
  <c r="G549" i="2"/>
  <c r="H549" i="2" s="1"/>
  <c r="I549" i="2" s="1"/>
  <c r="J549" i="2" s="1"/>
  <c r="A305" i="3"/>
  <c r="D305" i="3"/>
  <c r="E305" i="3"/>
  <c r="F305" i="3"/>
  <c r="G305" i="3"/>
  <c r="H305" i="3" s="1"/>
  <c r="I305" i="3" s="1"/>
  <c r="J305" i="3" s="1"/>
  <c r="A548" i="2"/>
  <c r="D548" i="2"/>
  <c r="E548" i="2"/>
  <c r="F548" i="2"/>
  <c r="G548" i="2"/>
  <c r="H548" i="2" s="1"/>
  <c r="I548" i="2" s="1"/>
  <c r="J548" i="2" s="1"/>
  <c r="A304" i="3"/>
  <c r="D304" i="3"/>
  <c r="E304" i="3"/>
  <c r="F304" i="3"/>
  <c r="G304" i="3"/>
  <c r="H304" i="3" s="1"/>
  <c r="I304" i="3" s="1"/>
  <c r="J304" i="3" s="1"/>
  <c r="A547" i="2"/>
  <c r="D547" i="2"/>
  <c r="E547" i="2"/>
  <c r="F547" i="2"/>
  <c r="G547" i="2"/>
  <c r="H547" i="2" s="1"/>
  <c r="I547" i="2" s="1"/>
  <c r="J547" i="2" s="1"/>
  <c r="A303" i="3"/>
  <c r="D303" i="3"/>
  <c r="E303" i="3"/>
  <c r="F303" i="3"/>
  <c r="G303" i="3"/>
  <c r="H303" i="3" s="1"/>
  <c r="I303" i="3" s="1"/>
  <c r="J303" i="3" s="1"/>
  <c r="A546" i="2"/>
  <c r="D546" i="2"/>
  <c r="E546" i="2"/>
  <c r="F546" i="2"/>
  <c r="G546" i="2"/>
  <c r="H546" i="2" s="1"/>
  <c r="I546" i="2" s="1"/>
  <c r="J546" i="2" s="1"/>
  <c r="A302" i="3"/>
  <c r="D302" i="3"/>
  <c r="E302" i="3"/>
  <c r="F302" i="3"/>
  <c r="G302" i="3"/>
  <c r="H302" i="3" s="1"/>
  <c r="I302" i="3" s="1"/>
  <c r="J302" i="3" s="1"/>
  <c r="A545" i="2"/>
  <c r="D545" i="2"/>
  <c r="E545" i="2"/>
  <c r="F545" i="2"/>
  <c r="G545" i="2"/>
  <c r="H545" i="2" s="1"/>
  <c r="I545" i="2" s="1"/>
  <c r="J545" i="2" s="1"/>
  <c r="A58" i="23"/>
  <c r="B58" i="23"/>
  <c r="C58" i="23"/>
  <c r="D58" i="23"/>
  <c r="E58" i="23"/>
  <c r="F58" i="23"/>
  <c r="G58" i="23"/>
  <c r="H58" i="23"/>
  <c r="I58" i="23"/>
  <c r="A59" i="23"/>
  <c r="A60" i="23" s="1"/>
  <c r="A61" i="23" s="1"/>
  <c r="A62" i="23" s="1"/>
  <c r="A63" i="23" s="1"/>
  <c r="A64" i="23" s="1"/>
  <c r="A65" i="23" s="1"/>
  <c r="B59" i="23"/>
  <c r="F59" i="23" s="1"/>
  <c r="C59" i="23"/>
  <c r="E59" i="23"/>
  <c r="G59" i="23"/>
  <c r="H59" i="23"/>
  <c r="I59" i="23"/>
  <c r="A301" i="3"/>
  <c r="D301" i="3"/>
  <c r="E301" i="3"/>
  <c r="F301" i="3"/>
  <c r="G301" i="3"/>
  <c r="H301" i="3" s="1"/>
  <c r="I301" i="3" s="1"/>
  <c r="J301" i="3" s="1"/>
  <c r="A544" i="2"/>
  <c r="D544" i="2"/>
  <c r="E544" i="2"/>
  <c r="F544" i="2"/>
  <c r="G544" i="2"/>
  <c r="H544" i="2" s="1"/>
  <c r="I544" i="2" s="1"/>
  <c r="J544" i="2" s="1"/>
  <c r="A543" i="2"/>
  <c r="D543" i="2"/>
  <c r="E543" i="2"/>
  <c r="F543" i="2"/>
  <c r="G543" i="2"/>
  <c r="H543" i="2" s="1"/>
  <c r="I543" i="2" s="1"/>
  <c r="J543" i="2" s="1"/>
  <c r="A300" i="3"/>
  <c r="D300" i="3"/>
  <c r="E300" i="3"/>
  <c r="F300" i="3"/>
  <c r="G300" i="3"/>
  <c r="H300" i="3" s="1"/>
  <c r="I300" i="3" s="1"/>
  <c r="J300" i="3" s="1"/>
  <c r="A299" i="3"/>
  <c r="D299" i="3"/>
  <c r="E299" i="3"/>
  <c r="F299" i="3"/>
  <c r="G299" i="3"/>
  <c r="H299" i="3" s="1"/>
  <c r="I299" i="3" s="1"/>
  <c r="J299" i="3" s="1"/>
  <c r="A542" i="2"/>
  <c r="D542" i="2"/>
  <c r="E542" i="2"/>
  <c r="F542" i="2"/>
  <c r="G542" i="2"/>
  <c r="H542" i="2" s="1"/>
  <c r="I542" i="2" s="1"/>
  <c r="J542" i="2" s="1"/>
  <c r="A541" i="2"/>
  <c r="D541" i="2"/>
  <c r="E541" i="2"/>
  <c r="F541" i="2"/>
  <c r="G541" i="2"/>
  <c r="H541" i="2" s="1"/>
  <c r="I541" i="2" s="1"/>
  <c r="J541" i="2" s="1"/>
  <c r="A298" i="3"/>
  <c r="D298" i="3"/>
  <c r="E298" i="3"/>
  <c r="F298" i="3"/>
  <c r="G298" i="3"/>
  <c r="H298" i="3" s="1"/>
  <c r="I298" i="3" s="1"/>
  <c r="J298" i="3" s="1"/>
  <c r="A297" i="3"/>
  <c r="D297" i="3"/>
  <c r="E297" i="3"/>
  <c r="F297" i="3"/>
  <c r="G297" i="3"/>
  <c r="H297" i="3"/>
  <c r="I297" i="3"/>
  <c r="J297" i="3" s="1"/>
  <c r="A540" i="2"/>
  <c r="D540" i="2"/>
  <c r="E540" i="2"/>
  <c r="F540" i="2"/>
  <c r="G540" i="2"/>
  <c r="H540" i="2" s="1"/>
  <c r="I540" i="2" s="1"/>
  <c r="J540" i="2" s="1"/>
  <c r="A296" i="3"/>
  <c r="D296" i="3"/>
  <c r="E296" i="3"/>
  <c r="F296" i="3"/>
  <c r="G296" i="3"/>
  <c r="H296" i="3" s="1"/>
  <c r="I296" i="3" s="1"/>
  <c r="J296" i="3" s="1"/>
  <c r="A539" i="2"/>
  <c r="D539" i="2"/>
  <c r="E539" i="2"/>
  <c r="F539" i="2"/>
  <c r="G539" i="2"/>
  <c r="H539" i="2"/>
  <c r="I539" i="2" s="1"/>
  <c r="J539" i="2" s="1"/>
  <c r="A295" i="3"/>
  <c r="D295" i="3"/>
  <c r="E295" i="3"/>
  <c r="F295" i="3"/>
  <c r="G295" i="3"/>
  <c r="H295" i="3" s="1"/>
  <c r="I295" i="3" s="1"/>
  <c r="J295" i="3" s="1"/>
  <c r="A538" i="2"/>
  <c r="D538" i="2"/>
  <c r="E538" i="2"/>
  <c r="F538" i="2"/>
  <c r="G538" i="2"/>
  <c r="H538" i="2" s="1"/>
  <c r="I538" i="2" s="1"/>
  <c r="J538" i="2" s="1"/>
  <c r="A294" i="3"/>
  <c r="D294" i="3"/>
  <c r="E294" i="3"/>
  <c r="F294" i="3"/>
  <c r="G294" i="3"/>
  <c r="H294" i="3" s="1"/>
  <c r="I294" i="3" s="1"/>
  <c r="J294" i="3" s="1"/>
  <c r="A537" i="2"/>
  <c r="D537" i="2"/>
  <c r="E537" i="2"/>
  <c r="F537" i="2"/>
  <c r="G537" i="2"/>
  <c r="H537" i="2" s="1"/>
  <c r="I537" i="2" s="1"/>
  <c r="J537" i="2" s="1"/>
  <c r="A293" i="3"/>
  <c r="D293" i="3"/>
  <c r="E293" i="3"/>
  <c r="F293" i="3"/>
  <c r="G293" i="3"/>
  <c r="H293" i="3" s="1"/>
  <c r="I293" i="3" s="1"/>
  <c r="J293" i="3" s="1"/>
  <c r="A536" i="2"/>
  <c r="D536" i="2"/>
  <c r="E536" i="2"/>
  <c r="F536" i="2"/>
  <c r="G536" i="2"/>
  <c r="H536" i="2" s="1"/>
  <c r="I536" i="2" s="1"/>
  <c r="J536" i="2" s="1"/>
  <c r="A292" i="3"/>
  <c r="D292" i="3"/>
  <c r="E292" i="3"/>
  <c r="F292" i="3"/>
  <c r="G292" i="3"/>
  <c r="H292" i="3" s="1"/>
  <c r="I292" i="3" s="1"/>
  <c r="J292" i="3" s="1"/>
  <c r="A535" i="2"/>
  <c r="D535" i="2"/>
  <c r="E535" i="2"/>
  <c r="F535" i="2"/>
  <c r="G535" i="2"/>
  <c r="H535" i="2" s="1"/>
  <c r="I535" i="2" s="1"/>
  <c r="J535" i="2" s="1"/>
  <c r="A291" i="3"/>
  <c r="D291" i="3"/>
  <c r="E291" i="3"/>
  <c r="F291" i="3"/>
  <c r="G291" i="3"/>
  <c r="H291" i="3" s="1"/>
  <c r="I291" i="3" s="1"/>
  <c r="J291" i="3" s="1"/>
  <c r="A534" i="2"/>
  <c r="D534" i="2"/>
  <c r="E534" i="2"/>
  <c r="F534" i="2"/>
  <c r="G534" i="2"/>
  <c r="H534" i="2" s="1"/>
  <c r="I534" i="2" s="1"/>
  <c r="J534" i="2" s="1"/>
  <c r="A290" i="3"/>
  <c r="D290" i="3"/>
  <c r="E290" i="3"/>
  <c r="F290" i="3"/>
  <c r="G290" i="3"/>
  <c r="H290" i="3" s="1"/>
  <c r="I290" i="3" s="1"/>
  <c r="J290" i="3" s="1"/>
  <c r="A533" i="2"/>
  <c r="D533" i="2"/>
  <c r="E533" i="2"/>
  <c r="F533" i="2"/>
  <c r="G533" i="2"/>
  <c r="H533" i="2" s="1"/>
  <c r="I533" i="2" s="1"/>
  <c r="J533" i="2" s="1"/>
  <c r="A532" i="2"/>
  <c r="D532" i="2"/>
  <c r="E532" i="2"/>
  <c r="F532" i="2"/>
  <c r="G532" i="2"/>
  <c r="H532" i="2" s="1"/>
  <c r="I532" i="2" s="1"/>
  <c r="J532" i="2" s="1"/>
  <c r="A289" i="3"/>
  <c r="D289" i="3"/>
  <c r="E289" i="3"/>
  <c r="F289" i="3"/>
  <c r="G289" i="3"/>
  <c r="H289" i="3" s="1"/>
  <c r="I289" i="3" s="1"/>
  <c r="J289" i="3" s="1"/>
  <c r="A288" i="3"/>
  <c r="D288" i="3"/>
  <c r="E288" i="3"/>
  <c r="F288" i="3"/>
  <c r="G288" i="3"/>
  <c r="H288" i="3" s="1"/>
  <c r="I288" i="3" s="1"/>
  <c r="J288" i="3" s="1"/>
  <c r="A531" i="2"/>
  <c r="D531" i="2"/>
  <c r="E531" i="2"/>
  <c r="F531" i="2"/>
  <c r="G531" i="2"/>
  <c r="H531" i="2" s="1"/>
  <c r="I531" i="2" s="1"/>
  <c r="J531" i="2" s="1"/>
  <c r="A530" i="2"/>
  <c r="D530" i="2"/>
  <c r="E530" i="2"/>
  <c r="F530" i="2"/>
  <c r="G530" i="2"/>
  <c r="H530" i="2" s="1"/>
  <c r="I530" i="2" s="1"/>
  <c r="J530" i="2" s="1"/>
  <c r="A529" i="2"/>
  <c r="D529" i="2"/>
  <c r="E529" i="2"/>
  <c r="F529" i="2"/>
  <c r="G529" i="2"/>
  <c r="H529" i="2" s="1"/>
  <c r="I529" i="2" s="1"/>
  <c r="J529" i="2" s="1"/>
  <c r="A528" i="2"/>
  <c r="D528" i="2"/>
  <c r="E528" i="2"/>
  <c r="F528" i="2"/>
  <c r="G528" i="2"/>
  <c r="H528" i="2" s="1"/>
  <c r="I528" i="2" s="1"/>
  <c r="J528" i="2" s="1"/>
  <c r="A527" i="2"/>
  <c r="D527" i="2"/>
  <c r="E527" i="2"/>
  <c r="F527" i="2"/>
  <c r="G527" i="2"/>
  <c r="H527" i="2" s="1"/>
  <c r="I527" i="2" s="1"/>
  <c r="J527" i="2" s="1"/>
  <c r="A526" i="2"/>
  <c r="D526" i="2"/>
  <c r="E526" i="2"/>
  <c r="F526" i="2"/>
  <c r="G526" i="2"/>
  <c r="H526" i="2" s="1"/>
  <c r="I526" i="2" s="1"/>
  <c r="J526" i="2" s="1"/>
  <c r="A525" i="2"/>
  <c r="D525" i="2"/>
  <c r="E525" i="2"/>
  <c r="F525" i="2"/>
  <c r="G525" i="2"/>
  <c r="H525" i="2" s="1"/>
  <c r="I525" i="2" s="1"/>
  <c r="J525" i="2" s="1"/>
  <c r="A287" i="3"/>
  <c r="D287" i="3"/>
  <c r="E287" i="3"/>
  <c r="F287" i="3"/>
  <c r="G287" i="3"/>
  <c r="H287" i="3" s="1"/>
  <c r="I287" i="3" s="1"/>
  <c r="J287" i="3" s="1"/>
  <c r="A524" i="2"/>
  <c r="D524" i="2"/>
  <c r="E524" i="2"/>
  <c r="F524" i="2"/>
  <c r="G524" i="2"/>
  <c r="H524" i="2" s="1"/>
  <c r="I524" i="2" s="1"/>
  <c r="J524" i="2" s="1"/>
  <c r="A523" i="2"/>
  <c r="D523" i="2"/>
  <c r="E523" i="2"/>
  <c r="F523" i="2"/>
  <c r="G523" i="2"/>
  <c r="H523" i="2" s="1"/>
  <c r="I523" i="2" s="1"/>
  <c r="J523" i="2" s="1"/>
  <c r="A286" i="3"/>
  <c r="D286" i="3"/>
  <c r="E286" i="3"/>
  <c r="F286" i="3"/>
  <c r="G286" i="3"/>
  <c r="H286" i="3" s="1"/>
  <c r="I286" i="3" s="1"/>
  <c r="J286" i="3" s="1"/>
  <c r="A285" i="3"/>
  <c r="D285" i="3"/>
  <c r="E285" i="3"/>
  <c r="F285" i="3"/>
  <c r="G285" i="3"/>
  <c r="H285" i="3"/>
  <c r="I285" i="3" s="1"/>
  <c r="J285" i="3" s="1"/>
  <c r="A522" i="2"/>
  <c r="D522" i="2"/>
  <c r="E522" i="2"/>
  <c r="F522" i="2"/>
  <c r="G522" i="2"/>
  <c r="H522" i="2" s="1"/>
  <c r="I522" i="2" s="1"/>
  <c r="J522" i="2" s="1"/>
  <c r="A284" i="3"/>
  <c r="D284" i="3"/>
  <c r="E284" i="3"/>
  <c r="F284" i="3"/>
  <c r="G284" i="3"/>
  <c r="H284" i="3" s="1"/>
  <c r="I284" i="3" s="1"/>
  <c r="J284" i="3" s="1"/>
  <c r="A521" i="2"/>
  <c r="D521" i="2"/>
  <c r="E521" i="2"/>
  <c r="F521" i="2"/>
  <c r="G521" i="2"/>
  <c r="H521" i="2" s="1"/>
  <c r="I521" i="2" s="1"/>
  <c r="J521" i="2" s="1"/>
  <c r="A283" i="3"/>
  <c r="D283" i="3"/>
  <c r="E283" i="3"/>
  <c r="F283" i="3"/>
  <c r="G283" i="3"/>
  <c r="H283" i="3"/>
  <c r="I283" i="3" s="1"/>
  <c r="J283" i="3" s="1"/>
  <c r="A520" i="2"/>
  <c r="D520" i="2"/>
  <c r="E520" i="2"/>
  <c r="F520" i="2"/>
  <c r="G520" i="2"/>
  <c r="H520" i="2" s="1"/>
  <c r="I520" i="2" s="1"/>
  <c r="J520" i="2" s="1"/>
  <c r="A282" i="3"/>
  <c r="D282" i="3"/>
  <c r="E282" i="3"/>
  <c r="F282" i="3"/>
  <c r="G282" i="3"/>
  <c r="H282" i="3" s="1"/>
  <c r="I282" i="3" s="1"/>
  <c r="J282" i="3" s="1"/>
  <c r="A519" i="2"/>
  <c r="D519" i="2"/>
  <c r="E519" i="2"/>
  <c r="F519" i="2"/>
  <c r="G519" i="2"/>
  <c r="H519" i="2" s="1"/>
  <c r="I519" i="2" s="1"/>
  <c r="J519" i="2" s="1"/>
  <c r="A518" i="2"/>
  <c r="D518" i="2"/>
  <c r="E518" i="2"/>
  <c r="F518" i="2"/>
  <c r="G518" i="2"/>
  <c r="H518" i="2" s="1"/>
  <c r="I518" i="2" s="1"/>
  <c r="J518" i="2" s="1"/>
  <c r="A281" i="3"/>
  <c r="D281" i="3"/>
  <c r="E281" i="3"/>
  <c r="F281" i="3"/>
  <c r="G281" i="3"/>
  <c r="H281" i="3" s="1"/>
  <c r="I281" i="3" s="1"/>
  <c r="J281" i="3" s="1"/>
  <c r="A280" i="3"/>
  <c r="D280" i="3"/>
  <c r="E280" i="3"/>
  <c r="F280" i="3"/>
  <c r="G280" i="3"/>
  <c r="H280" i="3" s="1"/>
  <c r="I280" i="3" s="1"/>
  <c r="J280" i="3" s="1"/>
  <c r="A517" i="2"/>
  <c r="D517" i="2"/>
  <c r="E517" i="2"/>
  <c r="F517" i="2"/>
  <c r="G517" i="2"/>
  <c r="H517" i="2" s="1"/>
  <c r="I517" i="2" s="1"/>
  <c r="J517" i="2" s="1"/>
  <c r="A516" i="2"/>
  <c r="D516" i="2"/>
  <c r="E516" i="2"/>
  <c r="F516" i="2"/>
  <c r="G516" i="2"/>
  <c r="H516" i="2"/>
  <c r="I516" i="2" s="1"/>
  <c r="J516" i="2" s="1"/>
  <c r="A279" i="3"/>
  <c r="D279" i="3"/>
  <c r="E279" i="3"/>
  <c r="F279" i="3"/>
  <c r="G279" i="3"/>
  <c r="H279" i="3" s="1"/>
  <c r="I279" i="3" s="1"/>
  <c r="J279" i="3" s="1"/>
  <c r="A278" i="3"/>
  <c r="D278" i="3"/>
  <c r="E278" i="3"/>
  <c r="F278" i="3"/>
  <c r="G278" i="3"/>
  <c r="H278" i="3" s="1"/>
  <c r="I278" i="3" s="1"/>
  <c r="J278" i="3" s="1"/>
  <c r="A515" i="2"/>
  <c r="D515" i="2"/>
  <c r="E515" i="2"/>
  <c r="F515" i="2"/>
  <c r="G515" i="2"/>
  <c r="H515" i="2" s="1"/>
  <c r="I515" i="2" s="1"/>
  <c r="J515" i="2" s="1"/>
  <c r="A514" i="2"/>
  <c r="D514" i="2"/>
  <c r="E514" i="2"/>
  <c r="F514" i="2"/>
  <c r="G514" i="2"/>
  <c r="H514" i="2" s="1"/>
  <c r="I514" i="2" s="1"/>
  <c r="J514" i="2" s="1"/>
  <c r="A277" i="3"/>
  <c r="D277" i="3"/>
  <c r="E277" i="3"/>
  <c r="F277" i="3"/>
  <c r="G277" i="3"/>
  <c r="H277" i="3" s="1"/>
  <c r="I277" i="3" s="1"/>
  <c r="J277" i="3" s="1"/>
  <c r="A513" i="2"/>
  <c r="D513" i="2"/>
  <c r="E513" i="2"/>
  <c r="F513" i="2"/>
  <c r="G513" i="2"/>
  <c r="H513" i="2" s="1"/>
  <c r="I513" i="2" s="1"/>
  <c r="J513" i="2" s="1"/>
  <c r="A512" i="2"/>
  <c r="D512" i="2"/>
  <c r="E512" i="2"/>
  <c r="F512" i="2"/>
  <c r="G512" i="2"/>
  <c r="H512" i="2" s="1"/>
  <c r="I512" i="2" s="1"/>
  <c r="J512" i="2" s="1"/>
  <c r="A511" i="2"/>
  <c r="D511" i="2"/>
  <c r="E511" i="2"/>
  <c r="F511" i="2"/>
  <c r="G511" i="2"/>
  <c r="H511" i="2"/>
  <c r="I511" i="2" s="1"/>
  <c r="J511" i="2" s="1"/>
  <c r="A510" i="2"/>
  <c r="D510" i="2"/>
  <c r="E510" i="2"/>
  <c r="F510" i="2"/>
  <c r="G510" i="2"/>
  <c r="H510" i="2" s="1"/>
  <c r="I510" i="2" s="1"/>
  <c r="J510" i="2" s="1"/>
  <c r="A276" i="3"/>
  <c r="D276" i="3"/>
  <c r="E276" i="3"/>
  <c r="F276" i="3"/>
  <c r="G276" i="3"/>
  <c r="H276" i="3"/>
  <c r="I276" i="3" s="1"/>
  <c r="J276" i="3" s="1"/>
  <c r="A275" i="3"/>
  <c r="D275" i="3"/>
  <c r="E275" i="3"/>
  <c r="F275" i="3"/>
  <c r="G275" i="3"/>
  <c r="H275" i="3"/>
  <c r="I275" i="3" s="1"/>
  <c r="J275" i="3" s="1"/>
  <c r="A509" i="2"/>
  <c r="D509" i="2"/>
  <c r="E509" i="2"/>
  <c r="F509" i="2"/>
  <c r="G509" i="2"/>
  <c r="H509" i="2" s="1"/>
  <c r="I509" i="2" s="1"/>
  <c r="J509" i="2" s="1"/>
  <c r="A508" i="2"/>
  <c r="D508" i="2"/>
  <c r="E508" i="2"/>
  <c r="F508" i="2"/>
  <c r="G508" i="2"/>
  <c r="H508" i="2"/>
  <c r="I508" i="2" s="1"/>
  <c r="J508" i="2" s="1"/>
  <c r="A274" i="3"/>
  <c r="D274" i="3"/>
  <c r="E274" i="3"/>
  <c r="F274" i="3"/>
  <c r="G274" i="3"/>
  <c r="H274" i="3" s="1"/>
  <c r="I274" i="3" s="1"/>
  <c r="J274" i="3" s="1"/>
  <c r="A273" i="3"/>
  <c r="D273" i="3"/>
  <c r="E273" i="3"/>
  <c r="F273" i="3"/>
  <c r="G273" i="3"/>
  <c r="H273" i="3" s="1"/>
  <c r="I273" i="3" s="1"/>
  <c r="J273" i="3" s="1"/>
  <c r="A507" i="2"/>
  <c r="D507" i="2"/>
  <c r="E507" i="2"/>
  <c r="F507" i="2"/>
  <c r="G507" i="2"/>
  <c r="H507" i="2" s="1"/>
  <c r="I507" i="2" s="1"/>
  <c r="J507" i="2" s="1"/>
  <c r="A272" i="3"/>
  <c r="D272" i="3"/>
  <c r="E272" i="3"/>
  <c r="F272" i="3"/>
  <c r="G272" i="3"/>
  <c r="H272" i="3"/>
  <c r="I272" i="3" s="1"/>
  <c r="J272" i="3" s="1"/>
  <c r="A506" i="2"/>
  <c r="D506" i="2"/>
  <c r="E506" i="2"/>
  <c r="F506" i="2"/>
  <c r="G506" i="2"/>
  <c r="H506" i="2" s="1"/>
  <c r="I506" i="2" s="1"/>
  <c r="J506" i="2" s="1"/>
  <c r="A271" i="3"/>
  <c r="D271" i="3"/>
  <c r="E271" i="3"/>
  <c r="F271" i="3"/>
  <c r="G271" i="3"/>
  <c r="H271" i="3" s="1"/>
  <c r="I271" i="3" s="1"/>
  <c r="J271" i="3" s="1"/>
  <c r="A505" i="2"/>
  <c r="D505" i="2"/>
  <c r="E505" i="2"/>
  <c r="F505" i="2"/>
  <c r="G505" i="2"/>
  <c r="H505" i="2" s="1"/>
  <c r="I505" i="2" s="1"/>
  <c r="J505" i="2" s="1"/>
  <c r="A504" i="2"/>
  <c r="D504" i="2"/>
  <c r="E504" i="2"/>
  <c r="F504" i="2"/>
  <c r="G504" i="2"/>
  <c r="H504" i="2" s="1"/>
  <c r="I504" i="2" s="1"/>
  <c r="J504" i="2" s="1"/>
  <c r="A270" i="3"/>
  <c r="D270" i="3"/>
  <c r="E270" i="3"/>
  <c r="F270" i="3"/>
  <c r="G270" i="3"/>
  <c r="H270" i="3" s="1"/>
  <c r="I270" i="3" s="1"/>
  <c r="J270" i="3" s="1"/>
  <c r="A269" i="3"/>
  <c r="D269" i="3"/>
  <c r="E269" i="3"/>
  <c r="F269" i="3"/>
  <c r="G269" i="3"/>
  <c r="H269" i="3"/>
  <c r="I269" i="3" s="1"/>
  <c r="J269" i="3" s="1"/>
  <c r="A503" i="2"/>
  <c r="D503" i="2"/>
  <c r="E503" i="2"/>
  <c r="F503" i="2"/>
  <c r="G503" i="2"/>
  <c r="H503" i="2" s="1"/>
  <c r="I503" i="2" s="1"/>
  <c r="J503" i="2" s="1"/>
  <c r="A502" i="2"/>
  <c r="D502" i="2"/>
  <c r="E502" i="2"/>
  <c r="F502" i="2"/>
  <c r="G502" i="2"/>
  <c r="H502" i="2" s="1"/>
  <c r="I502" i="2" s="1"/>
  <c r="J502" i="2" s="1"/>
  <c r="A501" i="2"/>
  <c r="D501" i="2"/>
  <c r="E501" i="2"/>
  <c r="F501" i="2"/>
  <c r="G501" i="2"/>
  <c r="H501" i="2" s="1"/>
  <c r="I501" i="2" s="1"/>
  <c r="J501" i="2" s="1"/>
  <c r="A500" i="2"/>
  <c r="D500" i="2"/>
  <c r="E500" i="2"/>
  <c r="F500" i="2"/>
  <c r="G500" i="2"/>
  <c r="H500" i="2" s="1"/>
  <c r="I500" i="2" s="1"/>
  <c r="J500" i="2" s="1"/>
  <c r="A302" i="28"/>
  <c r="C302" i="28"/>
  <c r="D302" i="28" s="1"/>
  <c r="E302" i="28"/>
  <c r="A303" i="28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  <c r="A370" i="28" s="1"/>
  <c r="A371" i="28" s="1"/>
  <c r="A372" i="28" s="1"/>
  <c r="A373" i="28" s="1"/>
  <c r="A374" i="28" s="1"/>
  <c r="A375" i="28" s="1"/>
  <c r="A376" i="28" s="1"/>
  <c r="A377" i="28" s="1"/>
  <c r="A378" i="28" s="1"/>
  <c r="A379" i="28" s="1"/>
  <c r="A380" i="28" s="1"/>
  <c r="A381" i="28" s="1"/>
  <c r="A382" i="28" s="1"/>
  <c r="A383" i="28" s="1"/>
  <c r="A384" i="28" s="1"/>
  <c r="A385" i="28" s="1"/>
  <c r="A386" i="28" s="1"/>
  <c r="A387" i="28" s="1"/>
  <c r="A388" i="28" s="1"/>
  <c r="A389" i="28" s="1"/>
  <c r="A390" i="28" s="1"/>
  <c r="A391" i="28" s="1"/>
  <c r="C303" i="28"/>
  <c r="D303" i="28" s="1"/>
  <c r="E303" i="28"/>
  <c r="C304" i="28"/>
  <c r="D304" i="28" s="1"/>
  <c r="E304" i="28"/>
  <c r="C305" i="28"/>
  <c r="D305" i="28" s="1"/>
  <c r="E305" i="28"/>
  <c r="C306" i="28"/>
  <c r="D306" i="28" s="1"/>
  <c r="E306" i="28"/>
  <c r="C307" i="28"/>
  <c r="D307" i="28" s="1"/>
  <c r="E307" i="28"/>
  <c r="C308" i="28"/>
  <c r="D308" i="28" s="1"/>
  <c r="E308" i="28"/>
  <c r="C309" i="28"/>
  <c r="D309" i="28" s="1"/>
  <c r="E309" i="28"/>
  <c r="C310" i="28"/>
  <c r="D310" i="28" s="1"/>
  <c r="E310" i="28"/>
  <c r="C311" i="28"/>
  <c r="D311" i="28" s="1"/>
  <c r="E311" i="28"/>
  <c r="C312" i="28"/>
  <c r="D312" i="28" s="1"/>
  <c r="E312" i="28"/>
  <c r="C313" i="28"/>
  <c r="D313" i="28" s="1"/>
  <c r="E313" i="28"/>
  <c r="C314" i="28"/>
  <c r="D314" i="28" s="1"/>
  <c r="E314" i="28"/>
  <c r="C315" i="28"/>
  <c r="D315" i="28" s="1"/>
  <c r="E315" i="28"/>
  <c r="C316" i="28"/>
  <c r="D316" i="28" s="1"/>
  <c r="E316" i="28"/>
  <c r="C317" i="28"/>
  <c r="D317" i="28" s="1"/>
  <c r="E317" i="28"/>
  <c r="C318" i="28"/>
  <c r="D318" i="28" s="1"/>
  <c r="E318" i="28"/>
  <c r="C319" i="28"/>
  <c r="D319" i="28" s="1"/>
  <c r="E319" i="28"/>
  <c r="C320" i="28"/>
  <c r="D320" i="28" s="1"/>
  <c r="E320" i="28"/>
  <c r="C321" i="28"/>
  <c r="D321" i="28" s="1"/>
  <c r="E321" i="28"/>
  <c r="C322" i="28"/>
  <c r="D322" i="28" s="1"/>
  <c r="E322" i="28"/>
  <c r="C323" i="28"/>
  <c r="D323" i="28" s="1"/>
  <c r="E323" i="28"/>
  <c r="C324" i="28"/>
  <c r="D324" i="28" s="1"/>
  <c r="E324" i="28"/>
  <c r="C325" i="28"/>
  <c r="D325" i="28" s="1"/>
  <c r="E325" i="28"/>
  <c r="C326" i="28"/>
  <c r="D326" i="28" s="1"/>
  <c r="E326" i="28"/>
  <c r="C327" i="28"/>
  <c r="D327" i="28" s="1"/>
  <c r="E327" i="28"/>
  <c r="C328" i="28"/>
  <c r="D328" i="28" s="1"/>
  <c r="E328" i="28"/>
  <c r="C329" i="28"/>
  <c r="D329" i="28" s="1"/>
  <c r="E329" i="28"/>
  <c r="C330" i="28"/>
  <c r="D330" i="28" s="1"/>
  <c r="E330" i="28"/>
  <c r="C331" i="28"/>
  <c r="D331" i="28" s="1"/>
  <c r="E331" i="28"/>
  <c r="C332" i="28"/>
  <c r="D332" i="28" s="1"/>
  <c r="E332" i="28"/>
  <c r="C333" i="28"/>
  <c r="D333" i="28" s="1"/>
  <c r="E333" i="28"/>
  <c r="C334" i="28"/>
  <c r="D334" i="28" s="1"/>
  <c r="E334" i="28"/>
  <c r="C335" i="28"/>
  <c r="D335" i="28" s="1"/>
  <c r="E335" i="28"/>
  <c r="C336" i="28"/>
  <c r="D336" i="28" s="1"/>
  <c r="E336" i="28"/>
  <c r="C337" i="28"/>
  <c r="D337" i="28" s="1"/>
  <c r="E337" i="28"/>
  <c r="C338" i="28"/>
  <c r="D338" i="28" s="1"/>
  <c r="E338" i="28"/>
  <c r="C339" i="28"/>
  <c r="D339" i="28" s="1"/>
  <c r="E339" i="28"/>
  <c r="C340" i="28"/>
  <c r="D340" i="28" s="1"/>
  <c r="E340" i="28"/>
  <c r="C341" i="28"/>
  <c r="D341" i="28" s="1"/>
  <c r="E341" i="28"/>
  <c r="C342" i="28"/>
  <c r="D342" i="28" s="1"/>
  <c r="E342" i="28"/>
  <c r="C343" i="28"/>
  <c r="D343" i="28" s="1"/>
  <c r="E343" i="28"/>
  <c r="C344" i="28"/>
  <c r="D344" i="28" s="1"/>
  <c r="E344" i="28"/>
  <c r="C345" i="28"/>
  <c r="D345" i="28" s="1"/>
  <c r="E345" i="28"/>
  <c r="C346" i="28"/>
  <c r="D346" i="28" s="1"/>
  <c r="E346" i="28"/>
  <c r="C347" i="28"/>
  <c r="D347" i="28" s="1"/>
  <c r="E347" i="28"/>
  <c r="C348" i="28"/>
  <c r="D348" i="28" s="1"/>
  <c r="E348" i="28"/>
  <c r="C349" i="28"/>
  <c r="D349" i="28" s="1"/>
  <c r="E349" i="28"/>
  <c r="C350" i="28"/>
  <c r="D350" i="28" s="1"/>
  <c r="E350" i="28"/>
  <c r="C351" i="28"/>
  <c r="D351" i="28" s="1"/>
  <c r="E351" i="28"/>
  <c r="C352" i="28"/>
  <c r="D352" i="28" s="1"/>
  <c r="E352" i="28"/>
  <c r="C353" i="28"/>
  <c r="D353" i="28" s="1"/>
  <c r="E353" i="28"/>
  <c r="C354" i="28"/>
  <c r="D354" i="28" s="1"/>
  <c r="E354" i="28"/>
  <c r="C355" i="28"/>
  <c r="D355" i="28" s="1"/>
  <c r="E355" i="28"/>
  <c r="C356" i="28"/>
  <c r="D356" i="28" s="1"/>
  <c r="E356" i="28"/>
  <c r="C357" i="28"/>
  <c r="D357" i="28" s="1"/>
  <c r="E357" i="28"/>
  <c r="C358" i="28"/>
  <c r="D358" i="28" s="1"/>
  <c r="E358" i="28"/>
  <c r="C359" i="28"/>
  <c r="D359" i="28" s="1"/>
  <c r="E359" i="28"/>
  <c r="C360" i="28"/>
  <c r="D360" i="28" s="1"/>
  <c r="E360" i="28"/>
  <c r="C361" i="28"/>
  <c r="D361" i="28" s="1"/>
  <c r="E361" i="28"/>
  <c r="C362" i="28"/>
  <c r="D362" i="28" s="1"/>
  <c r="E362" i="28"/>
  <c r="C363" i="28"/>
  <c r="D363" i="28" s="1"/>
  <c r="E363" i="28"/>
  <c r="C364" i="28"/>
  <c r="D364" i="28" s="1"/>
  <c r="E364" i="28"/>
  <c r="C365" i="28"/>
  <c r="D365" i="28" s="1"/>
  <c r="E365" i="28"/>
  <c r="C366" i="28"/>
  <c r="D366" i="28" s="1"/>
  <c r="E366" i="28"/>
  <c r="C367" i="28"/>
  <c r="D367" i="28" s="1"/>
  <c r="E367" i="28"/>
  <c r="C368" i="28"/>
  <c r="D368" i="28" s="1"/>
  <c r="E368" i="28"/>
  <c r="C369" i="28"/>
  <c r="D369" i="28" s="1"/>
  <c r="E369" i="28"/>
  <c r="C370" i="28"/>
  <c r="D370" i="28" s="1"/>
  <c r="E370" i="28"/>
  <c r="C371" i="28"/>
  <c r="D371" i="28" s="1"/>
  <c r="E371" i="28"/>
  <c r="C372" i="28"/>
  <c r="D372" i="28" s="1"/>
  <c r="E372" i="28"/>
  <c r="C373" i="28"/>
  <c r="D373" i="28" s="1"/>
  <c r="E373" i="28"/>
  <c r="C374" i="28"/>
  <c r="D374" i="28" s="1"/>
  <c r="E374" i="28"/>
  <c r="C375" i="28"/>
  <c r="D375" i="28" s="1"/>
  <c r="E375" i="28"/>
  <c r="C376" i="28"/>
  <c r="D376" i="28" s="1"/>
  <c r="E376" i="28"/>
  <c r="C377" i="28"/>
  <c r="D377" i="28" s="1"/>
  <c r="E377" i="28"/>
  <c r="C378" i="28"/>
  <c r="D378" i="28" s="1"/>
  <c r="E378" i="28"/>
  <c r="C379" i="28"/>
  <c r="D379" i="28" s="1"/>
  <c r="E379" i="28"/>
  <c r="C380" i="28"/>
  <c r="D380" i="28" s="1"/>
  <c r="E380" i="28"/>
  <c r="C381" i="28"/>
  <c r="D381" i="28" s="1"/>
  <c r="E381" i="28"/>
  <c r="C382" i="28"/>
  <c r="D382" i="28" s="1"/>
  <c r="E382" i="28"/>
  <c r="C383" i="28"/>
  <c r="D383" i="28" s="1"/>
  <c r="E383" i="28"/>
  <c r="C384" i="28"/>
  <c r="D384" i="28" s="1"/>
  <c r="E384" i="28"/>
  <c r="C385" i="28"/>
  <c r="D385" i="28" s="1"/>
  <c r="E385" i="28"/>
  <c r="C386" i="28"/>
  <c r="D386" i="28" s="1"/>
  <c r="E386" i="28"/>
  <c r="C387" i="28"/>
  <c r="D387" i="28" s="1"/>
  <c r="E387" i="28"/>
  <c r="C388" i="28"/>
  <c r="D388" i="28" s="1"/>
  <c r="E388" i="28"/>
  <c r="C389" i="28"/>
  <c r="D389" i="28" s="1"/>
  <c r="E389" i="28"/>
  <c r="C390" i="28"/>
  <c r="D390" i="28" s="1"/>
  <c r="E390" i="28"/>
  <c r="C391" i="28"/>
  <c r="D391" i="28" s="1"/>
  <c r="E391" i="28"/>
  <c r="A499" i="2"/>
  <c r="D499" i="2"/>
  <c r="E499" i="2"/>
  <c r="F499" i="2"/>
  <c r="G499" i="2"/>
  <c r="H499" i="2" s="1"/>
  <c r="I499" i="2" s="1"/>
  <c r="J499" i="2" s="1"/>
  <c r="A498" i="2"/>
  <c r="D498" i="2"/>
  <c r="E498" i="2"/>
  <c r="F498" i="2"/>
  <c r="G498" i="2"/>
  <c r="H498" i="2" s="1"/>
  <c r="I498" i="2" s="1"/>
  <c r="J498" i="2" s="1"/>
  <c r="A497" i="2"/>
  <c r="D497" i="2"/>
  <c r="E497" i="2"/>
  <c r="F497" i="2"/>
  <c r="G497" i="2"/>
  <c r="H497" i="2" s="1"/>
  <c r="I497" i="2" s="1"/>
  <c r="J497" i="2" s="1"/>
  <c r="A496" i="2"/>
  <c r="D496" i="2"/>
  <c r="E496" i="2"/>
  <c r="F496" i="2"/>
  <c r="G496" i="2"/>
  <c r="H496" i="2" s="1"/>
  <c r="I496" i="2" s="1"/>
  <c r="J496" i="2" s="1"/>
  <c r="A36" i="30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D36" i="30"/>
  <c r="E36" i="30" s="1"/>
  <c r="F36" i="30" s="1"/>
  <c r="D37" i="30"/>
  <c r="E37" i="30" s="1"/>
  <c r="F37" i="30" s="1"/>
  <c r="D38" i="30"/>
  <c r="E38" i="30" s="1"/>
  <c r="F38" i="30" s="1"/>
  <c r="D39" i="30"/>
  <c r="E39" i="30"/>
  <c r="F39" i="30" s="1"/>
  <c r="D40" i="30"/>
  <c r="E40" i="30"/>
  <c r="F40" i="30" s="1"/>
  <c r="D41" i="30"/>
  <c r="E41" i="30"/>
  <c r="F41" i="30" s="1"/>
  <c r="D42" i="30"/>
  <c r="E42" i="30"/>
  <c r="F42" i="30" s="1"/>
  <c r="D43" i="30"/>
  <c r="E43" i="30"/>
  <c r="F43" i="30" s="1"/>
  <c r="D44" i="30"/>
  <c r="E44" i="30"/>
  <c r="F44" i="30" s="1"/>
  <c r="D45" i="30"/>
  <c r="E45" i="30" s="1"/>
  <c r="F45" i="30" s="1"/>
  <c r="D46" i="30"/>
  <c r="E46" i="30" s="1"/>
  <c r="F46" i="30" s="1"/>
  <c r="D47" i="30"/>
  <c r="E47" i="30"/>
  <c r="F47" i="30" s="1"/>
  <c r="D48" i="30"/>
  <c r="E48" i="30" s="1"/>
  <c r="F48" i="30" s="1"/>
  <c r="D49" i="30"/>
  <c r="E49" i="30" s="1"/>
  <c r="F49" i="30" s="1"/>
  <c r="D50" i="30"/>
  <c r="E50" i="30"/>
  <c r="F50" i="30" s="1"/>
  <c r="D51" i="30"/>
  <c r="E51" i="30"/>
  <c r="F51" i="30" s="1"/>
  <c r="A11" i="7"/>
  <c r="D11" i="7"/>
  <c r="E11" i="7"/>
  <c r="F11" i="7"/>
  <c r="G11" i="7"/>
  <c r="H11" i="7" s="1"/>
  <c r="I11" i="7" s="1"/>
  <c r="J11" i="7" s="1"/>
  <c r="A268" i="3"/>
  <c r="D268" i="3"/>
  <c r="E268" i="3"/>
  <c r="F268" i="3"/>
  <c r="G268" i="3"/>
  <c r="H268" i="3" s="1"/>
  <c r="I268" i="3" s="1"/>
  <c r="J268" i="3" s="1"/>
  <c r="A495" i="2"/>
  <c r="D495" i="2"/>
  <c r="E495" i="2"/>
  <c r="F495" i="2"/>
  <c r="G495" i="2"/>
  <c r="H495" i="2" s="1"/>
  <c r="I495" i="2" s="1"/>
  <c r="J495" i="2" s="1"/>
  <c r="A494" i="2"/>
  <c r="D494" i="2"/>
  <c r="E494" i="2"/>
  <c r="F494" i="2"/>
  <c r="G494" i="2"/>
  <c r="H494" i="2" s="1"/>
  <c r="I494" i="2" s="1"/>
  <c r="J494" i="2" s="1"/>
  <c r="A267" i="3"/>
  <c r="D267" i="3"/>
  <c r="E267" i="3"/>
  <c r="F267" i="3"/>
  <c r="G267" i="3"/>
  <c r="H267" i="3" s="1"/>
  <c r="I267" i="3" s="1"/>
  <c r="J267" i="3" s="1"/>
  <c r="A266" i="3"/>
  <c r="D266" i="3"/>
  <c r="E266" i="3"/>
  <c r="F266" i="3"/>
  <c r="G266" i="3"/>
  <c r="H266" i="3" s="1"/>
  <c r="I266" i="3" s="1"/>
  <c r="J266" i="3" s="1"/>
  <c r="A493" i="2"/>
  <c r="D493" i="2"/>
  <c r="E493" i="2"/>
  <c r="F493" i="2"/>
  <c r="G493" i="2"/>
  <c r="H493" i="2"/>
  <c r="I493" i="2"/>
  <c r="J493" i="2" s="1"/>
  <c r="A265" i="3"/>
  <c r="D265" i="3"/>
  <c r="E265" i="3"/>
  <c r="F265" i="3"/>
  <c r="G265" i="3"/>
  <c r="H265" i="3"/>
  <c r="I265" i="3" s="1"/>
  <c r="J265" i="3" s="1"/>
  <c r="A492" i="2"/>
  <c r="D492" i="2"/>
  <c r="E492" i="2"/>
  <c r="F492" i="2"/>
  <c r="G492" i="2"/>
  <c r="H492" i="2" s="1"/>
  <c r="I492" i="2" s="1"/>
  <c r="J492" i="2" s="1"/>
  <c r="A491" i="2"/>
  <c r="D491" i="2"/>
  <c r="E491" i="2"/>
  <c r="F491" i="2"/>
  <c r="G491" i="2"/>
  <c r="H491" i="2" s="1"/>
  <c r="I491" i="2" s="1"/>
  <c r="J491" i="2" s="1"/>
  <c r="A264" i="3"/>
  <c r="D264" i="3"/>
  <c r="E264" i="3"/>
  <c r="F264" i="3"/>
  <c r="G264" i="3"/>
  <c r="H264" i="3" s="1"/>
  <c r="I264" i="3" s="1"/>
  <c r="J264" i="3" s="1"/>
  <c r="A263" i="3"/>
  <c r="D263" i="3"/>
  <c r="E263" i="3"/>
  <c r="F263" i="3"/>
  <c r="G263" i="3"/>
  <c r="H263" i="3" s="1"/>
  <c r="I263" i="3" s="1"/>
  <c r="J263" i="3" s="1"/>
  <c r="A490" i="2"/>
  <c r="D490" i="2"/>
  <c r="E490" i="2"/>
  <c r="F490" i="2"/>
  <c r="G490" i="2"/>
  <c r="H490" i="2" s="1"/>
  <c r="I490" i="2" s="1"/>
  <c r="J490" i="2" s="1"/>
  <c r="A489" i="2"/>
  <c r="D489" i="2"/>
  <c r="E489" i="2"/>
  <c r="F489" i="2"/>
  <c r="G489" i="2"/>
  <c r="H489" i="2" s="1"/>
  <c r="I489" i="2" s="1"/>
  <c r="J489" i="2" s="1"/>
  <c r="A488" i="2"/>
  <c r="D488" i="2"/>
  <c r="E488" i="2"/>
  <c r="F488" i="2"/>
  <c r="G488" i="2"/>
  <c r="H488" i="2" s="1"/>
  <c r="I488" i="2" s="1"/>
  <c r="J488" i="2" s="1"/>
  <c r="A262" i="3"/>
  <c r="D262" i="3"/>
  <c r="E262" i="3"/>
  <c r="F262" i="3"/>
  <c r="G262" i="3"/>
  <c r="H262" i="3"/>
  <c r="I262" i="3"/>
  <c r="J262" i="3" s="1"/>
  <c r="A487" i="2"/>
  <c r="D487" i="2"/>
  <c r="E487" i="2"/>
  <c r="F487" i="2"/>
  <c r="G487" i="2"/>
  <c r="H487" i="2" s="1"/>
  <c r="I487" i="2" s="1"/>
  <c r="J487" i="2" s="1"/>
  <c r="A486" i="2"/>
  <c r="D486" i="2"/>
  <c r="E486" i="2"/>
  <c r="F486" i="2"/>
  <c r="G486" i="2"/>
  <c r="H486" i="2" s="1"/>
  <c r="I486" i="2" s="1"/>
  <c r="J486" i="2" s="1"/>
  <c r="A261" i="3"/>
  <c r="D261" i="3"/>
  <c r="E261" i="3"/>
  <c r="F261" i="3"/>
  <c r="G261" i="3"/>
  <c r="H261" i="3" s="1"/>
  <c r="I261" i="3" s="1"/>
  <c r="J261" i="3" s="1"/>
  <c r="A260" i="3"/>
  <c r="D260" i="3"/>
  <c r="E260" i="3"/>
  <c r="F260" i="3"/>
  <c r="G260" i="3"/>
  <c r="H260" i="3" s="1"/>
  <c r="I260" i="3" s="1"/>
  <c r="J260" i="3" s="1"/>
  <c r="A485" i="2"/>
  <c r="D485" i="2"/>
  <c r="E485" i="2"/>
  <c r="F485" i="2"/>
  <c r="G485" i="2"/>
  <c r="H485" i="2" s="1"/>
  <c r="I485" i="2" s="1"/>
  <c r="J485" i="2" s="1"/>
  <c r="A30" i="32"/>
  <c r="A484" i="2"/>
  <c r="D484" i="2"/>
  <c r="E484" i="2"/>
  <c r="F484" i="2"/>
  <c r="G484" i="2"/>
  <c r="H484" i="2"/>
  <c r="I484" i="2" s="1"/>
  <c r="J484" i="2" s="1"/>
  <c r="A259" i="3"/>
  <c r="D259" i="3"/>
  <c r="E259" i="3"/>
  <c r="F259" i="3"/>
  <c r="G259" i="3"/>
  <c r="H259" i="3" s="1"/>
  <c r="I259" i="3" s="1"/>
  <c r="J259" i="3" s="1"/>
  <c r="A258" i="3"/>
  <c r="D258" i="3"/>
  <c r="E258" i="3"/>
  <c r="F258" i="3"/>
  <c r="G258" i="3"/>
  <c r="H258" i="3" s="1"/>
  <c r="I258" i="3" s="1"/>
  <c r="J258" i="3" s="1"/>
  <c r="A483" i="2"/>
  <c r="D483" i="2"/>
  <c r="E483" i="2"/>
  <c r="F483" i="2"/>
  <c r="G483" i="2"/>
  <c r="H483" i="2" s="1"/>
  <c r="I483" i="2" s="1"/>
  <c r="J483" i="2" s="1"/>
  <c r="A482" i="2"/>
  <c r="D482" i="2"/>
  <c r="E482" i="2"/>
  <c r="F482" i="2"/>
  <c r="G482" i="2"/>
  <c r="H482" i="2" s="1"/>
  <c r="I482" i="2" s="1"/>
  <c r="J482" i="2" s="1"/>
  <c r="A257" i="3"/>
  <c r="D257" i="3"/>
  <c r="E257" i="3"/>
  <c r="F257" i="3"/>
  <c r="G257" i="3"/>
  <c r="H257" i="3" s="1"/>
  <c r="I257" i="3" s="1"/>
  <c r="J257" i="3" s="1"/>
  <c r="A256" i="3"/>
  <c r="D256" i="3"/>
  <c r="E256" i="3"/>
  <c r="F256" i="3"/>
  <c r="G256" i="3"/>
  <c r="H256" i="3" s="1"/>
  <c r="I256" i="3" s="1"/>
  <c r="J256" i="3" s="1"/>
  <c r="A481" i="2"/>
  <c r="D481" i="2"/>
  <c r="E481" i="2"/>
  <c r="F481" i="2"/>
  <c r="G481" i="2"/>
  <c r="H481" i="2" s="1"/>
  <c r="I481" i="2" s="1"/>
  <c r="J481" i="2" s="1"/>
  <c r="A480" i="2"/>
  <c r="D480" i="2"/>
  <c r="E480" i="2"/>
  <c r="F480" i="2"/>
  <c r="G480" i="2"/>
  <c r="H480" i="2" s="1"/>
  <c r="I480" i="2" s="1"/>
  <c r="J480" i="2" s="1"/>
  <c r="A479" i="2"/>
  <c r="D479" i="2"/>
  <c r="E479" i="2"/>
  <c r="F479" i="2"/>
  <c r="G479" i="2"/>
  <c r="H479" i="2" s="1"/>
  <c r="I479" i="2" s="1"/>
  <c r="J479" i="2" s="1"/>
  <c r="K572" i="28" l="1"/>
  <c r="H572" i="28"/>
  <c r="J83" i="23"/>
  <c r="K83" i="23" s="1"/>
  <c r="J82" i="23"/>
  <c r="K82" i="23" s="1"/>
  <c r="J81" i="23"/>
  <c r="K81" i="23" s="1"/>
  <c r="K542" i="28"/>
  <c r="H542" i="28"/>
  <c r="K512" i="28"/>
  <c r="J76" i="22"/>
  <c r="K76" i="22" s="1"/>
  <c r="J63" i="22"/>
  <c r="K63" i="22" s="1"/>
  <c r="H512" i="28"/>
  <c r="H77" i="22"/>
  <c r="I77" i="22"/>
  <c r="C77" i="22"/>
  <c r="B78" i="22"/>
  <c r="D77" i="22"/>
  <c r="E77" i="22"/>
  <c r="F77" i="22"/>
  <c r="G77" i="22"/>
  <c r="J62" i="22"/>
  <c r="K62" i="22" s="1"/>
  <c r="O78" i="22"/>
  <c r="P78" i="22" s="1"/>
  <c r="N78" i="22"/>
  <c r="M79" i="22" s="1"/>
  <c r="Q63" i="22"/>
  <c r="G64" i="22"/>
  <c r="H64" i="22"/>
  <c r="I64" i="22"/>
  <c r="C64" i="22"/>
  <c r="B65" i="22"/>
  <c r="D64" i="22"/>
  <c r="E64" i="22"/>
  <c r="F64" i="22"/>
  <c r="N64" i="22"/>
  <c r="M65" i="22" s="1"/>
  <c r="J67" i="23"/>
  <c r="K67" i="23" s="1"/>
  <c r="E84" i="23"/>
  <c r="F84" i="23"/>
  <c r="B85" i="23"/>
  <c r="G84" i="23"/>
  <c r="H84" i="23"/>
  <c r="I84" i="23"/>
  <c r="D84" i="23"/>
  <c r="C84" i="23"/>
  <c r="I68" i="23"/>
  <c r="D68" i="23"/>
  <c r="E68" i="23"/>
  <c r="C68" i="23"/>
  <c r="F68" i="23"/>
  <c r="B69" i="23"/>
  <c r="G68" i="23"/>
  <c r="H68" i="23"/>
  <c r="H482" i="28"/>
  <c r="H452" i="28"/>
  <c r="L452" i="28" s="1"/>
  <c r="K452" i="28"/>
  <c r="K482" i="28"/>
  <c r="J422" i="28"/>
  <c r="F422" i="28"/>
  <c r="G422" i="28"/>
  <c r="I422" i="28"/>
  <c r="J392" i="28"/>
  <c r="F392" i="28"/>
  <c r="G392" i="28"/>
  <c r="I392" i="28"/>
  <c r="J58" i="23"/>
  <c r="K58" i="23" s="1"/>
  <c r="D59" i="23"/>
  <c r="J59" i="23" s="1"/>
  <c r="K59" i="23" s="1"/>
  <c r="B60" i="23"/>
  <c r="F332" i="28"/>
  <c r="G332" i="28"/>
  <c r="I332" i="28"/>
  <c r="J332" i="28"/>
  <c r="F362" i="28"/>
  <c r="G362" i="28"/>
  <c r="I362" i="28"/>
  <c r="J362" i="28"/>
  <c r="J302" i="28"/>
  <c r="F302" i="28"/>
  <c r="G302" i="28"/>
  <c r="I302" i="28"/>
  <c r="A255" i="3"/>
  <c r="D255" i="3"/>
  <c r="E255" i="3"/>
  <c r="F255" i="3"/>
  <c r="G255" i="3"/>
  <c r="H255" i="3" s="1"/>
  <c r="I255" i="3" s="1"/>
  <c r="J255" i="3" s="1"/>
  <c r="A478" i="2"/>
  <c r="D478" i="2"/>
  <c r="E478" i="2"/>
  <c r="F478" i="2"/>
  <c r="G478" i="2"/>
  <c r="H478" i="2" s="1"/>
  <c r="I478" i="2" s="1"/>
  <c r="J478" i="2" s="1"/>
  <c r="A477" i="2"/>
  <c r="D477" i="2"/>
  <c r="E477" i="2"/>
  <c r="F477" i="2"/>
  <c r="G477" i="2"/>
  <c r="H477" i="2" s="1"/>
  <c r="I477" i="2" s="1"/>
  <c r="J477" i="2" s="1"/>
  <c r="A254" i="3"/>
  <c r="D254" i="3"/>
  <c r="E254" i="3"/>
  <c r="F254" i="3"/>
  <c r="G254" i="3"/>
  <c r="H254" i="3" s="1"/>
  <c r="I254" i="3" s="1"/>
  <c r="J254" i="3" s="1"/>
  <c r="A253" i="3"/>
  <c r="D253" i="3"/>
  <c r="E253" i="3"/>
  <c r="F253" i="3"/>
  <c r="G253" i="3"/>
  <c r="H253" i="3" s="1"/>
  <c r="I253" i="3" s="1"/>
  <c r="J253" i="3" s="1"/>
  <c r="A476" i="2"/>
  <c r="D476" i="2"/>
  <c r="E476" i="2"/>
  <c r="F476" i="2"/>
  <c r="G476" i="2"/>
  <c r="H476" i="2" s="1"/>
  <c r="I476" i="2" s="1"/>
  <c r="J476" i="2" s="1"/>
  <c r="A475" i="2"/>
  <c r="D475" i="2"/>
  <c r="E475" i="2"/>
  <c r="F475" i="2"/>
  <c r="G475" i="2"/>
  <c r="H475" i="2"/>
  <c r="I475" i="2"/>
  <c r="J475" i="2" s="1"/>
  <c r="A252" i="3"/>
  <c r="D252" i="3"/>
  <c r="E252" i="3"/>
  <c r="F252" i="3"/>
  <c r="G252" i="3"/>
  <c r="H252" i="3" s="1"/>
  <c r="I252" i="3" s="1"/>
  <c r="J252" i="3" s="1"/>
  <c r="A251" i="3"/>
  <c r="D251" i="3"/>
  <c r="E251" i="3"/>
  <c r="F251" i="3"/>
  <c r="G251" i="3"/>
  <c r="H251" i="3"/>
  <c r="I251" i="3" s="1"/>
  <c r="J251" i="3" s="1"/>
  <c r="A474" i="2"/>
  <c r="D474" i="2"/>
  <c r="E474" i="2"/>
  <c r="F474" i="2"/>
  <c r="G474" i="2"/>
  <c r="H474" i="2" s="1"/>
  <c r="I474" i="2" s="1"/>
  <c r="J474" i="2" s="1"/>
  <c r="A473" i="2"/>
  <c r="D473" i="2"/>
  <c r="E473" i="2"/>
  <c r="F473" i="2"/>
  <c r="G473" i="2"/>
  <c r="H473" i="2" s="1"/>
  <c r="I473" i="2" s="1"/>
  <c r="J473" i="2" s="1"/>
  <c r="A250" i="3"/>
  <c r="D250" i="3"/>
  <c r="E250" i="3"/>
  <c r="F250" i="3"/>
  <c r="G250" i="3"/>
  <c r="H250" i="3" s="1"/>
  <c r="I250" i="3" s="1"/>
  <c r="J250" i="3" s="1"/>
  <c r="A249" i="3"/>
  <c r="D249" i="3"/>
  <c r="E249" i="3"/>
  <c r="F249" i="3"/>
  <c r="G249" i="3"/>
  <c r="H249" i="3"/>
  <c r="I249" i="3"/>
  <c r="J249" i="3"/>
  <c r="A472" i="2"/>
  <c r="D472" i="2"/>
  <c r="E472" i="2"/>
  <c r="F472" i="2"/>
  <c r="G472" i="2"/>
  <c r="H472" i="2" s="1"/>
  <c r="I472" i="2" s="1"/>
  <c r="J472" i="2" s="1"/>
  <c r="A248" i="3"/>
  <c r="D248" i="3"/>
  <c r="E248" i="3"/>
  <c r="F248" i="3"/>
  <c r="G248" i="3"/>
  <c r="H248" i="3" s="1"/>
  <c r="I248" i="3" s="1"/>
  <c r="J248" i="3" s="1"/>
  <c r="A471" i="2"/>
  <c r="D471" i="2"/>
  <c r="E471" i="2"/>
  <c r="F471" i="2"/>
  <c r="G471" i="2"/>
  <c r="H471" i="2" s="1"/>
  <c r="I471" i="2" s="1"/>
  <c r="J471" i="2" s="1"/>
  <c r="A14" i="12"/>
  <c r="D14" i="12"/>
  <c r="E14" i="12"/>
  <c r="F14" i="12"/>
  <c r="G14" i="12"/>
  <c r="H14" i="12" s="1"/>
  <c r="I14" i="12" s="1"/>
  <c r="J14" i="12" s="1"/>
  <c r="A470" i="2"/>
  <c r="D470" i="2"/>
  <c r="E470" i="2"/>
  <c r="F470" i="2"/>
  <c r="G470" i="2"/>
  <c r="H470" i="2" s="1"/>
  <c r="I470" i="2" s="1"/>
  <c r="J470" i="2" s="1"/>
  <c r="A469" i="2"/>
  <c r="D469" i="2"/>
  <c r="E469" i="2"/>
  <c r="F469" i="2"/>
  <c r="G469" i="2"/>
  <c r="H469" i="2" s="1"/>
  <c r="I469" i="2" s="1"/>
  <c r="J469" i="2" s="1"/>
  <c r="A468" i="2"/>
  <c r="D468" i="2"/>
  <c r="E468" i="2"/>
  <c r="F468" i="2"/>
  <c r="G468" i="2"/>
  <c r="H468" i="2" s="1"/>
  <c r="I468" i="2" s="1"/>
  <c r="J468" i="2" s="1"/>
  <c r="A467" i="2"/>
  <c r="D467" i="2"/>
  <c r="E467" i="2"/>
  <c r="F467" i="2"/>
  <c r="G467" i="2"/>
  <c r="H467" i="2" s="1"/>
  <c r="I467" i="2" s="1"/>
  <c r="J467" i="2" s="1"/>
  <c r="A466" i="2"/>
  <c r="D466" i="2"/>
  <c r="E466" i="2"/>
  <c r="F466" i="2"/>
  <c r="G466" i="2"/>
  <c r="H466" i="2"/>
  <c r="I466" i="2" s="1"/>
  <c r="J466" i="2" s="1"/>
  <c r="A465" i="2"/>
  <c r="D465" i="2"/>
  <c r="E465" i="2"/>
  <c r="F465" i="2"/>
  <c r="G465" i="2"/>
  <c r="H465" i="2" s="1"/>
  <c r="I465" i="2" s="1"/>
  <c r="J465" i="2" s="1"/>
  <c r="A464" i="2"/>
  <c r="D464" i="2"/>
  <c r="E464" i="2"/>
  <c r="F464" i="2"/>
  <c r="G464" i="2"/>
  <c r="H464" i="2" s="1"/>
  <c r="I464" i="2" s="1"/>
  <c r="J464" i="2" s="1"/>
  <c r="A463" i="2"/>
  <c r="D463" i="2"/>
  <c r="E463" i="2"/>
  <c r="F463" i="2"/>
  <c r="G463" i="2"/>
  <c r="H463" i="2" s="1"/>
  <c r="I463" i="2" s="1"/>
  <c r="J463" i="2" s="1"/>
  <c r="A462" i="2"/>
  <c r="D462" i="2"/>
  <c r="E462" i="2"/>
  <c r="F462" i="2"/>
  <c r="G462" i="2"/>
  <c r="H462" i="2" s="1"/>
  <c r="I462" i="2" s="1"/>
  <c r="J462" i="2" s="1"/>
  <c r="A55" i="22"/>
  <c r="B55" i="22"/>
  <c r="C55" i="22" s="1"/>
  <c r="D55" i="22"/>
  <c r="F55" i="22"/>
  <c r="G55" i="22"/>
  <c r="H55" i="22"/>
  <c r="I55" i="22"/>
  <c r="M55" i="22"/>
  <c r="N55" i="22"/>
  <c r="O55" i="22"/>
  <c r="P55" i="22" s="1"/>
  <c r="A56" i="22"/>
  <c r="A57" i="22" s="1"/>
  <c r="A58" i="22" s="1"/>
  <c r="A59" i="22" s="1"/>
  <c r="A60" i="22" s="1"/>
  <c r="A61" i="22" s="1"/>
  <c r="M56" i="22"/>
  <c r="N56" i="22"/>
  <c r="O56" i="22"/>
  <c r="P56" i="22" s="1"/>
  <c r="M57" i="22"/>
  <c r="O57" i="22" s="1"/>
  <c r="P57" i="22" s="1"/>
  <c r="N57" i="22"/>
  <c r="M58" i="22" s="1"/>
  <c r="A461" i="2"/>
  <c r="D461" i="2"/>
  <c r="E461" i="2"/>
  <c r="F461" i="2"/>
  <c r="G461" i="2"/>
  <c r="H461" i="2" s="1"/>
  <c r="I461" i="2" s="1"/>
  <c r="J461" i="2" s="1"/>
  <c r="A460" i="2"/>
  <c r="D460" i="2"/>
  <c r="E460" i="2"/>
  <c r="F460" i="2"/>
  <c r="G460" i="2"/>
  <c r="H460" i="2" s="1"/>
  <c r="I460" i="2" s="1"/>
  <c r="J460" i="2" s="1"/>
  <c r="A247" i="3"/>
  <c r="D247" i="3"/>
  <c r="E247" i="3"/>
  <c r="F247" i="3"/>
  <c r="G247" i="3"/>
  <c r="H247" i="3" s="1"/>
  <c r="I247" i="3" s="1"/>
  <c r="J247" i="3" s="1"/>
  <c r="A246" i="3"/>
  <c r="D246" i="3"/>
  <c r="E246" i="3"/>
  <c r="F246" i="3"/>
  <c r="G246" i="3"/>
  <c r="H246" i="3" s="1"/>
  <c r="I246" i="3" s="1"/>
  <c r="J246" i="3" s="1"/>
  <c r="A459" i="2"/>
  <c r="D459" i="2"/>
  <c r="E459" i="2"/>
  <c r="F459" i="2"/>
  <c r="G459" i="2"/>
  <c r="H459" i="2" s="1"/>
  <c r="I459" i="2" s="1"/>
  <c r="J459" i="2" s="1"/>
  <c r="A458" i="2"/>
  <c r="D458" i="2"/>
  <c r="E458" i="2"/>
  <c r="F458" i="2"/>
  <c r="G458" i="2"/>
  <c r="H458" i="2" s="1"/>
  <c r="I458" i="2" s="1"/>
  <c r="J458" i="2" s="1"/>
  <c r="A457" i="2"/>
  <c r="D457" i="2"/>
  <c r="E457" i="2"/>
  <c r="F457" i="2"/>
  <c r="G457" i="2"/>
  <c r="H457" i="2" s="1"/>
  <c r="I457" i="2" s="1"/>
  <c r="J457" i="2" s="1"/>
  <c r="A245" i="3"/>
  <c r="D245" i="3"/>
  <c r="E245" i="3"/>
  <c r="F245" i="3"/>
  <c r="G245" i="3"/>
  <c r="H245" i="3" s="1"/>
  <c r="I245" i="3" s="1"/>
  <c r="J245" i="3" s="1"/>
  <c r="A456" i="2"/>
  <c r="D456" i="2"/>
  <c r="E456" i="2"/>
  <c r="F456" i="2"/>
  <c r="G456" i="2"/>
  <c r="H456" i="2" s="1"/>
  <c r="I456" i="2" s="1"/>
  <c r="J456" i="2" s="1"/>
  <c r="A244" i="3"/>
  <c r="D244" i="3"/>
  <c r="E244" i="3"/>
  <c r="F244" i="3"/>
  <c r="G244" i="3"/>
  <c r="H244" i="3" s="1"/>
  <c r="I244" i="3" s="1"/>
  <c r="J244" i="3" s="1"/>
  <c r="A243" i="3"/>
  <c r="D243" i="3"/>
  <c r="E243" i="3"/>
  <c r="F243" i="3"/>
  <c r="G243" i="3"/>
  <c r="H243" i="3" s="1"/>
  <c r="I243" i="3" s="1"/>
  <c r="J243" i="3" s="1"/>
  <c r="A455" i="2"/>
  <c r="D455" i="2"/>
  <c r="E455" i="2"/>
  <c r="F455" i="2"/>
  <c r="G455" i="2"/>
  <c r="H455" i="2" s="1"/>
  <c r="I455" i="2" s="1"/>
  <c r="J455" i="2" s="1"/>
  <c r="A454" i="2"/>
  <c r="D454" i="2"/>
  <c r="E454" i="2"/>
  <c r="F454" i="2"/>
  <c r="G454" i="2"/>
  <c r="H454" i="2" s="1"/>
  <c r="I454" i="2" s="1"/>
  <c r="J454" i="2" s="1"/>
  <c r="A242" i="3"/>
  <c r="D242" i="3"/>
  <c r="E242" i="3"/>
  <c r="F242" i="3"/>
  <c r="G242" i="3"/>
  <c r="H242" i="3" s="1"/>
  <c r="I242" i="3" s="1"/>
  <c r="J242" i="3" s="1"/>
  <c r="A241" i="3"/>
  <c r="D241" i="3"/>
  <c r="E241" i="3"/>
  <c r="F241" i="3"/>
  <c r="G241" i="3"/>
  <c r="H241" i="3" s="1"/>
  <c r="I241" i="3" s="1"/>
  <c r="J241" i="3" s="1"/>
  <c r="A453" i="2"/>
  <c r="D453" i="2"/>
  <c r="E453" i="2"/>
  <c r="F453" i="2"/>
  <c r="G453" i="2"/>
  <c r="H453" i="2" s="1"/>
  <c r="I453" i="2" s="1"/>
  <c r="J453" i="2" s="1"/>
  <c r="A452" i="2"/>
  <c r="D452" i="2"/>
  <c r="E452" i="2"/>
  <c r="F452" i="2"/>
  <c r="G452" i="2"/>
  <c r="H452" i="2" s="1"/>
  <c r="I452" i="2" s="1"/>
  <c r="J452" i="2" s="1"/>
  <c r="A240" i="3"/>
  <c r="D240" i="3"/>
  <c r="E240" i="3"/>
  <c r="F240" i="3"/>
  <c r="G240" i="3"/>
  <c r="H240" i="3" s="1"/>
  <c r="I240" i="3" s="1"/>
  <c r="J240" i="3" s="1"/>
  <c r="A239" i="3"/>
  <c r="D239" i="3"/>
  <c r="E239" i="3"/>
  <c r="F239" i="3"/>
  <c r="G239" i="3"/>
  <c r="H239" i="3"/>
  <c r="I239" i="3" s="1"/>
  <c r="J239" i="3" s="1"/>
  <c r="A451" i="2"/>
  <c r="D451" i="2"/>
  <c r="E451" i="2"/>
  <c r="F451" i="2"/>
  <c r="G451" i="2"/>
  <c r="H451" i="2" s="1"/>
  <c r="I451" i="2" s="1"/>
  <c r="J451" i="2" s="1"/>
  <c r="A450" i="2"/>
  <c r="D450" i="2"/>
  <c r="E450" i="2"/>
  <c r="F450" i="2"/>
  <c r="G450" i="2"/>
  <c r="H450" i="2" s="1"/>
  <c r="I450" i="2" s="1"/>
  <c r="J450" i="2" s="1"/>
  <c r="A238" i="3"/>
  <c r="D238" i="3"/>
  <c r="E238" i="3"/>
  <c r="F238" i="3"/>
  <c r="G238" i="3"/>
  <c r="H238" i="3"/>
  <c r="I238" i="3" s="1"/>
  <c r="J238" i="3" s="1"/>
  <c r="A237" i="3"/>
  <c r="D237" i="3"/>
  <c r="E237" i="3"/>
  <c r="F237" i="3"/>
  <c r="G237" i="3"/>
  <c r="H237" i="3" s="1"/>
  <c r="I237" i="3" s="1"/>
  <c r="J237" i="3" s="1"/>
  <c r="A449" i="2"/>
  <c r="D449" i="2"/>
  <c r="E449" i="2"/>
  <c r="F449" i="2"/>
  <c r="G449" i="2"/>
  <c r="H449" i="2" s="1"/>
  <c r="I449" i="2" s="1"/>
  <c r="J449" i="2" s="1"/>
  <c r="A31" i="30"/>
  <c r="A32" i="30" s="1"/>
  <c r="A33" i="30" s="1"/>
  <c r="A34" i="30" s="1"/>
  <c r="A35" i="30" s="1"/>
  <c r="D31" i="30"/>
  <c r="E31" i="30" s="1"/>
  <c r="F31" i="30" s="1"/>
  <c r="D32" i="30"/>
  <c r="E32" i="30" s="1"/>
  <c r="F32" i="30" s="1"/>
  <c r="D33" i="30"/>
  <c r="E33" i="30" s="1"/>
  <c r="F33" i="30" s="1"/>
  <c r="D34" i="30"/>
  <c r="E34" i="30" s="1"/>
  <c r="F34" i="30" s="1"/>
  <c r="D35" i="30"/>
  <c r="E35" i="30" s="1"/>
  <c r="F35" i="30" s="1"/>
  <c r="A236" i="3"/>
  <c r="D236" i="3"/>
  <c r="E236" i="3"/>
  <c r="F236" i="3"/>
  <c r="G236" i="3"/>
  <c r="H236" i="3" s="1"/>
  <c r="I236" i="3" s="1"/>
  <c r="J236" i="3" s="1"/>
  <c r="A448" i="2"/>
  <c r="D448" i="2"/>
  <c r="E448" i="2"/>
  <c r="F448" i="2"/>
  <c r="G448" i="2"/>
  <c r="H448" i="2" s="1"/>
  <c r="I448" i="2" s="1"/>
  <c r="J448" i="2" s="1"/>
  <c r="A447" i="2"/>
  <c r="D447" i="2"/>
  <c r="E447" i="2"/>
  <c r="F447" i="2"/>
  <c r="G447" i="2"/>
  <c r="H447" i="2"/>
  <c r="I447" i="2" s="1"/>
  <c r="J447" i="2" s="1"/>
  <c r="A235" i="3"/>
  <c r="D235" i="3"/>
  <c r="E235" i="3"/>
  <c r="F235" i="3"/>
  <c r="G235" i="3"/>
  <c r="H235" i="3" s="1"/>
  <c r="I235" i="3" s="1"/>
  <c r="J235" i="3" s="1"/>
  <c r="A234" i="3"/>
  <c r="D234" i="3"/>
  <c r="E234" i="3"/>
  <c r="F234" i="3"/>
  <c r="G234" i="3"/>
  <c r="H234" i="3" s="1"/>
  <c r="I234" i="3" s="1"/>
  <c r="J234" i="3" s="1"/>
  <c r="A446" i="2"/>
  <c r="D446" i="2"/>
  <c r="E446" i="2"/>
  <c r="F446" i="2"/>
  <c r="G446" i="2"/>
  <c r="H446" i="2"/>
  <c r="I446" i="2" s="1"/>
  <c r="J446" i="2" s="1"/>
  <c r="A27" i="32"/>
  <c r="A28" i="32" s="1"/>
  <c r="A29" i="32" s="1"/>
  <c r="A25" i="32"/>
  <c r="A26" i="32"/>
  <c r="A16" i="32"/>
  <c r="A17" i="32" s="1"/>
  <c r="A18" i="32" s="1"/>
  <c r="A19" i="32" s="1"/>
  <c r="A20" i="32" s="1"/>
  <c r="A21" i="32" s="1"/>
  <c r="A22" i="32" s="1"/>
  <c r="A23" i="32" s="1"/>
  <c r="A24" i="32" s="1"/>
  <c r="A15" i="32"/>
  <c r="A13" i="32"/>
  <c r="A14" i="32" s="1"/>
  <c r="A12" i="32"/>
  <c r="A11" i="32"/>
  <c r="A10" i="32"/>
  <c r="A7" i="32"/>
  <c r="A8" i="32" s="1"/>
  <c r="A9" i="32" s="1"/>
  <c r="A4" i="32"/>
  <c r="A5" i="32" s="1"/>
  <c r="A6" i="32" s="1"/>
  <c r="A3" i="32"/>
  <c r="F3" i="32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C3" i="32"/>
  <c r="C4" i="32" s="1"/>
  <c r="C5" i="32" s="1"/>
  <c r="C6" i="32" s="1"/>
  <c r="C7" i="32" s="1"/>
  <c r="C8" i="32" s="1"/>
  <c r="B2" i="32"/>
  <c r="D2" i="32" s="1"/>
  <c r="G2" i="32" s="1"/>
  <c r="A445" i="2"/>
  <c r="D445" i="2"/>
  <c r="E445" i="2"/>
  <c r="F445" i="2"/>
  <c r="G445" i="2"/>
  <c r="H445" i="2" s="1"/>
  <c r="I445" i="2" s="1"/>
  <c r="J445" i="2" s="1"/>
  <c r="A444" i="2"/>
  <c r="D444" i="2"/>
  <c r="E444" i="2"/>
  <c r="F444" i="2"/>
  <c r="G444" i="2"/>
  <c r="H444" i="2" s="1"/>
  <c r="I444" i="2" s="1"/>
  <c r="J444" i="2" s="1"/>
  <c r="A443" i="2"/>
  <c r="D443" i="2"/>
  <c r="E443" i="2"/>
  <c r="F443" i="2"/>
  <c r="G443" i="2"/>
  <c r="H443" i="2" s="1"/>
  <c r="I443" i="2" s="1"/>
  <c r="J443" i="2" s="1"/>
  <c r="A442" i="2"/>
  <c r="D442" i="2"/>
  <c r="E442" i="2"/>
  <c r="F442" i="2"/>
  <c r="G442" i="2"/>
  <c r="H442" i="2" s="1"/>
  <c r="I442" i="2" s="1"/>
  <c r="J442" i="2" s="1"/>
  <c r="A441" i="2"/>
  <c r="D441" i="2"/>
  <c r="E441" i="2"/>
  <c r="F441" i="2"/>
  <c r="G441" i="2"/>
  <c r="H441" i="2" s="1"/>
  <c r="I441" i="2" s="1"/>
  <c r="J441" i="2" s="1"/>
  <c r="A440" i="2"/>
  <c r="D440" i="2"/>
  <c r="E440" i="2"/>
  <c r="F440" i="2"/>
  <c r="G440" i="2"/>
  <c r="H440" i="2" s="1"/>
  <c r="I440" i="2" s="1"/>
  <c r="J440" i="2" s="1"/>
  <c r="A20" i="9"/>
  <c r="D20" i="9"/>
  <c r="E20" i="9"/>
  <c r="F20" i="9"/>
  <c r="G20" i="9"/>
  <c r="H20" i="9" s="1"/>
  <c r="I20" i="9" s="1"/>
  <c r="J20" i="9" s="1"/>
  <c r="A439" i="2"/>
  <c r="D439" i="2"/>
  <c r="E439" i="2"/>
  <c r="F439" i="2"/>
  <c r="G439" i="2"/>
  <c r="H439" i="2" s="1"/>
  <c r="I439" i="2" s="1"/>
  <c r="J439" i="2" s="1"/>
  <c r="A438" i="2"/>
  <c r="D438" i="2"/>
  <c r="E438" i="2"/>
  <c r="F438" i="2"/>
  <c r="G438" i="2"/>
  <c r="H438" i="2" s="1"/>
  <c r="I438" i="2" s="1"/>
  <c r="J438" i="2" s="1"/>
  <c r="A117" i="25"/>
  <c r="C117" i="25"/>
  <c r="D117" i="25"/>
  <c r="E117" i="25"/>
  <c r="A118" i="25"/>
  <c r="A119" i="25" s="1"/>
  <c r="A120" i="25" s="1"/>
  <c r="A121" i="25" s="1"/>
  <c r="A122" i="25" s="1"/>
  <c r="A123" i="25" s="1"/>
  <c r="A124" i="25" s="1"/>
  <c r="C118" i="25"/>
  <c r="D118" i="25"/>
  <c r="E118" i="25"/>
  <c r="C119" i="25"/>
  <c r="D119" i="25"/>
  <c r="E119" i="25"/>
  <c r="C120" i="25"/>
  <c r="D120" i="25"/>
  <c r="E120" i="25"/>
  <c r="C121" i="25"/>
  <c r="D121" i="25"/>
  <c r="E121" i="25"/>
  <c r="C122" i="25"/>
  <c r="D122" i="25"/>
  <c r="E122" i="25"/>
  <c r="C123" i="25"/>
  <c r="D123" i="25"/>
  <c r="E123" i="25"/>
  <c r="C124" i="25"/>
  <c r="D124" i="25"/>
  <c r="E124" i="25"/>
  <c r="A437" i="2"/>
  <c r="D437" i="2"/>
  <c r="E437" i="2"/>
  <c r="F437" i="2"/>
  <c r="G437" i="2"/>
  <c r="H437" i="2" s="1"/>
  <c r="I437" i="2" s="1"/>
  <c r="J437" i="2" s="1"/>
  <c r="A233" i="3"/>
  <c r="D233" i="3"/>
  <c r="E233" i="3"/>
  <c r="F233" i="3"/>
  <c r="G233" i="3"/>
  <c r="H233" i="3"/>
  <c r="I233" i="3"/>
  <c r="J233" i="3" s="1"/>
  <c r="A436" i="2"/>
  <c r="D436" i="2"/>
  <c r="E436" i="2"/>
  <c r="F436" i="2"/>
  <c r="G436" i="2"/>
  <c r="H436" i="2" s="1"/>
  <c r="I436" i="2" s="1"/>
  <c r="J436" i="2" s="1"/>
  <c r="A435" i="2"/>
  <c r="D435" i="2"/>
  <c r="E435" i="2"/>
  <c r="F435" i="2"/>
  <c r="G435" i="2"/>
  <c r="H435" i="2" s="1"/>
  <c r="I435" i="2" s="1"/>
  <c r="J435" i="2" s="1"/>
  <c r="A232" i="3"/>
  <c r="D232" i="3"/>
  <c r="E232" i="3"/>
  <c r="F232" i="3"/>
  <c r="G232" i="3"/>
  <c r="H232" i="3" s="1"/>
  <c r="I232" i="3" s="1"/>
  <c r="J232" i="3" s="1"/>
  <c r="A231" i="3"/>
  <c r="D231" i="3"/>
  <c r="E231" i="3"/>
  <c r="F231" i="3"/>
  <c r="G231" i="3"/>
  <c r="H231" i="3" s="1"/>
  <c r="I231" i="3" s="1"/>
  <c r="J231" i="3" s="1"/>
  <c r="A434" i="2"/>
  <c r="D434" i="2"/>
  <c r="E434" i="2"/>
  <c r="F434" i="2"/>
  <c r="G434" i="2"/>
  <c r="H434" i="2" s="1"/>
  <c r="I434" i="2" s="1"/>
  <c r="J434" i="2" s="1"/>
  <c r="A433" i="2"/>
  <c r="D433" i="2"/>
  <c r="E433" i="2"/>
  <c r="F433" i="2"/>
  <c r="G433" i="2"/>
  <c r="H433" i="2" s="1"/>
  <c r="I433" i="2" s="1"/>
  <c r="J433" i="2" s="1"/>
  <c r="A230" i="3"/>
  <c r="D230" i="3"/>
  <c r="E230" i="3"/>
  <c r="F230" i="3"/>
  <c r="G230" i="3"/>
  <c r="H230" i="3" s="1"/>
  <c r="I230" i="3" s="1"/>
  <c r="J230" i="3" s="1"/>
  <c r="A229" i="3"/>
  <c r="D229" i="3"/>
  <c r="E229" i="3"/>
  <c r="F229" i="3"/>
  <c r="G229" i="3"/>
  <c r="H229" i="3" s="1"/>
  <c r="I229" i="3" s="1"/>
  <c r="J229" i="3" s="1"/>
  <c r="A432" i="2"/>
  <c r="D432" i="2"/>
  <c r="E432" i="2"/>
  <c r="F432" i="2"/>
  <c r="G432" i="2"/>
  <c r="H432" i="2" s="1"/>
  <c r="I432" i="2" s="1"/>
  <c r="J432" i="2" s="1"/>
  <c r="A431" i="2"/>
  <c r="D431" i="2"/>
  <c r="E431" i="2"/>
  <c r="F431" i="2"/>
  <c r="G431" i="2"/>
  <c r="H431" i="2" s="1"/>
  <c r="I431" i="2" s="1"/>
  <c r="J431" i="2" s="1"/>
  <c r="A228" i="3"/>
  <c r="D228" i="3"/>
  <c r="E228" i="3"/>
  <c r="F228" i="3"/>
  <c r="G228" i="3"/>
  <c r="H228" i="3" s="1"/>
  <c r="I228" i="3" s="1"/>
  <c r="J228" i="3" s="1"/>
  <c r="A227" i="3"/>
  <c r="D227" i="3"/>
  <c r="E227" i="3"/>
  <c r="F227" i="3"/>
  <c r="G227" i="3"/>
  <c r="H227" i="3" s="1"/>
  <c r="I227" i="3" s="1"/>
  <c r="J227" i="3" s="1"/>
  <c r="A430" i="2"/>
  <c r="D430" i="2"/>
  <c r="E430" i="2"/>
  <c r="F430" i="2"/>
  <c r="G430" i="2"/>
  <c r="H430" i="2" s="1"/>
  <c r="I430" i="2" s="1"/>
  <c r="J430" i="2" s="1"/>
  <c r="A429" i="2"/>
  <c r="D429" i="2"/>
  <c r="E429" i="2"/>
  <c r="F429" i="2"/>
  <c r="G429" i="2"/>
  <c r="H429" i="2" s="1"/>
  <c r="I429" i="2" s="1"/>
  <c r="J429" i="2" s="1"/>
  <c r="A114" i="25"/>
  <c r="A115" i="25" s="1"/>
  <c r="A116" i="25" s="1"/>
  <c r="C114" i="25"/>
  <c r="D114" i="25"/>
  <c r="E114" i="25"/>
  <c r="C115" i="25"/>
  <c r="D115" i="25"/>
  <c r="E115" i="25"/>
  <c r="C116" i="25"/>
  <c r="D116" i="25"/>
  <c r="E116" i="25"/>
  <c r="A428" i="2"/>
  <c r="D428" i="2"/>
  <c r="E428" i="2"/>
  <c r="F428" i="2"/>
  <c r="G428" i="2"/>
  <c r="H428" i="2" s="1"/>
  <c r="I428" i="2" s="1"/>
  <c r="J428" i="2" s="1"/>
  <c r="A427" i="2"/>
  <c r="D427" i="2"/>
  <c r="E427" i="2"/>
  <c r="F427" i="2"/>
  <c r="G427" i="2"/>
  <c r="H427" i="2" s="1"/>
  <c r="I427" i="2" s="1"/>
  <c r="J427" i="2" s="1"/>
  <c r="A426" i="2"/>
  <c r="D426" i="2"/>
  <c r="E426" i="2"/>
  <c r="F426" i="2"/>
  <c r="G426" i="2"/>
  <c r="H426" i="2"/>
  <c r="I426" i="2" s="1"/>
  <c r="J426" i="2" s="1"/>
  <c r="A425" i="2"/>
  <c r="D425" i="2"/>
  <c r="E425" i="2"/>
  <c r="F425" i="2"/>
  <c r="G425" i="2"/>
  <c r="H425" i="2" s="1"/>
  <c r="I425" i="2" s="1"/>
  <c r="J425" i="2" s="1"/>
  <c r="A424" i="2"/>
  <c r="D424" i="2"/>
  <c r="E424" i="2"/>
  <c r="F424" i="2"/>
  <c r="G424" i="2"/>
  <c r="H424" i="2" s="1"/>
  <c r="I424" i="2" s="1"/>
  <c r="J424" i="2" s="1"/>
  <c r="A423" i="2"/>
  <c r="D423" i="2"/>
  <c r="E423" i="2"/>
  <c r="F423" i="2"/>
  <c r="G423" i="2"/>
  <c r="H423" i="2" s="1"/>
  <c r="I423" i="2" s="1"/>
  <c r="J423" i="2" s="1"/>
  <c r="A422" i="2"/>
  <c r="D422" i="2"/>
  <c r="E422" i="2"/>
  <c r="F422" i="2"/>
  <c r="G422" i="2"/>
  <c r="H422" i="2" s="1"/>
  <c r="I422" i="2" s="1"/>
  <c r="J422" i="2" s="1"/>
  <c r="A421" i="2"/>
  <c r="D421" i="2"/>
  <c r="E421" i="2"/>
  <c r="F421" i="2"/>
  <c r="G421" i="2"/>
  <c r="H421" i="2" s="1"/>
  <c r="I421" i="2" s="1"/>
  <c r="J421" i="2" s="1"/>
  <c r="A420" i="2"/>
  <c r="D420" i="2"/>
  <c r="E420" i="2"/>
  <c r="F420" i="2"/>
  <c r="G420" i="2"/>
  <c r="H420" i="2" s="1"/>
  <c r="I420" i="2" s="1"/>
  <c r="J420" i="2" s="1"/>
  <c r="A419" i="2"/>
  <c r="D419" i="2"/>
  <c r="E419" i="2"/>
  <c r="F419" i="2"/>
  <c r="G419" i="2"/>
  <c r="H419" i="2" s="1"/>
  <c r="I419" i="2" s="1"/>
  <c r="J419" i="2" s="1"/>
  <c r="D226" i="3"/>
  <c r="E226" i="3"/>
  <c r="F226" i="3"/>
  <c r="G226" i="3"/>
  <c r="H226" i="3" s="1"/>
  <c r="I226" i="3" s="1"/>
  <c r="J226" i="3" s="1"/>
  <c r="A418" i="2"/>
  <c r="D418" i="2"/>
  <c r="E418" i="2"/>
  <c r="F418" i="2"/>
  <c r="G418" i="2"/>
  <c r="H418" i="2" s="1"/>
  <c r="I418" i="2" s="1"/>
  <c r="J418" i="2" s="1"/>
  <c r="A417" i="2"/>
  <c r="D417" i="2"/>
  <c r="E417" i="2"/>
  <c r="F417" i="2"/>
  <c r="G417" i="2"/>
  <c r="H417" i="2"/>
  <c r="I417" i="2" s="1"/>
  <c r="J417" i="2" s="1"/>
  <c r="D225" i="3"/>
  <c r="E225" i="3"/>
  <c r="F225" i="3"/>
  <c r="G225" i="3"/>
  <c r="H225" i="3" s="1"/>
  <c r="I225" i="3" s="1"/>
  <c r="J225" i="3" s="1"/>
  <c r="D224" i="3"/>
  <c r="E224" i="3"/>
  <c r="F224" i="3"/>
  <c r="G224" i="3"/>
  <c r="H224" i="3" s="1"/>
  <c r="I224" i="3" s="1"/>
  <c r="J224" i="3" s="1"/>
  <c r="A416" i="2"/>
  <c r="D416" i="2"/>
  <c r="E416" i="2"/>
  <c r="F416" i="2"/>
  <c r="G416" i="2"/>
  <c r="H416" i="2" s="1"/>
  <c r="I416" i="2" s="1"/>
  <c r="J416" i="2" s="1"/>
  <c r="A415" i="2"/>
  <c r="D415" i="2"/>
  <c r="E415" i="2"/>
  <c r="F415" i="2"/>
  <c r="G415" i="2"/>
  <c r="H415" i="2"/>
  <c r="I415" i="2"/>
  <c r="J415" i="2" s="1"/>
  <c r="D223" i="3"/>
  <c r="E223" i="3"/>
  <c r="F223" i="3"/>
  <c r="G223" i="3"/>
  <c r="H223" i="3" s="1"/>
  <c r="I223" i="3" s="1"/>
  <c r="J223" i="3" s="1"/>
  <c r="D222" i="3"/>
  <c r="E222" i="3"/>
  <c r="F222" i="3"/>
  <c r="G222" i="3"/>
  <c r="H222" i="3" s="1"/>
  <c r="I222" i="3" s="1"/>
  <c r="J222" i="3" s="1"/>
  <c r="A414" i="2"/>
  <c r="D414" i="2"/>
  <c r="E414" i="2"/>
  <c r="F414" i="2"/>
  <c r="G414" i="2"/>
  <c r="H414" i="2" s="1"/>
  <c r="I414" i="2" s="1"/>
  <c r="J414" i="2" s="1"/>
  <c r="A413" i="2"/>
  <c r="D413" i="2"/>
  <c r="E413" i="2"/>
  <c r="F413" i="2"/>
  <c r="G413" i="2"/>
  <c r="H413" i="2" s="1"/>
  <c r="I413" i="2" s="1"/>
  <c r="J413" i="2" s="1"/>
  <c r="D221" i="3"/>
  <c r="E221" i="3"/>
  <c r="F221" i="3"/>
  <c r="G221" i="3"/>
  <c r="H221" i="3" s="1"/>
  <c r="I221" i="3" s="1"/>
  <c r="J221" i="3" s="1"/>
  <c r="D220" i="3"/>
  <c r="E220" i="3"/>
  <c r="F220" i="3"/>
  <c r="G220" i="3"/>
  <c r="H220" i="3" s="1"/>
  <c r="I220" i="3" s="1"/>
  <c r="J220" i="3" s="1"/>
  <c r="A412" i="2"/>
  <c r="D412" i="2"/>
  <c r="E412" i="2"/>
  <c r="F412" i="2"/>
  <c r="G412" i="2"/>
  <c r="H412" i="2" s="1"/>
  <c r="I412" i="2" s="1"/>
  <c r="J412" i="2" s="1"/>
  <c r="A108" i="25"/>
  <c r="C108" i="25"/>
  <c r="D108" i="25"/>
  <c r="E108" i="25"/>
  <c r="A109" i="25"/>
  <c r="A110" i="25" s="1"/>
  <c r="A111" i="25" s="1"/>
  <c r="A112" i="25" s="1"/>
  <c r="A113" i="25" s="1"/>
  <c r="C109" i="25"/>
  <c r="D109" i="25"/>
  <c r="E109" i="25"/>
  <c r="C110" i="25"/>
  <c r="D110" i="25"/>
  <c r="E110" i="25"/>
  <c r="C111" i="25"/>
  <c r="D111" i="25"/>
  <c r="E111" i="25"/>
  <c r="C112" i="25"/>
  <c r="D112" i="25"/>
  <c r="E112" i="25"/>
  <c r="C113" i="25"/>
  <c r="D113" i="25"/>
  <c r="E113" i="25"/>
  <c r="F104" i="25"/>
  <c r="F99" i="25"/>
  <c r="A105" i="25"/>
  <c r="C105" i="25"/>
  <c r="D105" i="25"/>
  <c r="E105" i="25"/>
  <c r="A106" i="25"/>
  <c r="A107" i="25" s="1"/>
  <c r="C106" i="25"/>
  <c r="D106" i="25"/>
  <c r="E106" i="25"/>
  <c r="C107" i="25"/>
  <c r="D107" i="25"/>
  <c r="E107" i="25"/>
  <c r="A411" i="2"/>
  <c r="D411" i="2"/>
  <c r="E411" i="2"/>
  <c r="F411" i="2"/>
  <c r="G411" i="2"/>
  <c r="H411" i="2" s="1"/>
  <c r="I411" i="2" s="1"/>
  <c r="J411" i="2" s="1"/>
  <c r="A410" i="2"/>
  <c r="D410" i="2"/>
  <c r="E410" i="2"/>
  <c r="F410" i="2"/>
  <c r="G410" i="2"/>
  <c r="H410" i="2" s="1"/>
  <c r="I410" i="2" s="1"/>
  <c r="J410" i="2" s="1"/>
  <c r="A409" i="2"/>
  <c r="D409" i="2"/>
  <c r="E409" i="2"/>
  <c r="F409" i="2"/>
  <c r="G409" i="2"/>
  <c r="H409" i="2" s="1"/>
  <c r="I409" i="2" s="1"/>
  <c r="J409" i="2" s="1"/>
  <c r="A408" i="2"/>
  <c r="D408" i="2"/>
  <c r="E408" i="2"/>
  <c r="F408" i="2"/>
  <c r="G408" i="2"/>
  <c r="H408" i="2" s="1"/>
  <c r="I408" i="2" s="1"/>
  <c r="J408" i="2" s="1"/>
  <c r="A407" i="2"/>
  <c r="D407" i="2"/>
  <c r="E407" i="2"/>
  <c r="F407" i="2"/>
  <c r="G407" i="2"/>
  <c r="H407" i="2" s="1"/>
  <c r="I407" i="2" s="1"/>
  <c r="J407" i="2" s="1"/>
  <c r="A406" i="2"/>
  <c r="D406" i="2"/>
  <c r="E406" i="2"/>
  <c r="F406" i="2"/>
  <c r="G406" i="2"/>
  <c r="H406" i="2" s="1"/>
  <c r="I406" i="2" s="1"/>
  <c r="J406" i="2" s="1"/>
  <c r="A405" i="2"/>
  <c r="D405" i="2"/>
  <c r="E405" i="2"/>
  <c r="F405" i="2"/>
  <c r="G405" i="2"/>
  <c r="H405" i="2" s="1"/>
  <c r="I405" i="2" s="1"/>
  <c r="J405" i="2" s="1"/>
  <c r="A404" i="2"/>
  <c r="D404" i="2"/>
  <c r="E404" i="2"/>
  <c r="F404" i="2"/>
  <c r="G404" i="2"/>
  <c r="H404" i="2" s="1"/>
  <c r="I404" i="2" s="1"/>
  <c r="J404" i="2" s="1"/>
  <c r="A403" i="2"/>
  <c r="D403" i="2"/>
  <c r="E403" i="2"/>
  <c r="F403" i="2"/>
  <c r="G403" i="2"/>
  <c r="H403" i="2" s="1"/>
  <c r="I403" i="2" s="1"/>
  <c r="J403" i="2" s="1"/>
  <c r="A402" i="2"/>
  <c r="D402" i="2"/>
  <c r="E402" i="2"/>
  <c r="F402" i="2"/>
  <c r="G402" i="2"/>
  <c r="H402" i="2"/>
  <c r="I402" i="2" s="1"/>
  <c r="J402" i="2" s="1"/>
  <c r="A401" i="2"/>
  <c r="D401" i="2"/>
  <c r="E401" i="2"/>
  <c r="F401" i="2"/>
  <c r="G401" i="2"/>
  <c r="H401" i="2"/>
  <c r="I401" i="2" s="1"/>
  <c r="J401" i="2" s="1"/>
  <c r="A400" i="2"/>
  <c r="D400" i="2"/>
  <c r="E400" i="2"/>
  <c r="F400" i="2"/>
  <c r="G400" i="2"/>
  <c r="H400" i="2" s="1"/>
  <c r="I400" i="2" s="1"/>
  <c r="J400" i="2" s="1"/>
  <c r="A399" i="2"/>
  <c r="D399" i="2"/>
  <c r="E399" i="2"/>
  <c r="F399" i="2"/>
  <c r="G399" i="2"/>
  <c r="H399" i="2" s="1"/>
  <c r="I399" i="2" s="1"/>
  <c r="J399" i="2" s="1"/>
  <c r="A398" i="2"/>
  <c r="D398" i="2"/>
  <c r="E398" i="2"/>
  <c r="F398" i="2"/>
  <c r="G398" i="2"/>
  <c r="H398" i="2" s="1"/>
  <c r="I398" i="2" s="1"/>
  <c r="J398" i="2" s="1"/>
  <c r="A397" i="2"/>
  <c r="D397" i="2"/>
  <c r="E397" i="2"/>
  <c r="F397" i="2"/>
  <c r="G397" i="2"/>
  <c r="H397" i="2"/>
  <c r="I397" i="2" s="1"/>
  <c r="J397" i="2" s="1"/>
  <c r="A272" i="28"/>
  <c r="C272" i="28"/>
  <c r="D272" i="28" s="1"/>
  <c r="E272" i="28"/>
  <c r="A273" i="28"/>
  <c r="C273" i="28"/>
  <c r="D273" i="28" s="1"/>
  <c r="E273" i="28"/>
  <c r="A274" i="28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C274" i="28"/>
  <c r="D274" i="28" s="1"/>
  <c r="E274" i="28"/>
  <c r="C275" i="28"/>
  <c r="D275" i="28" s="1"/>
  <c r="E275" i="28"/>
  <c r="C276" i="28"/>
  <c r="D276" i="28" s="1"/>
  <c r="E276" i="28"/>
  <c r="C277" i="28"/>
  <c r="D277" i="28" s="1"/>
  <c r="E277" i="28"/>
  <c r="C278" i="28"/>
  <c r="D278" i="28" s="1"/>
  <c r="E278" i="28"/>
  <c r="C279" i="28"/>
  <c r="D279" i="28" s="1"/>
  <c r="E279" i="28"/>
  <c r="C280" i="28"/>
  <c r="D280" i="28" s="1"/>
  <c r="E280" i="28"/>
  <c r="C281" i="28"/>
  <c r="D281" i="28" s="1"/>
  <c r="E281" i="28"/>
  <c r="C282" i="28"/>
  <c r="D282" i="28" s="1"/>
  <c r="E282" i="28"/>
  <c r="C283" i="28"/>
  <c r="D283" i="28" s="1"/>
  <c r="E283" i="28"/>
  <c r="C284" i="28"/>
  <c r="D284" i="28" s="1"/>
  <c r="E284" i="28"/>
  <c r="C285" i="28"/>
  <c r="D285" i="28" s="1"/>
  <c r="E285" i="28"/>
  <c r="C286" i="28"/>
  <c r="D286" i="28" s="1"/>
  <c r="E286" i="28"/>
  <c r="C287" i="28"/>
  <c r="D287" i="28" s="1"/>
  <c r="E287" i="28"/>
  <c r="C288" i="28"/>
  <c r="D288" i="28" s="1"/>
  <c r="E288" i="28"/>
  <c r="C289" i="28"/>
  <c r="D289" i="28" s="1"/>
  <c r="E289" i="28"/>
  <c r="C290" i="28"/>
  <c r="D290" i="28" s="1"/>
  <c r="E290" i="28"/>
  <c r="C291" i="28"/>
  <c r="D291" i="28" s="1"/>
  <c r="E291" i="28"/>
  <c r="C292" i="28"/>
  <c r="D292" i="28" s="1"/>
  <c r="E292" i="28"/>
  <c r="C293" i="28"/>
  <c r="D293" i="28" s="1"/>
  <c r="E293" i="28"/>
  <c r="C294" i="28"/>
  <c r="D294" i="28" s="1"/>
  <c r="E294" i="28"/>
  <c r="C295" i="28"/>
  <c r="D295" i="28" s="1"/>
  <c r="E295" i="28"/>
  <c r="C296" i="28"/>
  <c r="D296" i="28" s="1"/>
  <c r="E296" i="28"/>
  <c r="C297" i="28"/>
  <c r="D297" i="28" s="1"/>
  <c r="E297" i="28"/>
  <c r="C298" i="28"/>
  <c r="D298" i="28" s="1"/>
  <c r="E298" i="28"/>
  <c r="C299" i="28"/>
  <c r="D299" i="28" s="1"/>
  <c r="E299" i="28"/>
  <c r="C300" i="28"/>
  <c r="D300" i="28" s="1"/>
  <c r="E300" i="28"/>
  <c r="C301" i="28"/>
  <c r="D301" i="28" s="1"/>
  <c r="E301" i="28"/>
  <c r="A101" i="25"/>
  <c r="A102" i="25" s="1"/>
  <c r="A103" i="25" s="1"/>
  <c r="A104" i="25" s="1"/>
  <c r="C101" i="25"/>
  <c r="D101" i="25"/>
  <c r="E101" i="25"/>
  <c r="C102" i="25"/>
  <c r="D102" i="25"/>
  <c r="E102" i="25"/>
  <c r="C103" i="25"/>
  <c r="D103" i="25"/>
  <c r="E103" i="25"/>
  <c r="C104" i="25"/>
  <c r="D104" i="25"/>
  <c r="E104" i="25"/>
  <c r="A98" i="25"/>
  <c r="A99" i="25" s="1"/>
  <c r="A100" i="25" s="1"/>
  <c r="C98" i="25"/>
  <c r="D98" i="25"/>
  <c r="E98" i="25"/>
  <c r="C99" i="25"/>
  <c r="D99" i="25"/>
  <c r="E99" i="25"/>
  <c r="C100" i="25"/>
  <c r="D100" i="25"/>
  <c r="E100" i="25"/>
  <c r="A396" i="2"/>
  <c r="D396" i="2"/>
  <c r="E396" i="2"/>
  <c r="F396" i="2"/>
  <c r="G396" i="2"/>
  <c r="H396" i="2" s="1"/>
  <c r="I396" i="2" s="1"/>
  <c r="J396" i="2" s="1"/>
  <c r="D219" i="3"/>
  <c r="E219" i="3"/>
  <c r="F219" i="3"/>
  <c r="G219" i="3"/>
  <c r="H219" i="3"/>
  <c r="I219" i="3"/>
  <c r="J219" i="3" s="1"/>
  <c r="D218" i="3"/>
  <c r="E218" i="3"/>
  <c r="F218" i="3"/>
  <c r="G218" i="3"/>
  <c r="H218" i="3" s="1"/>
  <c r="I218" i="3" s="1"/>
  <c r="J218" i="3" s="1"/>
  <c r="A395" i="2"/>
  <c r="D395" i="2"/>
  <c r="E395" i="2"/>
  <c r="F395" i="2"/>
  <c r="G395" i="2"/>
  <c r="H395" i="2"/>
  <c r="I395" i="2" s="1"/>
  <c r="J395" i="2" s="1"/>
  <c r="A394" i="2"/>
  <c r="D394" i="2"/>
  <c r="E394" i="2"/>
  <c r="F394" i="2"/>
  <c r="G394" i="2"/>
  <c r="H394" i="2" s="1"/>
  <c r="I394" i="2" s="1"/>
  <c r="J394" i="2" s="1"/>
  <c r="D217" i="3"/>
  <c r="E217" i="3"/>
  <c r="F217" i="3"/>
  <c r="G217" i="3"/>
  <c r="H217" i="3" s="1"/>
  <c r="I217" i="3" s="1"/>
  <c r="J217" i="3" s="1"/>
  <c r="D216" i="3"/>
  <c r="E216" i="3"/>
  <c r="F216" i="3"/>
  <c r="G216" i="3"/>
  <c r="H216" i="3"/>
  <c r="I216" i="3" s="1"/>
  <c r="J216" i="3" s="1"/>
  <c r="A393" i="2"/>
  <c r="D393" i="2"/>
  <c r="E393" i="2"/>
  <c r="F393" i="2"/>
  <c r="G393" i="2"/>
  <c r="H393" i="2" s="1"/>
  <c r="I393" i="2" s="1"/>
  <c r="J393" i="2" s="1"/>
  <c r="A392" i="2"/>
  <c r="D392" i="2"/>
  <c r="E392" i="2"/>
  <c r="F392" i="2"/>
  <c r="G392" i="2"/>
  <c r="H392" i="2" s="1"/>
  <c r="I392" i="2" s="1"/>
  <c r="J392" i="2" s="1"/>
  <c r="D215" i="3"/>
  <c r="E215" i="3"/>
  <c r="F215" i="3"/>
  <c r="G215" i="3"/>
  <c r="H215" i="3" s="1"/>
  <c r="I215" i="3" s="1"/>
  <c r="J215" i="3" s="1"/>
  <c r="D214" i="3"/>
  <c r="E214" i="3"/>
  <c r="F214" i="3"/>
  <c r="G214" i="3"/>
  <c r="H214" i="3" s="1"/>
  <c r="I214" i="3" s="1"/>
  <c r="J214" i="3" s="1"/>
  <c r="A391" i="2"/>
  <c r="D391" i="2"/>
  <c r="E391" i="2"/>
  <c r="F391" i="2"/>
  <c r="G391" i="2"/>
  <c r="H391" i="2" s="1"/>
  <c r="I391" i="2" s="1"/>
  <c r="J391" i="2" s="1"/>
  <c r="D213" i="3"/>
  <c r="E213" i="3"/>
  <c r="F213" i="3"/>
  <c r="G213" i="3"/>
  <c r="H213" i="3" s="1"/>
  <c r="I213" i="3" s="1"/>
  <c r="J213" i="3" s="1"/>
  <c r="A390" i="2"/>
  <c r="D390" i="2"/>
  <c r="E390" i="2"/>
  <c r="F390" i="2"/>
  <c r="G390" i="2"/>
  <c r="H390" i="2" s="1"/>
  <c r="I390" i="2" s="1"/>
  <c r="J390" i="2" s="1"/>
  <c r="A19" i="9"/>
  <c r="D19" i="9"/>
  <c r="E19" i="9"/>
  <c r="F19" i="9"/>
  <c r="G19" i="9"/>
  <c r="H19" i="9" s="1"/>
  <c r="I19" i="9" s="1"/>
  <c r="J19" i="9" s="1"/>
  <c r="A49" i="23"/>
  <c r="A50" i="23" s="1"/>
  <c r="A51" i="23" s="1"/>
  <c r="A52" i="23" s="1"/>
  <c r="A53" i="23" s="1"/>
  <c r="A54" i="23" s="1"/>
  <c r="A55" i="23" s="1"/>
  <c r="A56" i="23" s="1"/>
  <c r="A57" i="23" s="1"/>
  <c r="B49" i="23"/>
  <c r="C49" i="23" s="1"/>
  <c r="E49" i="23"/>
  <c r="H49" i="23"/>
  <c r="I49" i="23"/>
  <c r="A48" i="22"/>
  <c r="A49" i="22" s="1"/>
  <c r="A50" i="22" s="1"/>
  <c r="A51" i="22" s="1"/>
  <c r="A52" i="22" s="1"/>
  <c r="A53" i="22" s="1"/>
  <c r="A54" i="22" s="1"/>
  <c r="B48" i="22"/>
  <c r="C48" i="22" s="1"/>
  <c r="D48" i="22"/>
  <c r="E48" i="22"/>
  <c r="G48" i="22"/>
  <c r="I48" i="22"/>
  <c r="M48" i="22"/>
  <c r="N48" i="22" s="1"/>
  <c r="B49" i="22"/>
  <c r="I49" i="22" s="1"/>
  <c r="C49" i="22"/>
  <c r="D49" i="22"/>
  <c r="F49" i="22"/>
  <c r="H49" i="22"/>
  <c r="B50" i="22"/>
  <c r="H50" i="22" s="1"/>
  <c r="E50" i="22"/>
  <c r="G50" i="22"/>
  <c r="A93" i="25"/>
  <c r="C93" i="25"/>
  <c r="D93" i="25"/>
  <c r="E93" i="25"/>
  <c r="A94" i="25"/>
  <c r="A95" i="25" s="1"/>
  <c r="A96" i="25" s="1"/>
  <c r="A97" i="25" s="1"/>
  <c r="C94" i="25"/>
  <c r="D94" i="25"/>
  <c r="E94" i="25"/>
  <c r="C95" i="25"/>
  <c r="D95" i="25"/>
  <c r="E95" i="25"/>
  <c r="C96" i="25"/>
  <c r="D96" i="25"/>
  <c r="E96" i="25"/>
  <c r="C97" i="25"/>
  <c r="D97" i="25"/>
  <c r="E97" i="25"/>
  <c r="A389" i="2"/>
  <c r="D389" i="2"/>
  <c r="E389" i="2"/>
  <c r="F389" i="2"/>
  <c r="G389" i="2"/>
  <c r="H389" i="2" s="1"/>
  <c r="I389" i="2" s="1"/>
  <c r="J389" i="2" s="1"/>
  <c r="A388" i="2"/>
  <c r="D388" i="2"/>
  <c r="E388" i="2"/>
  <c r="F388" i="2"/>
  <c r="G388" i="2"/>
  <c r="H388" i="2" s="1"/>
  <c r="I388" i="2" s="1"/>
  <c r="J388" i="2" s="1"/>
  <c r="A387" i="2"/>
  <c r="D387" i="2"/>
  <c r="E387" i="2"/>
  <c r="F387" i="2"/>
  <c r="G387" i="2"/>
  <c r="H387" i="2" s="1"/>
  <c r="I387" i="2" s="1"/>
  <c r="J387" i="2" s="1"/>
  <c r="A386" i="2"/>
  <c r="D386" i="2"/>
  <c r="E386" i="2"/>
  <c r="F386" i="2"/>
  <c r="G386" i="2"/>
  <c r="H386" i="2" s="1"/>
  <c r="I386" i="2" s="1"/>
  <c r="J386" i="2" s="1"/>
  <c r="A385" i="2"/>
  <c r="D385" i="2"/>
  <c r="E385" i="2"/>
  <c r="F385" i="2"/>
  <c r="G385" i="2"/>
  <c r="H385" i="2" s="1"/>
  <c r="I385" i="2" s="1"/>
  <c r="J385" i="2" s="1"/>
  <c r="A384" i="2"/>
  <c r="D384" i="2"/>
  <c r="E384" i="2"/>
  <c r="F384" i="2"/>
  <c r="G384" i="2"/>
  <c r="H384" i="2" s="1"/>
  <c r="I384" i="2" s="1"/>
  <c r="J384" i="2" s="1"/>
  <c r="F85" i="25"/>
  <c r="A89" i="25"/>
  <c r="C89" i="25"/>
  <c r="D89" i="25"/>
  <c r="E89" i="25"/>
  <c r="A90" i="25"/>
  <c r="A91" i="25" s="1"/>
  <c r="A92" i="25" s="1"/>
  <c r="C90" i="25"/>
  <c r="D90" i="25"/>
  <c r="E90" i="25"/>
  <c r="C91" i="25"/>
  <c r="D91" i="25"/>
  <c r="E91" i="25"/>
  <c r="C92" i="25"/>
  <c r="D92" i="25"/>
  <c r="E92" i="25"/>
  <c r="L572" i="28" l="1"/>
  <c r="L542" i="28"/>
  <c r="L512" i="28"/>
  <c r="N79" i="22"/>
  <c r="M80" i="22" s="1"/>
  <c r="O79" i="22"/>
  <c r="P79" i="22" s="1"/>
  <c r="Q79" i="22" s="1"/>
  <c r="G78" i="22"/>
  <c r="H78" i="22"/>
  <c r="I78" i="22"/>
  <c r="C78" i="22"/>
  <c r="B79" i="22"/>
  <c r="D78" i="22"/>
  <c r="E78" i="22"/>
  <c r="F78" i="22"/>
  <c r="Q78" i="22"/>
  <c r="J77" i="22"/>
  <c r="K77" i="22" s="1"/>
  <c r="J64" i="22"/>
  <c r="K64" i="22" s="1"/>
  <c r="N65" i="22"/>
  <c r="M66" i="22" s="1"/>
  <c r="O65" i="22"/>
  <c r="P65" i="22" s="1"/>
  <c r="O64" i="22"/>
  <c r="P64" i="22" s="1"/>
  <c r="F65" i="22"/>
  <c r="G65" i="22"/>
  <c r="H65" i="22"/>
  <c r="I65" i="22"/>
  <c r="C65" i="22"/>
  <c r="B66" i="22"/>
  <c r="D65" i="22"/>
  <c r="E65" i="22"/>
  <c r="J84" i="23"/>
  <c r="K84" i="23" s="1"/>
  <c r="I85" i="23"/>
  <c r="C85" i="23"/>
  <c r="D85" i="23"/>
  <c r="E85" i="23"/>
  <c r="F85" i="23"/>
  <c r="B86" i="23"/>
  <c r="G85" i="23"/>
  <c r="H85" i="23"/>
  <c r="E69" i="23"/>
  <c r="F69" i="23"/>
  <c r="B70" i="23"/>
  <c r="H69" i="23"/>
  <c r="I69" i="23"/>
  <c r="G69" i="23"/>
  <c r="C69" i="23"/>
  <c r="D69" i="23"/>
  <c r="J68" i="23"/>
  <c r="K68" i="23" s="1"/>
  <c r="L482" i="28"/>
  <c r="H422" i="28"/>
  <c r="K422" i="28"/>
  <c r="K392" i="28"/>
  <c r="H392" i="28"/>
  <c r="I60" i="23"/>
  <c r="G60" i="23"/>
  <c r="C60" i="23"/>
  <c r="D60" i="23"/>
  <c r="E60" i="23"/>
  <c r="F60" i="23"/>
  <c r="B61" i="23"/>
  <c r="H60" i="23"/>
  <c r="K362" i="28"/>
  <c r="H362" i="28"/>
  <c r="H302" i="28"/>
  <c r="K302" i="28"/>
  <c r="K332" i="28"/>
  <c r="H332" i="28"/>
  <c r="Q56" i="22"/>
  <c r="N58" i="22"/>
  <c r="M59" i="22" s="1"/>
  <c r="O58" i="22"/>
  <c r="P58" i="22" s="1"/>
  <c r="Q58" i="22" s="1"/>
  <c r="Q57" i="22"/>
  <c r="E55" i="22"/>
  <c r="J55" i="22" s="1"/>
  <c r="K55" i="22" s="1"/>
  <c r="B56" i="22"/>
  <c r="F19" i="32"/>
  <c r="C9" i="32"/>
  <c r="C10" i="32" s="1"/>
  <c r="C11" i="32" s="1"/>
  <c r="C12" i="32" s="1"/>
  <c r="C13" i="32" s="1"/>
  <c r="C14" i="32" s="1"/>
  <c r="C15" i="32" s="1"/>
  <c r="C16" i="32" s="1"/>
  <c r="C17" i="32" s="1"/>
  <c r="C18" i="32" s="1"/>
  <c r="B3" i="32"/>
  <c r="D3" i="32" s="1"/>
  <c r="G3" i="32" s="1"/>
  <c r="J272" i="28"/>
  <c r="F272" i="28"/>
  <c r="G272" i="28"/>
  <c r="I272" i="28"/>
  <c r="G49" i="23"/>
  <c r="B50" i="23"/>
  <c r="F49" i="23"/>
  <c r="D49" i="23"/>
  <c r="O48" i="22"/>
  <c r="P48" i="22" s="1"/>
  <c r="M49" i="22"/>
  <c r="F50" i="22"/>
  <c r="G49" i="22"/>
  <c r="H48" i="22"/>
  <c r="D50" i="22"/>
  <c r="E49" i="22"/>
  <c r="F48" i="22"/>
  <c r="B51" i="22"/>
  <c r="C50" i="22"/>
  <c r="I50" i="22"/>
  <c r="A383" i="2"/>
  <c r="D383" i="2"/>
  <c r="E383" i="2"/>
  <c r="F383" i="2"/>
  <c r="G383" i="2"/>
  <c r="H383" i="2"/>
  <c r="I383" i="2" s="1"/>
  <c r="J383" i="2" s="1"/>
  <c r="A382" i="2"/>
  <c r="D382" i="2"/>
  <c r="E382" i="2"/>
  <c r="F382" i="2"/>
  <c r="G382" i="2"/>
  <c r="H382" i="2" s="1"/>
  <c r="I382" i="2" s="1"/>
  <c r="J382" i="2" s="1"/>
  <c r="A381" i="2"/>
  <c r="D381" i="2"/>
  <c r="E381" i="2"/>
  <c r="F381" i="2"/>
  <c r="G381" i="2"/>
  <c r="H381" i="2"/>
  <c r="I381" i="2" s="1"/>
  <c r="J381" i="2" s="1"/>
  <c r="A380" i="2"/>
  <c r="D380" i="2"/>
  <c r="E380" i="2"/>
  <c r="F380" i="2"/>
  <c r="G380" i="2"/>
  <c r="H380" i="2"/>
  <c r="I380" i="2" s="1"/>
  <c r="J380" i="2" s="1"/>
  <c r="A379" i="2"/>
  <c r="D379" i="2"/>
  <c r="E379" i="2"/>
  <c r="F379" i="2"/>
  <c r="G379" i="2"/>
  <c r="H379" i="2"/>
  <c r="I379" i="2"/>
  <c r="J379" i="2" s="1"/>
  <c r="D212" i="3"/>
  <c r="E212" i="3"/>
  <c r="F212" i="3"/>
  <c r="G212" i="3"/>
  <c r="H212" i="3" s="1"/>
  <c r="I212" i="3" s="1"/>
  <c r="J212" i="3" s="1"/>
  <c r="D210" i="3"/>
  <c r="D211" i="3"/>
  <c r="E210" i="3"/>
  <c r="E211" i="3"/>
  <c r="F210" i="3"/>
  <c r="F211" i="3"/>
  <c r="G210" i="3"/>
  <c r="G211" i="3"/>
  <c r="H210" i="3"/>
  <c r="I210" i="3" s="1"/>
  <c r="J210" i="3" s="1"/>
  <c r="H211" i="3"/>
  <c r="I211" i="3" s="1"/>
  <c r="J211" i="3" s="1"/>
  <c r="A378" i="2"/>
  <c r="D378" i="2"/>
  <c r="E378" i="2"/>
  <c r="F378" i="2"/>
  <c r="G378" i="2"/>
  <c r="H378" i="2" s="1"/>
  <c r="I378" i="2" s="1"/>
  <c r="J378" i="2" s="1"/>
  <c r="A377" i="2"/>
  <c r="D377" i="2"/>
  <c r="E377" i="2"/>
  <c r="F377" i="2"/>
  <c r="G377" i="2"/>
  <c r="H377" i="2" s="1"/>
  <c r="I377" i="2" s="1"/>
  <c r="J377" i="2" s="1"/>
  <c r="D209" i="3"/>
  <c r="E209" i="3"/>
  <c r="F209" i="3"/>
  <c r="G209" i="3"/>
  <c r="H209" i="3" s="1"/>
  <c r="I209" i="3" s="1"/>
  <c r="J209" i="3" s="1"/>
  <c r="A376" i="2"/>
  <c r="D376" i="2"/>
  <c r="E376" i="2"/>
  <c r="F376" i="2"/>
  <c r="G376" i="2"/>
  <c r="H376" i="2"/>
  <c r="I376" i="2" s="1"/>
  <c r="J376" i="2" s="1"/>
  <c r="A375" i="2"/>
  <c r="D375" i="2"/>
  <c r="E375" i="2"/>
  <c r="F375" i="2"/>
  <c r="G375" i="2"/>
  <c r="H375" i="2" s="1"/>
  <c r="I375" i="2" s="1"/>
  <c r="J375" i="2" s="1"/>
  <c r="A84" i="25"/>
  <c r="A85" i="25" s="1"/>
  <c r="A86" i="25" s="1"/>
  <c r="A87" i="25" s="1"/>
  <c r="A88" i="25" s="1"/>
  <c r="C84" i="25"/>
  <c r="D84" i="25"/>
  <c r="E84" i="25"/>
  <c r="C85" i="25"/>
  <c r="D85" i="25"/>
  <c r="E85" i="25"/>
  <c r="C86" i="25"/>
  <c r="D86" i="25"/>
  <c r="E86" i="25"/>
  <c r="C87" i="25"/>
  <c r="D87" i="25"/>
  <c r="E87" i="25"/>
  <c r="C88" i="25"/>
  <c r="D88" i="25"/>
  <c r="E88" i="25"/>
  <c r="A374" i="2"/>
  <c r="D374" i="2"/>
  <c r="E374" i="2"/>
  <c r="F374" i="2"/>
  <c r="G374" i="2"/>
  <c r="H374" i="2" s="1"/>
  <c r="I374" i="2" s="1"/>
  <c r="J374" i="2" s="1"/>
  <c r="A373" i="2"/>
  <c r="D373" i="2"/>
  <c r="E373" i="2"/>
  <c r="F373" i="2"/>
  <c r="G373" i="2"/>
  <c r="H373" i="2" s="1"/>
  <c r="I373" i="2" s="1"/>
  <c r="J373" i="2" s="1"/>
  <c r="A372" i="2"/>
  <c r="D372" i="2"/>
  <c r="E372" i="2"/>
  <c r="F372" i="2"/>
  <c r="G372" i="2"/>
  <c r="H372" i="2" s="1"/>
  <c r="I372" i="2" s="1"/>
  <c r="J372" i="2" s="1"/>
  <c r="A371" i="2"/>
  <c r="D371" i="2"/>
  <c r="E371" i="2"/>
  <c r="F371" i="2"/>
  <c r="G371" i="2"/>
  <c r="H371" i="2" s="1"/>
  <c r="I371" i="2" s="1"/>
  <c r="J371" i="2" s="1"/>
  <c r="A370" i="2"/>
  <c r="D370" i="2"/>
  <c r="E370" i="2"/>
  <c r="F370" i="2"/>
  <c r="G370" i="2"/>
  <c r="H370" i="2"/>
  <c r="I370" i="2" s="1"/>
  <c r="J370" i="2" s="1"/>
  <c r="A369" i="2"/>
  <c r="D369" i="2"/>
  <c r="E369" i="2"/>
  <c r="F369" i="2"/>
  <c r="G369" i="2"/>
  <c r="H369" i="2" s="1"/>
  <c r="I369" i="2" s="1"/>
  <c r="J369" i="2" s="1"/>
  <c r="A368" i="2"/>
  <c r="D368" i="2"/>
  <c r="E368" i="2"/>
  <c r="F368" i="2"/>
  <c r="G368" i="2"/>
  <c r="H368" i="2" s="1"/>
  <c r="I368" i="2" s="1"/>
  <c r="J368" i="2" s="1"/>
  <c r="A18" i="30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D18" i="30"/>
  <c r="E18" i="30" s="1"/>
  <c r="F18" i="30" s="1"/>
  <c r="D19" i="30"/>
  <c r="E19" i="30" s="1"/>
  <c r="F19" i="30" s="1"/>
  <c r="D20" i="30"/>
  <c r="E20" i="30" s="1"/>
  <c r="F20" i="30" s="1"/>
  <c r="D21" i="30"/>
  <c r="E21" i="30" s="1"/>
  <c r="F21" i="30" s="1"/>
  <c r="D22" i="30"/>
  <c r="E22" i="30" s="1"/>
  <c r="F22" i="30" s="1"/>
  <c r="D23" i="30"/>
  <c r="E23" i="30" s="1"/>
  <c r="F23" i="30" s="1"/>
  <c r="D24" i="30"/>
  <c r="E24" i="30" s="1"/>
  <c r="F24" i="30" s="1"/>
  <c r="D25" i="30"/>
  <c r="E25" i="30" s="1"/>
  <c r="F25" i="30" s="1"/>
  <c r="D26" i="30"/>
  <c r="E26" i="30" s="1"/>
  <c r="F26" i="30" s="1"/>
  <c r="D27" i="30"/>
  <c r="E27" i="30" s="1"/>
  <c r="F27" i="30" s="1"/>
  <c r="D28" i="30"/>
  <c r="E28" i="30" s="1"/>
  <c r="F28" i="30" s="1"/>
  <c r="D29" i="30"/>
  <c r="E29" i="30" s="1"/>
  <c r="F29" i="30" s="1"/>
  <c r="D30" i="30"/>
  <c r="E30" i="30" s="1"/>
  <c r="F30" i="30" s="1"/>
  <c r="A367" i="2"/>
  <c r="D367" i="2"/>
  <c r="E367" i="2"/>
  <c r="F367" i="2"/>
  <c r="G367" i="2"/>
  <c r="H367" i="2" s="1"/>
  <c r="I367" i="2" s="1"/>
  <c r="J367" i="2" s="1"/>
  <c r="A366" i="2"/>
  <c r="D366" i="2"/>
  <c r="E366" i="2"/>
  <c r="F366" i="2"/>
  <c r="G366" i="2"/>
  <c r="H366" i="2"/>
  <c r="I366" i="2" s="1"/>
  <c r="J366" i="2" s="1"/>
  <c r="D208" i="3"/>
  <c r="E208" i="3"/>
  <c r="F208" i="3"/>
  <c r="G208" i="3"/>
  <c r="H208" i="3" s="1"/>
  <c r="I208" i="3" s="1"/>
  <c r="J208" i="3" s="1"/>
  <c r="A365" i="2"/>
  <c r="D365" i="2"/>
  <c r="E365" i="2"/>
  <c r="F365" i="2"/>
  <c r="G365" i="2"/>
  <c r="H365" i="2"/>
  <c r="I365" i="2" s="1"/>
  <c r="J365" i="2" s="1"/>
  <c r="D207" i="3"/>
  <c r="E207" i="3"/>
  <c r="F207" i="3"/>
  <c r="G207" i="3"/>
  <c r="H207" i="3" s="1"/>
  <c r="I207" i="3" s="1"/>
  <c r="J207" i="3" s="1"/>
  <c r="A364" i="2"/>
  <c r="D364" i="2"/>
  <c r="E364" i="2"/>
  <c r="F364" i="2"/>
  <c r="G364" i="2"/>
  <c r="H364" i="2" s="1"/>
  <c r="I364" i="2" s="1"/>
  <c r="J364" i="2" s="1"/>
  <c r="D206" i="3"/>
  <c r="E206" i="3"/>
  <c r="F206" i="3"/>
  <c r="G206" i="3"/>
  <c r="H206" i="3" s="1"/>
  <c r="I206" i="3" s="1"/>
  <c r="J206" i="3" s="1"/>
  <c r="A363" i="2"/>
  <c r="D363" i="2"/>
  <c r="E363" i="2"/>
  <c r="F363" i="2"/>
  <c r="G363" i="2"/>
  <c r="H363" i="2" s="1"/>
  <c r="I363" i="2" s="1"/>
  <c r="J363" i="2" s="1"/>
  <c r="D205" i="3"/>
  <c r="E205" i="3"/>
  <c r="F205" i="3"/>
  <c r="G205" i="3"/>
  <c r="H205" i="3" s="1"/>
  <c r="I205" i="3" s="1"/>
  <c r="J205" i="3" s="1"/>
  <c r="A362" i="2"/>
  <c r="D362" i="2"/>
  <c r="E362" i="2"/>
  <c r="F362" i="2"/>
  <c r="G362" i="2"/>
  <c r="H362" i="2" s="1"/>
  <c r="I362" i="2" s="1"/>
  <c r="J362" i="2" s="1"/>
  <c r="F71" i="25"/>
  <c r="A74" i="25"/>
  <c r="A75" i="25" s="1"/>
  <c r="A76" i="25" s="1"/>
  <c r="A77" i="25" s="1"/>
  <c r="A78" i="25" s="1"/>
  <c r="A79" i="25" s="1"/>
  <c r="A80" i="25" s="1"/>
  <c r="A81" i="25" s="1"/>
  <c r="A82" i="25" s="1"/>
  <c r="A83" i="25" s="1"/>
  <c r="C74" i="25"/>
  <c r="D74" i="25"/>
  <c r="E74" i="25"/>
  <c r="C75" i="25"/>
  <c r="D75" i="25"/>
  <c r="E75" i="25"/>
  <c r="C76" i="25"/>
  <c r="D76" i="25"/>
  <c r="E76" i="25"/>
  <c r="C77" i="25"/>
  <c r="D77" i="25"/>
  <c r="E77" i="25"/>
  <c r="C78" i="25"/>
  <c r="D78" i="25"/>
  <c r="E78" i="25"/>
  <c r="C79" i="25"/>
  <c r="D79" i="25"/>
  <c r="E79" i="25"/>
  <c r="C80" i="25"/>
  <c r="D80" i="25"/>
  <c r="E80" i="25"/>
  <c r="C81" i="25"/>
  <c r="D81" i="25"/>
  <c r="E81" i="25"/>
  <c r="C82" i="25"/>
  <c r="D82" i="25"/>
  <c r="E82" i="25"/>
  <c r="C83" i="25"/>
  <c r="D83" i="25"/>
  <c r="E83" i="25"/>
  <c r="D203" i="3"/>
  <c r="D204" i="3"/>
  <c r="E203" i="3"/>
  <c r="E204" i="3"/>
  <c r="F203" i="3"/>
  <c r="F204" i="3"/>
  <c r="G203" i="3"/>
  <c r="H203" i="3" s="1"/>
  <c r="I203" i="3" s="1"/>
  <c r="J203" i="3" s="1"/>
  <c r="G204" i="3"/>
  <c r="H204" i="3" s="1"/>
  <c r="I204" i="3" s="1"/>
  <c r="J204" i="3" s="1"/>
  <c r="A361" i="2"/>
  <c r="D361" i="2"/>
  <c r="E361" i="2"/>
  <c r="F361" i="2"/>
  <c r="G361" i="2"/>
  <c r="H361" i="2" s="1"/>
  <c r="I361" i="2" s="1"/>
  <c r="J361" i="2" s="1"/>
  <c r="A360" i="2"/>
  <c r="D360" i="2"/>
  <c r="E360" i="2"/>
  <c r="F360" i="2"/>
  <c r="G360" i="2"/>
  <c r="H360" i="2" s="1"/>
  <c r="I360" i="2" s="1"/>
  <c r="J360" i="2" s="1"/>
  <c r="A359" i="2"/>
  <c r="D359" i="2"/>
  <c r="E359" i="2"/>
  <c r="F359" i="2"/>
  <c r="G359" i="2"/>
  <c r="H359" i="2" s="1"/>
  <c r="I359" i="2" s="1"/>
  <c r="J359" i="2" s="1"/>
  <c r="A358" i="2"/>
  <c r="D358" i="2"/>
  <c r="E358" i="2"/>
  <c r="F358" i="2"/>
  <c r="G358" i="2"/>
  <c r="H358" i="2" s="1"/>
  <c r="I358" i="2" s="1"/>
  <c r="J358" i="2" s="1"/>
  <c r="A357" i="2"/>
  <c r="D357" i="2"/>
  <c r="E357" i="2"/>
  <c r="F357" i="2"/>
  <c r="G357" i="2"/>
  <c r="H357" i="2" s="1"/>
  <c r="I357" i="2" s="1"/>
  <c r="J357" i="2" s="1"/>
  <c r="F79" i="22" l="1"/>
  <c r="G79" i="22"/>
  <c r="H79" i="22"/>
  <c r="I79" i="22"/>
  <c r="C79" i="22"/>
  <c r="B80" i="22"/>
  <c r="D79" i="22"/>
  <c r="E79" i="22"/>
  <c r="J78" i="22"/>
  <c r="K78" i="22" s="1"/>
  <c r="N80" i="22"/>
  <c r="M81" i="22" s="1"/>
  <c r="O80" i="22"/>
  <c r="P80" i="22" s="1"/>
  <c r="Q65" i="22"/>
  <c r="Q64" i="22"/>
  <c r="E66" i="22"/>
  <c r="F66" i="22"/>
  <c r="G66" i="22"/>
  <c r="H66" i="22"/>
  <c r="I66" i="22"/>
  <c r="C66" i="22"/>
  <c r="B67" i="22"/>
  <c r="D66" i="22"/>
  <c r="N66" i="22"/>
  <c r="M67" i="22" s="1"/>
  <c r="O66" i="22"/>
  <c r="P66" i="22" s="1"/>
  <c r="J65" i="22"/>
  <c r="K65" i="22" s="1"/>
  <c r="E86" i="23"/>
  <c r="F86" i="23"/>
  <c r="B87" i="23"/>
  <c r="G86" i="23"/>
  <c r="H86" i="23"/>
  <c r="I86" i="23"/>
  <c r="D86" i="23"/>
  <c r="C86" i="23"/>
  <c r="J85" i="23"/>
  <c r="K85" i="23" s="1"/>
  <c r="J69" i="23"/>
  <c r="K69" i="23" s="1"/>
  <c r="I70" i="23"/>
  <c r="D70" i="23"/>
  <c r="E70" i="23"/>
  <c r="C70" i="23"/>
  <c r="F70" i="23"/>
  <c r="B71" i="23"/>
  <c r="G70" i="23"/>
  <c r="H70" i="23"/>
  <c r="L422" i="28"/>
  <c r="L392" i="28"/>
  <c r="E61" i="23"/>
  <c r="F61" i="23"/>
  <c r="B62" i="23"/>
  <c r="C61" i="23"/>
  <c r="G61" i="23"/>
  <c r="H61" i="23"/>
  <c r="I61" i="23"/>
  <c r="D61" i="23"/>
  <c r="J60" i="23"/>
  <c r="K60" i="23" s="1"/>
  <c r="L362" i="28"/>
  <c r="L332" i="28"/>
  <c r="L302" i="28"/>
  <c r="J49" i="23"/>
  <c r="K49" i="23" s="1"/>
  <c r="J49" i="22"/>
  <c r="K49" i="22" s="1"/>
  <c r="H56" i="22"/>
  <c r="I56" i="22"/>
  <c r="F56" i="22"/>
  <c r="C56" i="22"/>
  <c r="B57" i="22"/>
  <c r="D56" i="22"/>
  <c r="G56" i="22"/>
  <c r="E56" i="22"/>
  <c r="N59" i="22"/>
  <c r="M60" i="22" s="1"/>
  <c r="O59" i="22"/>
  <c r="P59" i="22" s="1"/>
  <c r="J48" i="22"/>
  <c r="K48" i="22" s="1"/>
  <c r="C19" i="32"/>
  <c r="F20" i="32"/>
  <c r="B4" i="32"/>
  <c r="D4" i="32" s="1"/>
  <c r="G4" i="32" s="1"/>
  <c r="H272" i="28"/>
  <c r="K272" i="28"/>
  <c r="E50" i="23"/>
  <c r="F50" i="23"/>
  <c r="B51" i="23"/>
  <c r="G50" i="23"/>
  <c r="I50" i="23"/>
  <c r="H50" i="23"/>
  <c r="C50" i="23"/>
  <c r="D50" i="23"/>
  <c r="J50" i="22"/>
  <c r="K50" i="22" s="1"/>
  <c r="N49" i="22"/>
  <c r="M50" i="22" s="1"/>
  <c r="G51" i="22"/>
  <c r="I51" i="22"/>
  <c r="H51" i="22"/>
  <c r="F51" i="22"/>
  <c r="D51" i="22"/>
  <c r="C51" i="22"/>
  <c r="B52" i="22"/>
  <c r="E51" i="22"/>
  <c r="A18" i="9"/>
  <c r="D18" i="9"/>
  <c r="E18" i="9"/>
  <c r="F18" i="9"/>
  <c r="G18" i="9"/>
  <c r="H18" i="9" s="1"/>
  <c r="I18" i="9" s="1"/>
  <c r="J18" i="9" s="1"/>
  <c r="A356" i="2"/>
  <c r="D356" i="2"/>
  <c r="E356" i="2"/>
  <c r="F356" i="2"/>
  <c r="G356" i="2"/>
  <c r="H356" i="2" s="1"/>
  <c r="I356" i="2" s="1"/>
  <c r="J356" i="2" s="1"/>
  <c r="A355" i="2"/>
  <c r="D355" i="2"/>
  <c r="E355" i="2"/>
  <c r="F355" i="2"/>
  <c r="G355" i="2"/>
  <c r="H355" i="2" s="1"/>
  <c r="I355" i="2" s="1"/>
  <c r="J355" i="2" s="1"/>
  <c r="A354" i="2"/>
  <c r="D354" i="2"/>
  <c r="E354" i="2"/>
  <c r="F354" i="2"/>
  <c r="G354" i="2"/>
  <c r="H354" i="2"/>
  <c r="I354" i="2" s="1"/>
  <c r="J354" i="2" s="1"/>
  <c r="A353" i="2"/>
  <c r="D353" i="2"/>
  <c r="E353" i="2"/>
  <c r="F353" i="2"/>
  <c r="G353" i="2"/>
  <c r="H353" i="2" s="1"/>
  <c r="I353" i="2" s="1"/>
  <c r="J353" i="2" s="1"/>
  <c r="A65" i="25"/>
  <c r="C65" i="25"/>
  <c r="D65" i="25"/>
  <c r="E65" i="25"/>
  <c r="A66" i="25"/>
  <c r="A67" i="25" s="1"/>
  <c r="A68" i="25" s="1"/>
  <c r="A69" i="25" s="1"/>
  <c r="A70" i="25" s="1"/>
  <c r="A71" i="25" s="1"/>
  <c r="A72" i="25" s="1"/>
  <c r="A73" i="25" s="1"/>
  <c r="C66" i="25"/>
  <c r="D66" i="25"/>
  <c r="E66" i="25"/>
  <c r="C67" i="25"/>
  <c r="D67" i="25"/>
  <c r="E67" i="25"/>
  <c r="C68" i="25"/>
  <c r="D68" i="25"/>
  <c r="E68" i="25"/>
  <c r="C69" i="25"/>
  <c r="D69" i="25"/>
  <c r="E69" i="25"/>
  <c r="C70" i="25"/>
  <c r="D70" i="25"/>
  <c r="E70" i="25"/>
  <c r="C71" i="25"/>
  <c r="D71" i="25"/>
  <c r="E71" i="25"/>
  <c r="C72" i="25"/>
  <c r="D72" i="25"/>
  <c r="E72" i="25"/>
  <c r="C73" i="25"/>
  <c r="D73" i="25"/>
  <c r="E73" i="25"/>
  <c r="A352" i="2"/>
  <c r="D352" i="2"/>
  <c r="E352" i="2"/>
  <c r="F352" i="2"/>
  <c r="G352" i="2"/>
  <c r="H352" i="2" s="1"/>
  <c r="I352" i="2" s="1"/>
  <c r="J352" i="2" s="1"/>
  <c r="A351" i="2"/>
  <c r="D351" i="2"/>
  <c r="E351" i="2"/>
  <c r="F351" i="2"/>
  <c r="G351" i="2"/>
  <c r="H351" i="2" s="1"/>
  <c r="I351" i="2" s="1"/>
  <c r="J351" i="2" s="1"/>
  <c r="A350" i="2"/>
  <c r="D350" i="2"/>
  <c r="E350" i="2"/>
  <c r="F350" i="2"/>
  <c r="G350" i="2"/>
  <c r="H350" i="2" s="1"/>
  <c r="I350" i="2" s="1"/>
  <c r="J350" i="2" s="1"/>
  <c r="E80" i="22" l="1"/>
  <c r="F80" i="22"/>
  <c r="G80" i="22"/>
  <c r="H80" i="22"/>
  <c r="I80" i="22"/>
  <c r="C80" i="22"/>
  <c r="B81" i="22"/>
  <c r="D80" i="22"/>
  <c r="N81" i="22"/>
  <c r="M82" i="22" s="1"/>
  <c r="J79" i="22"/>
  <c r="K79" i="22" s="1"/>
  <c r="Q80" i="22"/>
  <c r="N67" i="22"/>
  <c r="M68" i="22" s="1"/>
  <c r="Q66" i="22"/>
  <c r="D67" i="22"/>
  <c r="E67" i="22"/>
  <c r="F67" i="22"/>
  <c r="G67" i="22"/>
  <c r="H67" i="22"/>
  <c r="I67" i="22"/>
  <c r="C67" i="22"/>
  <c r="B68" i="22"/>
  <c r="J66" i="22"/>
  <c r="K66" i="22" s="1"/>
  <c r="J86" i="23"/>
  <c r="K86" i="23"/>
  <c r="L86" i="23" s="1"/>
  <c r="I87" i="23"/>
  <c r="C87" i="23"/>
  <c r="D87" i="23"/>
  <c r="E87" i="23"/>
  <c r="F87" i="23"/>
  <c r="B88" i="23"/>
  <c r="G87" i="23"/>
  <c r="H87" i="23"/>
  <c r="J70" i="23"/>
  <c r="K70" i="23" s="1"/>
  <c r="E71" i="23"/>
  <c r="F71" i="23"/>
  <c r="B72" i="23"/>
  <c r="H71" i="23"/>
  <c r="I71" i="23"/>
  <c r="G71" i="23"/>
  <c r="C71" i="23"/>
  <c r="D71" i="23"/>
  <c r="J61" i="23"/>
  <c r="K61" i="23" s="1"/>
  <c r="I62" i="23"/>
  <c r="G62" i="23"/>
  <c r="C62" i="23"/>
  <c r="D62" i="23"/>
  <c r="E62" i="23"/>
  <c r="F62" i="23"/>
  <c r="B63" i="23"/>
  <c r="H62" i="23"/>
  <c r="N60" i="22"/>
  <c r="M61" i="22" s="1"/>
  <c r="O60" i="22"/>
  <c r="P60" i="22" s="1"/>
  <c r="Q60" i="22" s="1"/>
  <c r="J56" i="22"/>
  <c r="K56" i="22" s="1"/>
  <c r="Q59" i="22"/>
  <c r="G57" i="22"/>
  <c r="E57" i="22"/>
  <c r="H57" i="22"/>
  <c r="I57" i="22"/>
  <c r="C57" i="22"/>
  <c r="B58" i="22"/>
  <c r="F57" i="22"/>
  <c r="D57" i="22"/>
  <c r="C20" i="32"/>
  <c r="F21" i="32"/>
  <c r="B5" i="32"/>
  <c r="D5" i="32" s="1"/>
  <c r="G5" i="32" s="1"/>
  <c r="L272" i="28"/>
  <c r="J50" i="23"/>
  <c r="K50" i="23" s="1"/>
  <c r="C51" i="23"/>
  <c r="E51" i="23"/>
  <c r="D51" i="23"/>
  <c r="F51" i="23"/>
  <c r="B52" i="23"/>
  <c r="G51" i="23"/>
  <c r="H51" i="23"/>
  <c r="I51" i="23"/>
  <c r="N50" i="22"/>
  <c r="M51" i="22" s="1"/>
  <c r="O50" i="22"/>
  <c r="P50" i="22" s="1"/>
  <c r="J51" i="22"/>
  <c r="K51" i="22" s="1"/>
  <c r="F52" i="22"/>
  <c r="H52" i="22"/>
  <c r="G52" i="22"/>
  <c r="I52" i="22"/>
  <c r="B53" i="22"/>
  <c r="C52" i="22"/>
  <c r="E52" i="22"/>
  <c r="D52" i="22"/>
  <c r="O49" i="22"/>
  <c r="P49" i="22" s="1"/>
  <c r="A349" i="2"/>
  <c r="D349" i="2"/>
  <c r="E349" i="2"/>
  <c r="F349" i="2"/>
  <c r="G349" i="2"/>
  <c r="H349" i="2" s="1"/>
  <c r="I349" i="2" s="1"/>
  <c r="J349" i="2" s="1"/>
  <c r="A348" i="2"/>
  <c r="D348" i="2"/>
  <c r="E348" i="2"/>
  <c r="F348" i="2"/>
  <c r="G348" i="2"/>
  <c r="H348" i="2" s="1"/>
  <c r="I348" i="2" s="1"/>
  <c r="J348" i="2" s="1"/>
  <c r="A347" i="2"/>
  <c r="D347" i="2"/>
  <c r="E347" i="2"/>
  <c r="F347" i="2"/>
  <c r="G347" i="2"/>
  <c r="H347" i="2" s="1"/>
  <c r="I347" i="2" s="1"/>
  <c r="J347" i="2" s="1"/>
  <c r="A346" i="2"/>
  <c r="D346" i="2"/>
  <c r="E346" i="2"/>
  <c r="F346" i="2"/>
  <c r="G346" i="2"/>
  <c r="H346" i="2" s="1"/>
  <c r="I346" i="2" s="1"/>
  <c r="J346" i="2" s="1"/>
  <c r="D81" i="22" l="1"/>
  <c r="E81" i="22"/>
  <c r="F81" i="22"/>
  <c r="G81" i="22"/>
  <c r="H81" i="22"/>
  <c r="I81" i="22"/>
  <c r="C81" i="22"/>
  <c r="B82" i="22"/>
  <c r="J80" i="22"/>
  <c r="K80" i="22" s="1"/>
  <c r="O81" i="22"/>
  <c r="P81" i="22" s="1"/>
  <c r="N82" i="22"/>
  <c r="M83" i="22" s="1"/>
  <c r="O82" i="22"/>
  <c r="P82" i="22" s="1"/>
  <c r="C68" i="22"/>
  <c r="B69" i="22"/>
  <c r="D68" i="22"/>
  <c r="E68" i="22"/>
  <c r="F68" i="22"/>
  <c r="G68" i="22"/>
  <c r="H68" i="22"/>
  <c r="I68" i="22"/>
  <c r="O67" i="22"/>
  <c r="P67" i="22" s="1"/>
  <c r="J67" i="22"/>
  <c r="K67" i="22" s="1"/>
  <c r="N68" i="22"/>
  <c r="M69" i="22" s="1"/>
  <c r="O68" i="22"/>
  <c r="P68" i="22" s="1"/>
  <c r="E88" i="23"/>
  <c r="F88" i="23"/>
  <c r="B89" i="23"/>
  <c r="G88" i="23"/>
  <c r="H88" i="23"/>
  <c r="I88" i="23"/>
  <c r="D88" i="23"/>
  <c r="C88" i="23"/>
  <c r="J87" i="23"/>
  <c r="K87" i="23"/>
  <c r="L87" i="23" s="1"/>
  <c r="I72" i="23"/>
  <c r="D72" i="23"/>
  <c r="E72" i="23"/>
  <c r="C72" i="23"/>
  <c r="F72" i="23"/>
  <c r="B73" i="23"/>
  <c r="G72" i="23"/>
  <c r="H72" i="23"/>
  <c r="J71" i="23"/>
  <c r="K71" i="23" s="1"/>
  <c r="J62" i="23"/>
  <c r="K62" i="23" s="1"/>
  <c r="E63" i="23"/>
  <c r="F63" i="23"/>
  <c r="B64" i="23"/>
  <c r="G63" i="23"/>
  <c r="H63" i="23"/>
  <c r="I63" i="23"/>
  <c r="C63" i="23"/>
  <c r="D63" i="23"/>
  <c r="F58" i="22"/>
  <c r="G58" i="22"/>
  <c r="H58" i="22"/>
  <c r="D58" i="22"/>
  <c r="I58" i="22"/>
  <c r="E58" i="22"/>
  <c r="C58" i="22"/>
  <c r="B59" i="22"/>
  <c r="J57" i="22"/>
  <c r="K57" i="22" s="1"/>
  <c r="N61" i="22"/>
  <c r="O61" i="22"/>
  <c r="P61" i="22" s="1"/>
  <c r="C21" i="32"/>
  <c r="F22" i="32"/>
  <c r="B6" i="32"/>
  <c r="D6" i="32" s="1"/>
  <c r="G6" i="32" s="1"/>
  <c r="F52" i="23"/>
  <c r="B53" i="23"/>
  <c r="G52" i="23"/>
  <c r="E52" i="23"/>
  <c r="H52" i="23"/>
  <c r="I52" i="23"/>
  <c r="C52" i="23"/>
  <c r="D52" i="23"/>
  <c r="J51" i="23"/>
  <c r="K51" i="23" s="1"/>
  <c r="E53" i="22"/>
  <c r="G53" i="22"/>
  <c r="F53" i="22"/>
  <c r="H53" i="22"/>
  <c r="D53" i="22"/>
  <c r="I53" i="22"/>
  <c r="C53" i="22"/>
  <c r="B54" i="22"/>
  <c r="O51" i="22"/>
  <c r="P51" i="22" s="1"/>
  <c r="N51" i="22"/>
  <c r="M52" i="22" s="1"/>
  <c r="J52" i="22"/>
  <c r="K52" i="22" s="1"/>
  <c r="Q50" i="22"/>
  <c r="Q49" i="22"/>
  <c r="A10" i="7"/>
  <c r="D10" i="7"/>
  <c r="E10" i="7"/>
  <c r="F10" i="7"/>
  <c r="G10" i="7"/>
  <c r="H10" i="7" s="1"/>
  <c r="I10" i="7" s="1"/>
  <c r="J10" i="7" s="1"/>
  <c r="K3" i="30"/>
  <c r="L3" i="30" s="1"/>
  <c r="A242" i="28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C242" i="28"/>
  <c r="D242" i="28" s="1"/>
  <c r="E242" i="28"/>
  <c r="C243" i="28"/>
  <c r="D243" i="28" s="1"/>
  <c r="E243" i="28"/>
  <c r="C244" i="28"/>
  <c r="D244" i="28" s="1"/>
  <c r="E244" i="28"/>
  <c r="C245" i="28"/>
  <c r="D245" i="28" s="1"/>
  <c r="E245" i="28"/>
  <c r="C246" i="28"/>
  <c r="D246" i="28" s="1"/>
  <c r="E246" i="28"/>
  <c r="C247" i="28"/>
  <c r="D247" i="28" s="1"/>
  <c r="E247" i="28"/>
  <c r="C248" i="28"/>
  <c r="D248" i="28" s="1"/>
  <c r="E248" i="28"/>
  <c r="C249" i="28"/>
  <c r="D249" i="28" s="1"/>
  <c r="E249" i="28"/>
  <c r="C250" i="28"/>
  <c r="D250" i="28" s="1"/>
  <c r="E250" i="28"/>
  <c r="C251" i="28"/>
  <c r="D251" i="28" s="1"/>
  <c r="E251" i="28"/>
  <c r="C252" i="28"/>
  <c r="D252" i="28" s="1"/>
  <c r="E252" i="28"/>
  <c r="C253" i="28"/>
  <c r="D253" i="28" s="1"/>
  <c r="E253" i="28"/>
  <c r="C254" i="28"/>
  <c r="D254" i="28" s="1"/>
  <c r="E254" i="28"/>
  <c r="C255" i="28"/>
  <c r="D255" i="28" s="1"/>
  <c r="E255" i="28"/>
  <c r="C256" i="28"/>
  <c r="D256" i="28" s="1"/>
  <c r="E256" i="28"/>
  <c r="C257" i="28"/>
  <c r="D257" i="28" s="1"/>
  <c r="E257" i="28"/>
  <c r="C258" i="28"/>
  <c r="D258" i="28" s="1"/>
  <c r="E258" i="28"/>
  <c r="C259" i="28"/>
  <c r="D259" i="28" s="1"/>
  <c r="E259" i="28"/>
  <c r="C260" i="28"/>
  <c r="D260" i="28" s="1"/>
  <c r="E260" i="28"/>
  <c r="C261" i="28"/>
  <c r="D261" i="28" s="1"/>
  <c r="E261" i="28"/>
  <c r="C262" i="28"/>
  <c r="D262" i="28" s="1"/>
  <c r="E262" i="28"/>
  <c r="C263" i="28"/>
  <c r="D263" i="28" s="1"/>
  <c r="E263" i="28"/>
  <c r="C264" i="28"/>
  <c r="D264" i="28" s="1"/>
  <c r="E264" i="28"/>
  <c r="C265" i="28"/>
  <c r="D265" i="28" s="1"/>
  <c r="E265" i="28"/>
  <c r="C266" i="28"/>
  <c r="D266" i="28" s="1"/>
  <c r="E266" i="28"/>
  <c r="C267" i="28"/>
  <c r="D267" i="28" s="1"/>
  <c r="E267" i="28"/>
  <c r="C268" i="28"/>
  <c r="D268" i="28" s="1"/>
  <c r="E268" i="28"/>
  <c r="C269" i="28"/>
  <c r="D269" i="28" s="1"/>
  <c r="E269" i="28"/>
  <c r="C270" i="28"/>
  <c r="D270" i="28" s="1"/>
  <c r="E270" i="28"/>
  <c r="C271" i="28"/>
  <c r="D271" i="28" s="1"/>
  <c r="E271" i="28"/>
  <c r="E8" i="30"/>
  <c r="F8" i="30" s="1"/>
  <c r="E12" i="30"/>
  <c r="F12" i="30" s="1"/>
  <c r="E15" i="30"/>
  <c r="F15" i="30" s="1"/>
  <c r="E17" i="30"/>
  <c r="F17" i="30" s="1"/>
  <c r="D3" i="30"/>
  <c r="E3" i="30" s="1"/>
  <c r="F3" i="30" s="1"/>
  <c r="D4" i="30"/>
  <c r="E4" i="30" s="1"/>
  <c r="F4" i="30" s="1"/>
  <c r="D5" i="30"/>
  <c r="E5" i="30" s="1"/>
  <c r="F5" i="30" s="1"/>
  <c r="D6" i="30"/>
  <c r="E6" i="30" s="1"/>
  <c r="F6" i="30" s="1"/>
  <c r="D7" i="30"/>
  <c r="E7" i="30" s="1"/>
  <c r="F7" i="30" s="1"/>
  <c r="D8" i="30"/>
  <c r="D9" i="30"/>
  <c r="E9" i="30" s="1"/>
  <c r="F9" i="30" s="1"/>
  <c r="D10" i="30"/>
  <c r="E10" i="30" s="1"/>
  <c r="F10" i="30" s="1"/>
  <c r="D11" i="30"/>
  <c r="E11" i="30" s="1"/>
  <c r="F11" i="30" s="1"/>
  <c r="D12" i="30"/>
  <c r="D13" i="30"/>
  <c r="E13" i="30" s="1"/>
  <c r="F13" i="30" s="1"/>
  <c r="D14" i="30"/>
  <c r="E14" i="30" s="1"/>
  <c r="F14" i="30" s="1"/>
  <c r="D15" i="30"/>
  <c r="D16" i="30"/>
  <c r="E16" i="30" s="1"/>
  <c r="F16" i="30" s="1"/>
  <c r="D17" i="30"/>
  <c r="D2" i="30"/>
  <c r="E2" i="30" s="1"/>
  <c r="F2" i="30" s="1"/>
  <c r="A10" i="30"/>
  <c r="A11" i="30" s="1"/>
  <c r="A12" i="30" s="1"/>
  <c r="A13" i="30" s="1"/>
  <c r="A14" i="30" s="1"/>
  <c r="A15" i="30" s="1"/>
  <c r="A16" i="30" s="1"/>
  <c r="A17" i="30" s="1"/>
  <c r="A13" i="12"/>
  <c r="D13" i="12"/>
  <c r="E13" i="12"/>
  <c r="F13" i="12"/>
  <c r="G13" i="12"/>
  <c r="H13" i="12" s="1"/>
  <c r="I13" i="12" s="1"/>
  <c r="J13" i="12" s="1"/>
  <c r="K7" i="30"/>
  <c r="L7" i="30" s="1"/>
  <c r="M7" i="30" s="1"/>
  <c r="A3" i="30"/>
  <c r="A4" i="30" s="1"/>
  <c r="A5" i="30" s="1"/>
  <c r="A6" i="30" s="1"/>
  <c r="A7" i="30" s="1"/>
  <c r="A8" i="30" s="1"/>
  <c r="A9" i="30" s="1"/>
  <c r="A345" i="2"/>
  <c r="D345" i="2"/>
  <c r="E345" i="2"/>
  <c r="F345" i="2"/>
  <c r="G345" i="2"/>
  <c r="H345" i="2"/>
  <c r="I345" i="2" s="1"/>
  <c r="J345" i="2" s="1"/>
  <c r="D202" i="3"/>
  <c r="E202" i="3"/>
  <c r="F202" i="3"/>
  <c r="G202" i="3"/>
  <c r="H202" i="3" s="1"/>
  <c r="I202" i="3" s="1"/>
  <c r="J202" i="3" s="1"/>
  <c r="D201" i="3"/>
  <c r="E201" i="3"/>
  <c r="F201" i="3"/>
  <c r="G201" i="3"/>
  <c r="H201" i="3" s="1"/>
  <c r="I201" i="3" s="1"/>
  <c r="J201" i="3" s="1"/>
  <c r="A344" i="2"/>
  <c r="D344" i="2"/>
  <c r="E344" i="2"/>
  <c r="F344" i="2"/>
  <c r="G344" i="2"/>
  <c r="H344" i="2" s="1"/>
  <c r="I344" i="2" s="1"/>
  <c r="J344" i="2" s="1"/>
  <c r="A343" i="2"/>
  <c r="D343" i="2"/>
  <c r="E343" i="2"/>
  <c r="F343" i="2"/>
  <c r="G343" i="2"/>
  <c r="H343" i="2" s="1"/>
  <c r="I343" i="2" s="1"/>
  <c r="J343" i="2" s="1"/>
  <c r="D200" i="3"/>
  <c r="E200" i="3"/>
  <c r="F200" i="3"/>
  <c r="G200" i="3"/>
  <c r="H200" i="3" s="1"/>
  <c r="I200" i="3" s="1"/>
  <c r="J200" i="3" s="1"/>
  <c r="D199" i="3"/>
  <c r="E199" i="3"/>
  <c r="F199" i="3"/>
  <c r="G199" i="3"/>
  <c r="H199" i="3" s="1"/>
  <c r="I199" i="3" s="1"/>
  <c r="J199" i="3" s="1"/>
  <c r="A342" i="2"/>
  <c r="D342" i="2"/>
  <c r="E342" i="2"/>
  <c r="F342" i="2"/>
  <c r="G342" i="2"/>
  <c r="H342" i="2"/>
  <c r="I342" i="2"/>
  <c r="J342" i="2" s="1"/>
  <c r="D198" i="3"/>
  <c r="E198" i="3"/>
  <c r="F198" i="3"/>
  <c r="G198" i="3"/>
  <c r="H198" i="3" s="1"/>
  <c r="I198" i="3" s="1"/>
  <c r="J198" i="3" s="1"/>
  <c r="A341" i="2"/>
  <c r="D341" i="2"/>
  <c r="E341" i="2"/>
  <c r="F341" i="2"/>
  <c r="G341" i="2"/>
  <c r="H341" i="2"/>
  <c r="I341" i="2"/>
  <c r="J341" i="2" s="1"/>
  <c r="A340" i="2"/>
  <c r="D340" i="2"/>
  <c r="E340" i="2"/>
  <c r="F340" i="2"/>
  <c r="G340" i="2"/>
  <c r="H340" i="2" s="1"/>
  <c r="I340" i="2" s="1"/>
  <c r="J340" i="2" s="1"/>
  <c r="C82" i="22" l="1"/>
  <c r="B83" i="22"/>
  <c r="D82" i="22"/>
  <c r="E82" i="22"/>
  <c r="F82" i="22"/>
  <c r="G82" i="22"/>
  <c r="H82" i="22"/>
  <c r="I82" i="22"/>
  <c r="J81" i="22"/>
  <c r="K81" i="22" s="1"/>
  <c r="N83" i="22"/>
  <c r="M84" i="22" s="1"/>
  <c r="Q82" i="22"/>
  <c r="Q81" i="22"/>
  <c r="N69" i="22"/>
  <c r="M70" i="22" s="1"/>
  <c r="O69" i="22"/>
  <c r="P69" i="22" s="1"/>
  <c r="Q61" i="22"/>
  <c r="Q62" i="22"/>
  <c r="C69" i="22"/>
  <c r="B70" i="22"/>
  <c r="D69" i="22"/>
  <c r="E69" i="22"/>
  <c r="F69" i="22"/>
  <c r="G69" i="22"/>
  <c r="H69" i="22"/>
  <c r="I69" i="22"/>
  <c r="Q68" i="22"/>
  <c r="Q67" i="22"/>
  <c r="J68" i="22"/>
  <c r="K68" i="22" s="1"/>
  <c r="J88" i="23"/>
  <c r="K88" i="23"/>
  <c r="L88" i="23" s="1"/>
  <c r="I89" i="23"/>
  <c r="C89" i="23"/>
  <c r="D89" i="23"/>
  <c r="E89" i="23"/>
  <c r="F89" i="23"/>
  <c r="B90" i="23"/>
  <c r="H89" i="23"/>
  <c r="G89" i="23"/>
  <c r="E73" i="23"/>
  <c r="F73" i="23"/>
  <c r="B74" i="23"/>
  <c r="H73" i="23"/>
  <c r="I73" i="23"/>
  <c r="G73" i="23"/>
  <c r="C73" i="23"/>
  <c r="D73" i="23"/>
  <c r="J72" i="23"/>
  <c r="K72" i="23" s="1"/>
  <c r="J63" i="23"/>
  <c r="K63" i="23" s="1"/>
  <c r="I64" i="23"/>
  <c r="C64" i="23"/>
  <c r="D64" i="23"/>
  <c r="E64" i="23"/>
  <c r="F64" i="23"/>
  <c r="B65" i="23"/>
  <c r="G64" i="23"/>
  <c r="H64" i="23"/>
  <c r="E59" i="22"/>
  <c r="D59" i="22"/>
  <c r="F59" i="22"/>
  <c r="B60" i="22"/>
  <c r="G59" i="22"/>
  <c r="C59" i="22"/>
  <c r="H59" i="22"/>
  <c r="I59" i="22"/>
  <c r="J58" i="22"/>
  <c r="K58" i="22" s="1"/>
  <c r="F23" i="32"/>
  <c r="C22" i="32"/>
  <c r="B7" i="32"/>
  <c r="D7" i="32" s="1"/>
  <c r="G7" i="32" s="1"/>
  <c r="J52" i="23"/>
  <c r="K52" i="23" s="1"/>
  <c r="C53" i="23"/>
  <c r="E53" i="23"/>
  <c r="D53" i="23"/>
  <c r="F53" i="23"/>
  <c r="B54" i="23"/>
  <c r="G53" i="23"/>
  <c r="H53" i="23"/>
  <c r="I53" i="23"/>
  <c r="J53" i="22"/>
  <c r="K53" i="22" s="1"/>
  <c r="N52" i="22"/>
  <c r="M53" i="22" s="1"/>
  <c r="D54" i="22"/>
  <c r="E54" i="22"/>
  <c r="F54" i="22"/>
  <c r="G54" i="22"/>
  <c r="H54" i="22"/>
  <c r="I54" i="22"/>
  <c r="C54" i="22"/>
  <c r="Q51" i="22"/>
  <c r="F242" i="28"/>
  <c r="G242" i="28"/>
  <c r="I242" i="28"/>
  <c r="J242" i="28"/>
  <c r="M3" i="30"/>
  <c r="F60" i="25"/>
  <c r="F59" i="25"/>
  <c r="A61" i="25"/>
  <c r="A62" i="25" s="1"/>
  <c r="A63" i="25" s="1"/>
  <c r="A64" i="25" s="1"/>
  <c r="C61" i="25"/>
  <c r="D61" i="25"/>
  <c r="E61" i="25"/>
  <c r="C62" i="25"/>
  <c r="D62" i="25"/>
  <c r="E62" i="25"/>
  <c r="C63" i="25"/>
  <c r="D63" i="25"/>
  <c r="E63" i="25"/>
  <c r="C64" i="25"/>
  <c r="D64" i="25"/>
  <c r="E64" i="25"/>
  <c r="D197" i="3"/>
  <c r="E197" i="3"/>
  <c r="F197" i="3"/>
  <c r="G197" i="3"/>
  <c r="H197" i="3" s="1"/>
  <c r="I197" i="3" s="1"/>
  <c r="J197" i="3" s="1"/>
  <c r="A339" i="2"/>
  <c r="D339" i="2"/>
  <c r="E339" i="2"/>
  <c r="F339" i="2"/>
  <c r="G339" i="2"/>
  <c r="H339" i="2" s="1"/>
  <c r="I339" i="2" s="1"/>
  <c r="J339" i="2" s="1"/>
  <c r="A338" i="2"/>
  <c r="D338" i="2"/>
  <c r="E338" i="2"/>
  <c r="F338" i="2"/>
  <c r="G338" i="2"/>
  <c r="H338" i="2" s="1"/>
  <c r="I338" i="2" s="1"/>
  <c r="J338" i="2" s="1"/>
  <c r="A337" i="2"/>
  <c r="D337" i="2"/>
  <c r="E337" i="2"/>
  <c r="F337" i="2"/>
  <c r="G337" i="2"/>
  <c r="H337" i="2"/>
  <c r="I337" i="2" s="1"/>
  <c r="J337" i="2" s="1"/>
  <c r="F52" i="25"/>
  <c r="A12" i="12"/>
  <c r="D12" i="12"/>
  <c r="E12" i="12"/>
  <c r="F12" i="12"/>
  <c r="G12" i="12"/>
  <c r="H12" i="12" s="1"/>
  <c r="I12" i="12" s="1"/>
  <c r="J12" i="12" s="1"/>
  <c r="A336" i="2"/>
  <c r="D336" i="2"/>
  <c r="E336" i="2"/>
  <c r="F336" i="2"/>
  <c r="G336" i="2"/>
  <c r="H336" i="2" s="1"/>
  <c r="I336" i="2" s="1"/>
  <c r="J336" i="2" s="1"/>
  <c r="A335" i="2"/>
  <c r="D335" i="2"/>
  <c r="E335" i="2"/>
  <c r="F335" i="2"/>
  <c r="G335" i="2"/>
  <c r="H335" i="2"/>
  <c r="I335" i="2" s="1"/>
  <c r="J335" i="2" s="1"/>
  <c r="A11" i="12"/>
  <c r="D11" i="12"/>
  <c r="E11" i="12"/>
  <c r="F11" i="12"/>
  <c r="G11" i="12"/>
  <c r="H11" i="12"/>
  <c r="I11" i="12"/>
  <c r="J11" i="12" s="1"/>
  <c r="A55" i="25"/>
  <c r="C55" i="25"/>
  <c r="D55" i="25"/>
  <c r="E55" i="25"/>
  <c r="A56" i="25"/>
  <c r="A57" i="25" s="1"/>
  <c r="A58" i="25" s="1"/>
  <c r="A59" i="25" s="1"/>
  <c r="A60" i="25" s="1"/>
  <c r="C56" i="25"/>
  <c r="D56" i="25"/>
  <c r="E56" i="25"/>
  <c r="C57" i="25"/>
  <c r="D57" i="25"/>
  <c r="E57" i="25"/>
  <c r="C58" i="25"/>
  <c r="D58" i="25"/>
  <c r="E58" i="25"/>
  <c r="C59" i="25"/>
  <c r="D59" i="25"/>
  <c r="E59" i="25"/>
  <c r="C60" i="25"/>
  <c r="D60" i="25"/>
  <c r="E60" i="25"/>
  <c r="F48" i="25"/>
  <c r="A48" i="25"/>
  <c r="A49" i="25" s="1"/>
  <c r="A50" i="25" s="1"/>
  <c r="A51" i="25" s="1"/>
  <c r="A52" i="25" s="1"/>
  <c r="A53" i="25" s="1"/>
  <c r="A54" i="25" s="1"/>
  <c r="C48" i="25"/>
  <c r="D48" i="25"/>
  <c r="E48" i="25"/>
  <c r="C49" i="25"/>
  <c r="D49" i="25"/>
  <c r="E49" i="25"/>
  <c r="C50" i="25"/>
  <c r="D50" i="25"/>
  <c r="E50" i="25"/>
  <c r="C51" i="25"/>
  <c r="D51" i="25"/>
  <c r="E51" i="25"/>
  <c r="C52" i="25"/>
  <c r="D52" i="25"/>
  <c r="E52" i="25"/>
  <c r="C53" i="25"/>
  <c r="D53" i="25"/>
  <c r="E53" i="25"/>
  <c r="C54" i="25"/>
  <c r="D54" i="25"/>
  <c r="E54" i="25"/>
  <c r="A334" i="2"/>
  <c r="D334" i="2"/>
  <c r="E334" i="2"/>
  <c r="F334" i="2"/>
  <c r="G334" i="2"/>
  <c r="H334" i="2" s="1"/>
  <c r="I334" i="2" s="1"/>
  <c r="J334" i="2" s="1"/>
  <c r="A333" i="2"/>
  <c r="D333" i="2"/>
  <c r="E333" i="2"/>
  <c r="F333" i="2"/>
  <c r="G333" i="2"/>
  <c r="H333" i="2"/>
  <c r="I333" i="2" s="1"/>
  <c r="J333" i="2" s="1"/>
  <c r="A17" i="9"/>
  <c r="D17" i="9"/>
  <c r="E17" i="9"/>
  <c r="F17" i="9"/>
  <c r="G17" i="9"/>
  <c r="H17" i="9" s="1"/>
  <c r="I17" i="9" s="1"/>
  <c r="J17" i="9" s="1"/>
  <c r="A332" i="2"/>
  <c r="D332" i="2"/>
  <c r="E332" i="2"/>
  <c r="F332" i="2"/>
  <c r="G332" i="2"/>
  <c r="H332" i="2" s="1"/>
  <c r="I332" i="2" s="1"/>
  <c r="J332" i="2" s="1"/>
  <c r="A331" i="2"/>
  <c r="D331" i="2"/>
  <c r="E331" i="2"/>
  <c r="F331" i="2"/>
  <c r="G331" i="2"/>
  <c r="H331" i="2" s="1"/>
  <c r="I331" i="2" s="1"/>
  <c r="J331" i="2" s="1"/>
  <c r="A330" i="2"/>
  <c r="D330" i="2"/>
  <c r="E330" i="2"/>
  <c r="F330" i="2"/>
  <c r="G330" i="2"/>
  <c r="H330" i="2" s="1"/>
  <c r="I330" i="2" s="1"/>
  <c r="J330" i="2" s="1"/>
  <c r="D196" i="3"/>
  <c r="E196" i="3"/>
  <c r="F196" i="3"/>
  <c r="G196" i="3"/>
  <c r="H196" i="3" s="1"/>
  <c r="I196" i="3" s="1"/>
  <c r="J196" i="3" s="1"/>
  <c r="D195" i="3"/>
  <c r="E195" i="3"/>
  <c r="F195" i="3"/>
  <c r="G195" i="3"/>
  <c r="H195" i="3" s="1"/>
  <c r="I195" i="3" s="1"/>
  <c r="J195" i="3" s="1"/>
  <c r="A329" i="2"/>
  <c r="D329" i="2"/>
  <c r="E329" i="2"/>
  <c r="F329" i="2"/>
  <c r="G329" i="2"/>
  <c r="H329" i="2" s="1"/>
  <c r="I329" i="2" s="1"/>
  <c r="J329" i="2" s="1"/>
  <c r="A328" i="2"/>
  <c r="D328" i="2"/>
  <c r="E328" i="2"/>
  <c r="F328" i="2"/>
  <c r="G328" i="2"/>
  <c r="H328" i="2" s="1"/>
  <c r="I328" i="2" s="1"/>
  <c r="J328" i="2" s="1"/>
  <c r="D194" i="3"/>
  <c r="E194" i="3"/>
  <c r="F194" i="3"/>
  <c r="G194" i="3"/>
  <c r="H194" i="3" s="1"/>
  <c r="I194" i="3" s="1"/>
  <c r="J194" i="3" s="1"/>
  <c r="D193" i="3"/>
  <c r="E193" i="3"/>
  <c r="F193" i="3"/>
  <c r="G193" i="3"/>
  <c r="H193" i="3" s="1"/>
  <c r="I193" i="3" s="1"/>
  <c r="J193" i="3" s="1"/>
  <c r="A327" i="2"/>
  <c r="D327" i="2"/>
  <c r="E327" i="2"/>
  <c r="F327" i="2"/>
  <c r="G327" i="2"/>
  <c r="H327" i="2" s="1"/>
  <c r="I327" i="2" s="1"/>
  <c r="J327" i="2" s="1"/>
  <c r="A326" i="2"/>
  <c r="D326" i="2"/>
  <c r="E326" i="2"/>
  <c r="F326" i="2"/>
  <c r="G326" i="2"/>
  <c r="H326" i="2" s="1"/>
  <c r="I326" i="2" s="1"/>
  <c r="J326" i="2" s="1"/>
  <c r="D192" i="3"/>
  <c r="E192" i="3"/>
  <c r="F192" i="3"/>
  <c r="G192" i="3"/>
  <c r="H192" i="3" s="1"/>
  <c r="I192" i="3" s="1"/>
  <c r="J192" i="3" s="1"/>
  <c r="D191" i="3"/>
  <c r="E191" i="3"/>
  <c r="F191" i="3"/>
  <c r="G191" i="3"/>
  <c r="H191" i="3" s="1"/>
  <c r="I191" i="3" s="1"/>
  <c r="J191" i="3" s="1"/>
  <c r="A325" i="2"/>
  <c r="D325" i="2"/>
  <c r="E325" i="2"/>
  <c r="F325" i="2"/>
  <c r="G325" i="2"/>
  <c r="H325" i="2" s="1"/>
  <c r="I325" i="2" s="1"/>
  <c r="J325" i="2" s="1"/>
  <c r="A324" i="2"/>
  <c r="D324" i="2"/>
  <c r="E324" i="2"/>
  <c r="F324" i="2"/>
  <c r="G324" i="2"/>
  <c r="H324" i="2" s="1"/>
  <c r="I324" i="2" s="1"/>
  <c r="J324" i="2" s="1"/>
  <c r="A323" i="2"/>
  <c r="D323" i="2"/>
  <c r="E323" i="2"/>
  <c r="F323" i="2"/>
  <c r="G323" i="2"/>
  <c r="H323" i="2"/>
  <c r="I323" i="2" s="1"/>
  <c r="J323" i="2" s="1"/>
  <c r="F40" i="25"/>
  <c r="A322" i="2"/>
  <c r="D322" i="2"/>
  <c r="E322" i="2"/>
  <c r="F322" i="2"/>
  <c r="G322" i="2"/>
  <c r="H322" i="2"/>
  <c r="I322" i="2" s="1"/>
  <c r="J322" i="2" s="1"/>
  <c r="A321" i="2"/>
  <c r="D321" i="2"/>
  <c r="E321" i="2"/>
  <c r="F321" i="2"/>
  <c r="G321" i="2"/>
  <c r="H321" i="2" s="1"/>
  <c r="I321" i="2" s="1"/>
  <c r="J321" i="2" s="1"/>
  <c r="A320" i="2"/>
  <c r="D320" i="2"/>
  <c r="E320" i="2"/>
  <c r="F320" i="2"/>
  <c r="G320" i="2"/>
  <c r="H320" i="2"/>
  <c r="I320" i="2"/>
  <c r="J320" i="2" s="1"/>
  <c r="A319" i="2"/>
  <c r="D319" i="2"/>
  <c r="E319" i="2"/>
  <c r="F319" i="2"/>
  <c r="G319" i="2"/>
  <c r="H319" i="2" s="1"/>
  <c r="I319" i="2" s="1"/>
  <c r="J319" i="2" s="1"/>
  <c r="D190" i="3"/>
  <c r="E190" i="3"/>
  <c r="F190" i="3"/>
  <c r="G190" i="3"/>
  <c r="H190" i="3" s="1"/>
  <c r="I190" i="3" s="1"/>
  <c r="J190" i="3" s="1"/>
  <c r="A318" i="2"/>
  <c r="D318" i="2"/>
  <c r="E318" i="2"/>
  <c r="F318" i="2"/>
  <c r="G318" i="2"/>
  <c r="H318" i="2" s="1"/>
  <c r="I318" i="2" s="1"/>
  <c r="J318" i="2" s="1"/>
  <c r="D189" i="3"/>
  <c r="E189" i="3"/>
  <c r="F189" i="3"/>
  <c r="G189" i="3"/>
  <c r="H189" i="3" s="1"/>
  <c r="I189" i="3" s="1"/>
  <c r="J189" i="3" s="1"/>
  <c r="D188" i="3"/>
  <c r="E188" i="3"/>
  <c r="F188" i="3"/>
  <c r="G188" i="3"/>
  <c r="H188" i="3" s="1"/>
  <c r="I188" i="3" s="1"/>
  <c r="J188" i="3" s="1"/>
  <c r="A317" i="2"/>
  <c r="D317" i="2"/>
  <c r="E317" i="2"/>
  <c r="F317" i="2"/>
  <c r="G317" i="2"/>
  <c r="H317" i="2" s="1"/>
  <c r="I317" i="2" s="1"/>
  <c r="J317" i="2" s="1"/>
  <c r="A41" i="25"/>
  <c r="A42" i="25" s="1"/>
  <c r="A43" i="25" s="1"/>
  <c r="A44" i="25" s="1"/>
  <c r="A45" i="25" s="1"/>
  <c r="A46" i="25" s="1"/>
  <c r="A47" i="25" s="1"/>
  <c r="C41" i="25"/>
  <c r="D41" i="25"/>
  <c r="E41" i="25"/>
  <c r="C42" i="25"/>
  <c r="D42" i="25"/>
  <c r="E42" i="25"/>
  <c r="C43" i="25"/>
  <c r="D43" i="25"/>
  <c r="E43" i="25"/>
  <c r="C44" i="25"/>
  <c r="D44" i="25"/>
  <c r="E44" i="25"/>
  <c r="C45" i="25"/>
  <c r="D45" i="25"/>
  <c r="E45" i="25"/>
  <c r="C46" i="25"/>
  <c r="D46" i="25"/>
  <c r="E46" i="25"/>
  <c r="C47" i="25"/>
  <c r="D47" i="25"/>
  <c r="E47" i="25"/>
  <c r="D187" i="3"/>
  <c r="E187" i="3"/>
  <c r="F187" i="3"/>
  <c r="G187" i="3"/>
  <c r="H187" i="3" s="1"/>
  <c r="I187" i="3" s="1"/>
  <c r="J187" i="3" s="1"/>
  <c r="A316" i="2"/>
  <c r="D316" i="2"/>
  <c r="E316" i="2"/>
  <c r="F316" i="2"/>
  <c r="G316" i="2"/>
  <c r="H316" i="2" s="1"/>
  <c r="I316" i="2" s="1"/>
  <c r="J316" i="2" s="1"/>
  <c r="A315" i="2"/>
  <c r="D315" i="2"/>
  <c r="E315" i="2"/>
  <c r="F315" i="2"/>
  <c r="G315" i="2"/>
  <c r="H315" i="2" s="1"/>
  <c r="I315" i="2" s="1"/>
  <c r="J315" i="2" s="1"/>
  <c r="A314" i="2"/>
  <c r="D314" i="2"/>
  <c r="E314" i="2"/>
  <c r="F314" i="2"/>
  <c r="G314" i="2"/>
  <c r="H314" i="2" s="1"/>
  <c r="I314" i="2" s="1"/>
  <c r="J314" i="2" s="1"/>
  <c r="A313" i="2"/>
  <c r="D313" i="2"/>
  <c r="E313" i="2"/>
  <c r="F313" i="2"/>
  <c r="G313" i="2"/>
  <c r="H313" i="2" s="1"/>
  <c r="I313" i="2" s="1"/>
  <c r="J313" i="2" s="1"/>
  <c r="A16" i="9"/>
  <c r="D16" i="9"/>
  <c r="E16" i="9"/>
  <c r="F16" i="9"/>
  <c r="G16" i="9"/>
  <c r="H16" i="9"/>
  <c r="I16" i="9" s="1"/>
  <c r="J16" i="9" s="1"/>
  <c r="A312" i="2"/>
  <c r="D312" i="2"/>
  <c r="E312" i="2"/>
  <c r="F312" i="2"/>
  <c r="G312" i="2"/>
  <c r="H312" i="2" s="1"/>
  <c r="I312" i="2" s="1"/>
  <c r="J312" i="2" s="1"/>
  <c r="A311" i="2"/>
  <c r="D311" i="2"/>
  <c r="E311" i="2"/>
  <c r="F311" i="2"/>
  <c r="G311" i="2"/>
  <c r="H311" i="2" s="1"/>
  <c r="I311" i="2" s="1"/>
  <c r="J311" i="2" s="1"/>
  <c r="A310" i="2"/>
  <c r="D310" i="2"/>
  <c r="E310" i="2"/>
  <c r="F310" i="2"/>
  <c r="G310" i="2"/>
  <c r="H310" i="2" s="1"/>
  <c r="I310" i="2" s="1"/>
  <c r="J310" i="2" s="1"/>
  <c r="A36" i="25"/>
  <c r="A37" i="25" s="1"/>
  <c r="A38" i="25" s="1"/>
  <c r="A39" i="25" s="1"/>
  <c r="A40" i="25" s="1"/>
  <c r="C36" i="25"/>
  <c r="D36" i="25"/>
  <c r="E36" i="25"/>
  <c r="C37" i="25"/>
  <c r="D37" i="25"/>
  <c r="E37" i="25"/>
  <c r="C38" i="25"/>
  <c r="D38" i="25"/>
  <c r="E38" i="25"/>
  <c r="C39" i="25"/>
  <c r="D39" i="25"/>
  <c r="E39" i="25"/>
  <c r="C40" i="25"/>
  <c r="D40" i="25"/>
  <c r="E40" i="25"/>
  <c r="A309" i="2"/>
  <c r="D309" i="2"/>
  <c r="E309" i="2"/>
  <c r="F309" i="2"/>
  <c r="G309" i="2"/>
  <c r="H309" i="2" s="1"/>
  <c r="I309" i="2" s="1"/>
  <c r="J309" i="2" s="1"/>
  <c r="D186" i="3"/>
  <c r="E186" i="3"/>
  <c r="F186" i="3"/>
  <c r="G186" i="3"/>
  <c r="H186" i="3" s="1"/>
  <c r="I186" i="3" s="1"/>
  <c r="J186" i="3" s="1"/>
  <c r="A308" i="2"/>
  <c r="D308" i="2"/>
  <c r="E308" i="2"/>
  <c r="F308" i="2"/>
  <c r="G308" i="2"/>
  <c r="H308" i="2" s="1"/>
  <c r="I308" i="2" s="1"/>
  <c r="J308" i="2" s="1"/>
  <c r="A307" i="2"/>
  <c r="D307" i="2"/>
  <c r="E307" i="2"/>
  <c r="F307" i="2"/>
  <c r="G307" i="2"/>
  <c r="H307" i="2" s="1"/>
  <c r="I307" i="2" s="1"/>
  <c r="J307" i="2" s="1"/>
  <c r="D185" i="3"/>
  <c r="E185" i="3"/>
  <c r="F185" i="3"/>
  <c r="G185" i="3"/>
  <c r="H185" i="3" s="1"/>
  <c r="I185" i="3" s="1"/>
  <c r="J185" i="3" s="1"/>
  <c r="D184" i="3"/>
  <c r="E184" i="3"/>
  <c r="F184" i="3"/>
  <c r="G184" i="3"/>
  <c r="H184" i="3" s="1"/>
  <c r="I184" i="3" s="1"/>
  <c r="J184" i="3" s="1"/>
  <c r="A306" i="2"/>
  <c r="D306" i="2"/>
  <c r="E306" i="2"/>
  <c r="F306" i="2"/>
  <c r="G306" i="2"/>
  <c r="H306" i="2"/>
  <c r="I306" i="2" s="1"/>
  <c r="J306" i="2" s="1"/>
  <c r="D183" i="3"/>
  <c r="E183" i="3"/>
  <c r="F183" i="3"/>
  <c r="G183" i="3"/>
  <c r="H183" i="3" s="1"/>
  <c r="I183" i="3" s="1"/>
  <c r="J183" i="3" s="1"/>
  <c r="A305" i="2"/>
  <c r="D305" i="2"/>
  <c r="E305" i="2"/>
  <c r="F305" i="2"/>
  <c r="G305" i="2"/>
  <c r="H305" i="2" s="1"/>
  <c r="I305" i="2" s="1"/>
  <c r="J305" i="2" s="1"/>
  <c r="D182" i="3"/>
  <c r="E182" i="3"/>
  <c r="F182" i="3"/>
  <c r="G182" i="3"/>
  <c r="H182" i="3" s="1"/>
  <c r="I182" i="3" s="1"/>
  <c r="J182" i="3" s="1"/>
  <c r="A304" i="2"/>
  <c r="D304" i="2"/>
  <c r="E304" i="2"/>
  <c r="F304" i="2"/>
  <c r="G304" i="2"/>
  <c r="H304" i="2" s="1"/>
  <c r="I304" i="2" s="1"/>
  <c r="J304" i="2" s="1"/>
  <c r="A303" i="2"/>
  <c r="D303" i="2"/>
  <c r="E303" i="2"/>
  <c r="F303" i="2"/>
  <c r="G303" i="2"/>
  <c r="H303" i="2" s="1"/>
  <c r="I303" i="2" s="1"/>
  <c r="J303" i="2" s="1"/>
  <c r="A302" i="2"/>
  <c r="D302" i="2"/>
  <c r="E302" i="2"/>
  <c r="F302" i="2"/>
  <c r="G302" i="2"/>
  <c r="H302" i="2" s="1"/>
  <c r="I302" i="2" s="1"/>
  <c r="J302" i="2" s="1"/>
  <c r="J82" i="22" l="1"/>
  <c r="K82" i="22" s="1"/>
  <c r="O83" i="22"/>
  <c r="P83" i="22" s="1"/>
  <c r="N84" i="22"/>
  <c r="M85" i="22" s="1"/>
  <c r="C83" i="22"/>
  <c r="B84" i="22"/>
  <c r="D83" i="22"/>
  <c r="E83" i="22"/>
  <c r="F83" i="22"/>
  <c r="G83" i="22"/>
  <c r="H83" i="22"/>
  <c r="I83" i="22"/>
  <c r="J69" i="22"/>
  <c r="K69" i="22" s="1"/>
  <c r="N70" i="22"/>
  <c r="M71" i="22" s="1"/>
  <c r="O70" i="22"/>
  <c r="P70" i="22" s="1"/>
  <c r="I70" i="22"/>
  <c r="C70" i="22"/>
  <c r="B71" i="22"/>
  <c r="D70" i="22"/>
  <c r="E70" i="22"/>
  <c r="F70" i="22"/>
  <c r="G70" i="22"/>
  <c r="H70" i="22"/>
  <c r="Q69" i="22"/>
  <c r="E90" i="23"/>
  <c r="F90" i="23"/>
  <c r="B91" i="23"/>
  <c r="G90" i="23"/>
  <c r="H90" i="23"/>
  <c r="I90" i="23"/>
  <c r="C90" i="23"/>
  <c r="D90" i="23"/>
  <c r="J89" i="23"/>
  <c r="K89" i="23"/>
  <c r="L89" i="23" s="1"/>
  <c r="J73" i="23"/>
  <c r="K73" i="23" s="1"/>
  <c r="I74" i="23"/>
  <c r="D74" i="23"/>
  <c r="E74" i="23"/>
  <c r="C74" i="23"/>
  <c r="F74" i="23"/>
  <c r="B75" i="23"/>
  <c r="G74" i="23"/>
  <c r="H74" i="23"/>
  <c r="E65" i="23"/>
  <c r="F65" i="23"/>
  <c r="C65" i="23"/>
  <c r="G65" i="23"/>
  <c r="H65" i="23"/>
  <c r="I65" i="23"/>
  <c r="D65" i="23"/>
  <c r="J64" i="23"/>
  <c r="K64" i="23" s="1"/>
  <c r="J59" i="22"/>
  <c r="K59" i="22" s="1"/>
  <c r="D60" i="22"/>
  <c r="E60" i="22"/>
  <c r="F60" i="22"/>
  <c r="G60" i="22"/>
  <c r="H60" i="22"/>
  <c r="C60" i="22"/>
  <c r="B61" i="22"/>
  <c r="I60" i="22"/>
  <c r="C23" i="32"/>
  <c r="F24" i="32"/>
  <c r="F25" i="32" s="1"/>
  <c r="F26" i="32" s="1"/>
  <c r="F27" i="32" s="1"/>
  <c r="F28" i="32" s="1"/>
  <c r="F29" i="32" s="1"/>
  <c r="F30" i="32" s="1"/>
  <c r="B8" i="32"/>
  <c r="D8" i="32" s="1"/>
  <c r="G8" i="32" s="1"/>
  <c r="F54" i="23"/>
  <c r="B55" i="23"/>
  <c r="G54" i="23"/>
  <c r="E54" i="23"/>
  <c r="H54" i="23"/>
  <c r="I54" i="23"/>
  <c r="C54" i="23"/>
  <c r="D54" i="23"/>
  <c r="J53" i="23"/>
  <c r="K53" i="23" s="1"/>
  <c r="O52" i="22"/>
  <c r="P52" i="22" s="1"/>
  <c r="J54" i="22"/>
  <c r="K54" i="22" s="1"/>
  <c r="N53" i="22"/>
  <c r="M54" i="22" s="1"/>
  <c r="O53" i="22"/>
  <c r="P53" i="22" s="1"/>
  <c r="H242" i="28"/>
  <c r="K242" i="28"/>
  <c r="D181" i="3"/>
  <c r="E181" i="3"/>
  <c r="F181" i="3"/>
  <c r="G181" i="3"/>
  <c r="H181" i="3" s="1"/>
  <c r="I181" i="3" s="1"/>
  <c r="J181" i="3" s="1"/>
  <c r="A301" i="2"/>
  <c r="D301" i="2"/>
  <c r="E301" i="2"/>
  <c r="F301" i="2"/>
  <c r="G301" i="2"/>
  <c r="H301" i="2" s="1"/>
  <c r="I301" i="2" s="1"/>
  <c r="J301" i="2" s="1"/>
  <c r="A300" i="2"/>
  <c r="D300" i="2"/>
  <c r="E300" i="2"/>
  <c r="F300" i="2"/>
  <c r="G300" i="2"/>
  <c r="H300" i="2" s="1"/>
  <c r="I300" i="2" s="1"/>
  <c r="J300" i="2" s="1"/>
  <c r="D180" i="3"/>
  <c r="E180" i="3"/>
  <c r="F180" i="3"/>
  <c r="G180" i="3"/>
  <c r="H180" i="3" s="1"/>
  <c r="I180" i="3" s="1"/>
  <c r="J180" i="3" s="1"/>
  <c r="D179" i="3"/>
  <c r="E179" i="3"/>
  <c r="F179" i="3"/>
  <c r="G179" i="3"/>
  <c r="H179" i="3" s="1"/>
  <c r="I179" i="3" s="1"/>
  <c r="J179" i="3" s="1"/>
  <c r="A299" i="2"/>
  <c r="D299" i="2"/>
  <c r="E299" i="2"/>
  <c r="F299" i="2"/>
  <c r="G299" i="2"/>
  <c r="H299" i="2" s="1"/>
  <c r="I299" i="2" s="1"/>
  <c r="J299" i="2" s="1"/>
  <c r="A212" i="28"/>
  <c r="C212" i="28"/>
  <c r="D212" i="28" s="1"/>
  <c r="E212" i="28"/>
  <c r="A213" i="28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C213" i="28"/>
  <c r="D213" i="28" s="1"/>
  <c r="E213" i="28"/>
  <c r="C214" i="28"/>
  <c r="D214" i="28" s="1"/>
  <c r="E214" i="28"/>
  <c r="C215" i="28"/>
  <c r="D215" i="28" s="1"/>
  <c r="E215" i="28"/>
  <c r="C216" i="28"/>
  <c r="D216" i="28" s="1"/>
  <c r="E216" i="28"/>
  <c r="C217" i="28"/>
  <c r="D217" i="28" s="1"/>
  <c r="E217" i="28"/>
  <c r="C218" i="28"/>
  <c r="D218" i="28" s="1"/>
  <c r="E218" i="28"/>
  <c r="C219" i="28"/>
  <c r="D219" i="28" s="1"/>
  <c r="E219" i="28"/>
  <c r="C220" i="28"/>
  <c r="D220" i="28" s="1"/>
  <c r="E220" i="28"/>
  <c r="C221" i="28"/>
  <c r="D221" i="28" s="1"/>
  <c r="E221" i="28"/>
  <c r="C222" i="28"/>
  <c r="D222" i="28" s="1"/>
  <c r="E222" i="28"/>
  <c r="C223" i="28"/>
  <c r="D223" i="28" s="1"/>
  <c r="E223" i="28"/>
  <c r="C224" i="28"/>
  <c r="D224" i="28" s="1"/>
  <c r="E224" i="28"/>
  <c r="C225" i="28"/>
  <c r="D225" i="28" s="1"/>
  <c r="E225" i="28"/>
  <c r="C226" i="28"/>
  <c r="D226" i="28" s="1"/>
  <c r="E226" i="28"/>
  <c r="C227" i="28"/>
  <c r="D227" i="28" s="1"/>
  <c r="E227" i="28"/>
  <c r="C228" i="28"/>
  <c r="D228" i="28" s="1"/>
  <c r="E228" i="28"/>
  <c r="C229" i="28"/>
  <c r="D229" i="28" s="1"/>
  <c r="E229" i="28"/>
  <c r="C230" i="28"/>
  <c r="D230" i="28" s="1"/>
  <c r="E230" i="28"/>
  <c r="C231" i="28"/>
  <c r="D231" i="28" s="1"/>
  <c r="E231" i="28"/>
  <c r="C232" i="28"/>
  <c r="D232" i="28" s="1"/>
  <c r="E232" i="28"/>
  <c r="C233" i="28"/>
  <c r="D233" i="28" s="1"/>
  <c r="E233" i="28"/>
  <c r="C234" i="28"/>
  <c r="D234" i="28" s="1"/>
  <c r="E234" i="28"/>
  <c r="C235" i="28"/>
  <c r="D235" i="28" s="1"/>
  <c r="E235" i="28"/>
  <c r="C236" i="28"/>
  <c r="D236" i="28" s="1"/>
  <c r="E236" i="28"/>
  <c r="C237" i="28"/>
  <c r="D237" i="28" s="1"/>
  <c r="E237" i="28"/>
  <c r="C238" i="28"/>
  <c r="D238" i="28" s="1"/>
  <c r="E238" i="28"/>
  <c r="C239" i="28"/>
  <c r="D239" i="28" s="1"/>
  <c r="E239" i="28"/>
  <c r="C240" i="28"/>
  <c r="D240" i="28" s="1"/>
  <c r="E240" i="28"/>
  <c r="C241" i="28"/>
  <c r="D241" i="28" s="1"/>
  <c r="E241" i="28"/>
  <c r="A298" i="2"/>
  <c r="D298" i="2"/>
  <c r="E298" i="2"/>
  <c r="F298" i="2"/>
  <c r="G298" i="2"/>
  <c r="H298" i="2" s="1"/>
  <c r="I298" i="2" s="1"/>
  <c r="J298" i="2" s="1"/>
  <c r="A297" i="2"/>
  <c r="D297" i="2"/>
  <c r="E297" i="2"/>
  <c r="F297" i="2"/>
  <c r="G297" i="2"/>
  <c r="H297" i="2" s="1"/>
  <c r="I297" i="2" s="1"/>
  <c r="J297" i="2" s="1"/>
  <c r="A296" i="2"/>
  <c r="D296" i="2"/>
  <c r="E296" i="2"/>
  <c r="F296" i="2"/>
  <c r="G296" i="2"/>
  <c r="H296" i="2"/>
  <c r="I296" i="2" s="1"/>
  <c r="J296" i="2" s="1"/>
  <c r="A28" i="25"/>
  <c r="A29" i="25" s="1"/>
  <c r="A30" i="25" s="1"/>
  <c r="A31" i="25" s="1"/>
  <c r="A32" i="25" s="1"/>
  <c r="A33" i="25" s="1"/>
  <c r="A34" i="25" s="1"/>
  <c r="A35" i="25" s="1"/>
  <c r="C28" i="25"/>
  <c r="D28" i="25"/>
  <c r="E28" i="25"/>
  <c r="C29" i="25"/>
  <c r="D29" i="25"/>
  <c r="E29" i="25"/>
  <c r="C30" i="25"/>
  <c r="D30" i="25"/>
  <c r="E30" i="25"/>
  <c r="C31" i="25"/>
  <c r="D31" i="25"/>
  <c r="E31" i="25"/>
  <c r="C32" i="25"/>
  <c r="D32" i="25"/>
  <c r="E32" i="25"/>
  <c r="C33" i="25"/>
  <c r="D33" i="25"/>
  <c r="E33" i="25"/>
  <c r="C34" i="25"/>
  <c r="D34" i="25"/>
  <c r="E34" i="25"/>
  <c r="C35" i="25"/>
  <c r="D35" i="25"/>
  <c r="E35" i="25"/>
  <c r="A295" i="2"/>
  <c r="D295" i="2"/>
  <c r="E295" i="2"/>
  <c r="F295" i="2"/>
  <c r="G295" i="2"/>
  <c r="H295" i="2" s="1"/>
  <c r="I295" i="2" s="1"/>
  <c r="J295" i="2" s="1"/>
  <c r="A294" i="2"/>
  <c r="D294" i="2"/>
  <c r="E294" i="2"/>
  <c r="F294" i="2"/>
  <c r="G294" i="2"/>
  <c r="H294" i="2" s="1"/>
  <c r="I294" i="2" s="1"/>
  <c r="J294" i="2" s="1"/>
  <c r="A293" i="2"/>
  <c r="D293" i="2"/>
  <c r="E293" i="2"/>
  <c r="F293" i="2"/>
  <c r="G293" i="2"/>
  <c r="H293" i="2"/>
  <c r="I293" i="2" s="1"/>
  <c r="J293" i="2" s="1"/>
  <c r="A292" i="2"/>
  <c r="D292" i="2"/>
  <c r="E292" i="2"/>
  <c r="F292" i="2"/>
  <c r="G292" i="2"/>
  <c r="H292" i="2" s="1"/>
  <c r="I292" i="2" s="1"/>
  <c r="J292" i="2" s="1"/>
  <c r="N3" i="22"/>
  <c r="I84" i="22" l="1"/>
  <c r="C84" i="22"/>
  <c r="B85" i="22"/>
  <c r="D84" i="22"/>
  <c r="E84" i="22"/>
  <c r="F84" i="22"/>
  <c r="G84" i="22"/>
  <c r="H84" i="22"/>
  <c r="J83" i="22"/>
  <c r="K83" i="22" s="1"/>
  <c r="O84" i="22"/>
  <c r="P84" i="22" s="1"/>
  <c r="Q84" i="22" s="1"/>
  <c r="N85" i="22"/>
  <c r="M86" i="22" s="1"/>
  <c r="O85" i="22"/>
  <c r="P85" i="22" s="1"/>
  <c r="Q83" i="22"/>
  <c r="N71" i="22"/>
  <c r="M72" i="22" s="1"/>
  <c r="O71" i="22"/>
  <c r="P71" i="22" s="1"/>
  <c r="Q70" i="22"/>
  <c r="L56" i="22"/>
  <c r="H71" i="22"/>
  <c r="I71" i="22"/>
  <c r="C71" i="22"/>
  <c r="B72" i="22"/>
  <c r="D71" i="22"/>
  <c r="E71" i="22"/>
  <c r="F71" i="22"/>
  <c r="G71" i="22"/>
  <c r="J70" i="22"/>
  <c r="K70" i="22" s="1"/>
  <c r="J90" i="23"/>
  <c r="K90" i="23"/>
  <c r="L90" i="23" s="1"/>
  <c r="I91" i="23"/>
  <c r="C91" i="23"/>
  <c r="D91" i="23"/>
  <c r="E91" i="23"/>
  <c r="F91" i="23"/>
  <c r="G91" i="23"/>
  <c r="H91" i="23"/>
  <c r="J74" i="23"/>
  <c r="K74" i="23" s="1"/>
  <c r="E75" i="23"/>
  <c r="F75" i="23"/>
  <c r="B76" i="23"/>
  <c r="H75" i="23"/>
  <c r="I75" i="23"/>
  <c r="G75" i="23"/>
  <c r="C75" i="23"/>
  <c r="D75" i="23"/>
  <c r="L59" i="22"/>
  <c r="L58" i="22"/>
  <c r="J65" i="23"/>
  <c r="K65" i="23" s="1"/>
  <c r="L71" i="23" s="1"/>
  <c r="L57" i="22"/>
  <c r="J60" i="22"/>
  <c r="K60" i="22" s="1"/>
  <c r="C61" i="22"/>
  <c r="D61" i="22"/>
  <c r="E61" i="22"/>
  <c r="I61" i="22"/>
  <c r="F61" i="22"/>
  <c r="G61" i="22"/>
  <c r="H61" i="22"/>
  <c r="C24" i="32"/>
  <c r="C25" i="32" s="1"/>
  <c r="C26" i="32" s="1"/>
  <c r="C27" i="32" s="1"/>
  <c r="C28" i="32" s="1"/>
  <c r="C29" i="32" s="1"/>
  <c r="C30" i="32" s="1"/>
  <c r="B9" i="32"/>
  <c r="D9" i="32" s="1"/>
  <c r="G9" i="32" s="1"/>
  <c r="J54" i="23"/>
  <c r="K54" i="23" s="1"/>
  <c r="I55" i="23"/>
  <c r="C55" i="23"/>
  <c r="E55" i="23"/>
  <c r="D55" i="23"/>
  <c r="F55" i="23"/>
  <c r="B56" i="23"/>
  <c r="G55" i="23"/>
  <c r="H55" i="23"/>
  <c r="N54" i="22"/>
  <c r="O54" i="22"/>
  <c r="P54" i="22" s="1"/>
  <c r="Q53" i="22"/>
  <c r="Q52" i="22"/>
  <c r="L242" i="28"/>
  <c r="J212" i="28"/>
  <c r="F212" i="28"/>
  <c r="G212" i="28"/>
  <c r="I212" i="28"/>
  <c r="M4" i="22"/>
  <c r="O3" i="22"/>
  <c r="P3" i="22" s="1"/>
  <c r="A291" i="2"/>
  <c r="D291" i="2"/>
  <c r="E291" i="2"/>
  <c r="F291" i="2"/>
  <c r="G291" i="2"/>
  <c r="H291" i="2" s="1"/>
  <c r="I291" i="2" s="1"/>
  <c r="J291" i="2" s="1"/>
  <c r="A290" i="2"/>
  <c r="D290" i="2"/>
  <c r="E290" i="2"/>
  <c r="F290" i="2"/>
  <c r="G290" i="2"/>
  <c r="H290" i="2" s="1"/>
  <c r="I290" i="2" s="1"/>
  <c r="J290" i="2" s="1"/>
  <c r="A15" i="9"/>
  <c r="D15" i="9"/>
  <c r="E15" i="9"/>
  <c r="F15" i="9"/>
  <c r="G15" i="9"/>
  <c r="H15" i="9" s="1"/>
  <c r="I15" i="9" s="1"/>
  <c r="J15" i="9" s="1"/>
  <c r="D178" i="3"/>
  <c r="E178" i="3"/>
  <c r="F178" i="3"/>
  <c r="G178" i="3"/>
  <c r="H178" i="3" s="1"/>
  <c r="I178" i="3" s="1"/>
  <c r="J178" i="3" s="1"/>
  <c r="A289" i="2"/>
  <c r="D289" i="2"/>
  <c r="E289" i="2"/>
  <c r="F289" i="2"/>
  <c r="G289" i="2"/>
  <c r="H289" i="2" s="1"/>
  <c r="I289" i="2" s="1"/>
  <c r="J289" i="2" s="1"/>
  <c r="A288" i="2"/>
  <c r="D288" i="2"/>
  <c r="E288" i="2"/>
  <c r="F288" i="2"/>
  <c r="G288" i="2"/>
  <c r="H288" i="2" s="1"/>
  <c r="I288" i="2" s="1"/>
  <c r="J288" i="2" s="1"/>
  <c r="D177" i="3"/>
  <c r="E177" i="3"/>
  <c r="F177" i="3"/>
  <c r="G177" i="3"/>
  <c r="H177" i="3" s="1"/>
  <c r="I177" i="3" s="1"/>
  <c r="J177" i="3" s="1"/>
  <c r="D176" i="3"/>
  <c r="E176" i="3"/>
  <c r="F176" i="3"/>
  <c r="G176" i="3"/>
  <c r="H176" i="3" s="1"/>
  <c r="I176" i="3" s="1"/>
  <c r="J176" i="3" s="1"/>
  <c r="A287" i="2"/>
  <c r="D287" i="2"/>
  <c r="E287" i="2"/>
  <c r="F287" i="2"/>
  <c r="G287" i="2"/>
  <c r="H287" i="2" s="1"/>
  <c r="I287" i="2" s="1"/>
  <c r="J287" i="2" s="1"/>
  <c r="D175" i="3"/>
  <c r="E175" i="3"/>
  <c r="F175" i="3"/>
  <c r="G175" i="3"/>
  <c r="H175" i="3" s="1"/>
  <c r="I175" i="3" s="1"/>
  <c r="J175" i="3" s="1"/>
  <c r="A286" i="2"/>
  <c r="D286" i="2"/>
  <c r="E286" i="2"/>
  <c r="F286" i="2"/>
  <c r="G286" i="2"/>
  <c r="H286" i="2"/>
  <c r="I286" i="2" s="1"/>
  <c r="J286" i="2" s="1"/>
  <c r="A285" i="2"/>
  <c r="D285" i="2"/>
  <c r="E285" i="2"/>
  <c r="F285" i="2"/>
  <c r="G285" i="2"/>
  <c r="H285" i="2"/>
  <c r="I285" i="2" s="1"/>
  <c r="J285" i="2" s="1"/>
  <c r="A284" i="2"/>
  <c r="D284" i="2"/>
  <c r="E284" i="2"/>
  <c r="F284" i="2"/>
  <c r="G284" i="2"/>
  <c r="H284" i="2"/>
  <c r="I284" i="2" s="1"/>
  <c r="J284" i="2" s="1"/>
  <c r="A283" i="2"/>
  <c r="D283" i="2"/>
  <c r="E283" i="2"/>
  <c r="F283" i="2"/>
  <c r="G283" i="2"/>
  <c r="H283" i="2" s="1"/>
  <c r="I283" i="2" s="1"/>
  <c r="J283" i="2" s="1"/>
  <c r="A282" i="2"/>
  <c r="D282" i="2"/>
  <c r="E282" i="2"/>
  <c r="F282" i="2"/>
  <c r="G282" i="2"/>
  <c r="H282" i="2" s="1"/>
  <c r="I282" i="2" s="1"/>
  <c r="J282" i="2" s="1"/>
  <c r="F12" i="25"/>
  <c r="F13" i="25"/>
  <c r="A281" i="2"/>
  <c r="D281" i="2"/>
  <c r="E281" i="2"/>
  <c r="F281" i="2"/>
  <c r="G281" i="2"/>
  <c r="H281" i="2" s="1"/>
  <c r="I281" i="2" s="1"/>
  <c r="J281" i="2" s="1"/>
  <c r="D174" i="3"/>
  <c r="E174" i="3"/>
  <c r="F174" i="3"/>
  <c r="G174" i="3"/>
  <c r="H174" i="3" s="1"/>
  <c r="I174" i="3" s="1"/>
  <c r="J174" i="3" s="1"/>
  <c r="D173" i="3"/>
  <c r="E173" i="3"/>
  <c r="F173" i="3"/>
  <c r="G173" i="3"/>
  <c r="H173" i="3" s="1"/>
  <c r="I173" i="3" s="1"/>
  <c r="J173" i="3" s="1"/>
  <c r="A280" i="2"/>
  <c r="D280" i="2"/>
  <c r="E280" i="2"/>
  <c r="F280" i="2"/>
  <c r="G280" i="2"/>
  <c r="H280" i="2" s="1"/>
  <c r="I280" i="2" s="1"/>
  <c r="J280" i="2" s="1"/>
  <c r="A182" i="28"/>
  <c r="C182" i="28"/>
  <c r="D182" i="28" s="1"/>
  <c r="E182" i="28"/>
  <c r="A183" i="28"/>
  <c r="C183" i="28"/>
  <c r="D183" i="28" s="1"/>
  <c r="E183" i="28"/>
  <c r="A184" i="28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C184" i="28"/>
  <c r="D184" i="28" s="1"/>
  <c r="E184" i="28"/>
  <c r="C185" i="28"/>
  <c r="D185" i="28" s="1"/>
  <c r="E185" i="28"/>
  <c r="C186" i="28"/>
  <c r="D186" i="28" s="1"/>
  <c r="E186" i="28"/>
  <c r="C187" i="28"/>
  <c r="D187" i="28" s="1"/>
  <c r="E187" i="28"/>
  <c r="C188" i="28"/>
  <c r="D188" i="28" s="1"/>
  <c r="E188" i="28"/>
  <c r="C189" i="28"/>
  <c r="D189" i="28" s="1"/>
  <c r="E189" i="28"/>
  <c r="C190" i="28"/>
  <c r="D190" i="28" s="1"/>
  <c r="E190" i="28"/>
  <c r="C191" i="28"/>
  <c r="D191" i="28" s="1"/>
  <c r="E191" i="28"/>
  <c r="C192" i="28"/>
  <c r="D192" i="28" s="1"/>
  <c r="E192" i="28"/>
  <c r="C193" i="28"/>
  <c r="D193" i="28" s="1"/>
  <c r="E193" i="28"/>
  <c r="C194" i="28"/>
  <c r="D194" i="28" s="1"/>
  <c r="E194" i="28"/>
  <c r="C195" i="28"/>
  <c r="D195" i="28" s="1"/>
  <c r="E195" i="28"/>
  <c r="C196" i="28"/>
  <c r="D196" i="28" s="1"/>
  <c r="E196" i="28"/>
  <c r="C197" i="28"/>
  <c r="D197" i="28" s="1"/>
  <c r="E197" i="28"/>
  <c r="C198" i="28"/>
  <c r="D198" i="28" s="1"/>
  <c r="E198" i="28"/>
  <c r="C199" i="28"/>
  <c r="D199" i="28" s="1"/>
  <c r="E199" i="28"/>
  <c r="C200" i="28"/>
  <c r="D200" i="28" s="1"/>
  <c r="E200" i="28"/>
  <c r="C201" i="28"/>
  <c r="D201" i="28" s="1"/>
  <c r="E201" i="28"/>
  <c r="C202" i="28"/>
  <c r="D202" i="28" s="1"/>
  <c r="E202" i="28"/>
  <c r="C203" i="28"/>
  <c r="D203" i="28" s="1"/>
  <c r="E203" i="28"/>
  <c r="C204" i="28"/>
  <c r="D204" i="28" s="1"/>
  <c r="E204" i="28"/>
  <c r="C205" i="28"/>
  <c r="D205" i="28" s="1"/>
  <c r="E205" i="28"/>
  <c r="C206" i="28"/>
  <c r="D206" i="28" s="1"/>
  <c r="E206" i="28"/>
  <c r="C207" i="28"/>
  <c r="D207" i="28" s="1"/>
  <c r="E207" i="28"/>
  <c r="C208" i="28"/>
  <c r="D208" i="28" s="1"/>
  <c r="E208" i="28"/>
  <c r="C209" i="28"/>
  <c r="D209" i="28" s="1"/>
  <c r="E209" i="28"/>
  <c r="C210" i="28"/>
  <c r="D210" i="28" s="1"/>
  <c r="E210" i="28"/>
  <c r="C211" i="28"/>
  <c r="D211" i="28" s="1"/>
  <c r="E211" i="28"/>
  <c r="A279" i="2"/>
  <c r="D279" i="2"/>
  <c r="E279" i="2"/>
  <c r="F279" i="2"/>
  <c r="G279" i="2"/>
  <c r="H279" i="2"/>
  <c r="I279" i="2" s="1"/>
  <c r="J279" i="2" s="1"/>
  <c r="A12" i="25"/>
  <c r="C12" i="25"/>
  <c r="D12" i="25"/>
  <c r="E12" i="25"/>
  <c r="A13" i="25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C13" i="25"/>
  <c r="D13" i="25"/>
  <c r="E13" i="25"/>
  <c r="C14" i="25"/>
  <c r="D14" i="25"/>
  <c r="E14" i="25"/>
  <c r="C15" i="25"/>
  <c r="D15" i="25"/>
  <c r="E15" i="25"/>
  <c r="C16" i="25"/>
  <c r="D16" i="25"/>
  <c r="E16" i="25"/>
  <c r="C17" i="25"/>
  <c r="D17" i="25"/>
  <c r="E17" i="25"/>
  <c r="C18" i="25"/>
  <c r="D18" i="25"/>
  <c r="E18" i="25"/>
  <c r="C19" i="25"/>
  <c r="D19" i="25"/>
  <c r="E19" i="25"/>
  <c r="C20" i="25"/>
  <c r="D20" i="25"/>
  <c r="E20" i="25"/>
  <c r="C21" i="25"/>
  <c r="D21" i="25"/>
  <c r="E21" i="25"/>
  <c r="C22" i="25"/>
  <c r="D22" i="25"/>
  <c r="E22" i="25"/>
  <c r="C23" i="25"/>
  <c r="D23" i="25"/>
  <c r="E23" i="25"/>
  <c r="C24" i="25"/>
  <c r="D24" i="25"/>
  <c r="E24" i="25"/>
  <c r="C25" i="25"/>
  <c r="D25" i="25"/>
  <c r="E25" i="25"/>
  <c r="C26" i="25"/>
  <c r="D26" i="25"/>
  <c r="E26" i="25"/>
  <c r="C27" i="25"/>
  <c r="D27" i="25"/>
  <c r="E27" i="25"/>
  <c r="A278" i="2"/>
  <c r="D278" i="2"/>
  <c r="E278" i="2"/>
  <c r="F278" i="2"/>
  <c r="G278" i="2"/>
  <c r="H278" i="2" s="1"/>
  <c r="I278" i="2" s="1"/>
  <c r="J278" i="2" s="1"/>
  <c r="A277" i="2"/>
  <c r="D277" i="2"/>
  <c r="E277" i="2"/>
  <c r="F277" i="2"/>
  <c r="G277" i="2"/>
  <c r="H277" i="2" s="1"/>
  <c r="I277" i="2" s="1"/>
  <c r="J277" i="2" s="1"/>
  <c r="A276" i="2"/>
  <c r="D276" i="2"/>
  <c r="E276" i="2"/>
  <c r="F276" i="2"/>
  <c r="G276" i="2"/>
  <c r="H276" i="2"/>
  <c r="I276" i="2" s="1"/>
  <c r="J276" i="2" s="1"/>
  <c r="A275" i="2"/>
  <c r="D275" i="2"/>
  <c r="E275" i="2"/>
  <c r="F275" i="2"/>
  <c r="G275" i="2"/>
  <c r="H275" i="2"/>
  <c r="I275" i="2" s="1"/>
  <c r="J275" i="2" s="1"/>
  <c r="A274" i="2"/>
  <c r="D274" i="2"/>
  <c r="E274" i="2"/>
  <c r="F274" i="2"/>
  <c r="G274" i="2"/>
  <c r="H274" i="2"/>
  <c r="I274" i="2" s="1"/>
  <c r="J274" i="2" s="1"/>
  <c r="A273" i="2"/>
  <c r="D273" i="2"/>
  <c r="E273" i="2"/>
  <c r="F273" i="2"/>
  <c r="G273" i="2"/>
  <c r="H273" i="2" s="1"/>
  <c r="I273" i="2" s="1"/>
  <c r="J273" i="2" s="1"/>
  <c r="A272" i="2"/>
  <c r="D272" i="2"/>
  <c r="E272" i="2"/>
  <c r="F272" i="2"/>
  <c r="G272" i="2"/>
  <c r="H272" i="2" s="1"/>
  <c r="I272" i="2" s="1"/>
  <c r="J272" i="2" s="1"/>
  <c r="A271" i="2"/>
  <c r="D271" i="2"/>
  <c r="E271" i="2"/>
  <c r="F271" i="2"/>
  <c r="G271" i="2"/>
  <c r="H271" i="2" s="1"/>
  <c r="I271" i="2" s="1"/>
  <c r="J271" i="2" s="1"/>
  <c r="B9" i="26"/>
  <c r="C9" i="26" s="1"/>
  <c r="B10" i="26" s="1"/>
  <c r="C10" i="26" s="1"/>
  <c r="B11" i="26" s="1"/>
  <c r="C11" i="26" s="1"/>
  <c r="B12" i="26" s="1"/>
  <c r="C12" i="26" s="1"/>
  <c r="B13" i="26" s="1"/>
  <c r="C13" i="26" s="1"/>
  <c r="B14" i="26" s="1"/>
  <c r="C14" i="26" s="1"/>
  <c r="B15" i="26" s="1"/>
  <c r="C15" i="26" s="1"/>
  <c r="B16" i="26" s="1"/>
  <c r="C16" i="26" s="1"/>
  <c r="B17" i="26" s="1"/>
  <c r="C17" i="26" s="1"/>
  <c r="B18" i="26" s="1"/>
  <c r="C18" i="26" s="1"/>
  <c r="B19" i="26" s="1"/>
  <c r="C19" i="26" s="1"/>
  <c r="B20" i="26" s="1"/>
  <c r="C20" i="26" s="1"/>
  <c r="B21" i="26" s="1"/>
  <c r="C21" i="26" s="1"/>
  <c r="B3" i="26"/>
  <c r="D2" i="26"/>
  <c r="E2" i="26" s="1"/>
  <c r="A3" i="25"/>
  <c r="A4" i="25" s="1"/>
  <c r="A5" i="25" s="1"/>
  <c r="A6" i="25" s="1"/>
  <c r="A7" i="25" s="1"/>
  <c r="A8" i="25" s="1"/>
  <c r="A9" i="25" s="1"/>
  <c r="A10" i="25" s="1"/>
  <c r="A11" i="25" s="1"/>
  <c r="C5" i="25"/>
  <c r="D5" i="25"/>
  <c r="E5" i="25"/>
  <c r="C6" i="25"/>
  <c r="D6" i="25"/>
  <c r="E6" i="25"/>
  <c r="C7" i="25"/>
  <c r="D7" i="25"/>
  <c r="E7" i="25"/>
  <c r="C8" i="25"/>
  <c r="D8" i="25"/>
  <c r="E8" i="25"/>
  <c r="C9" i="25"/>
  <c r="D9" i="25"/>
  <c r="E9" i="25"/>
  <c r="C10" i="25"/>
  <c r="D10" i="25"/>
  <c r="E10" i="25"/>
  <c r="C11" i="25"/>
  <c r="D11" i="25"/>
  <c r="E11" i="25"/>
  <c r="C2" i="25"/>
  <c r="D2" i="25"/>
  <c r="E2" i="25"/>
  <c r="C3" i="25"/>
  <c r="D3" i="25"/>
  <c r="E3" i="25"/>
  <c r="C4" i="25"/>
  <c r="D4" i="25"/>
  <c r="E4" i="25"/>
  <c r="D172" i="3"/>
  <c r="E172" i="3"/>
  <c r="F172" i="3"/>
  <c r="G172" i="3"/>
  <c r="H172" i="3" s="1"/>
  <c r="I172" i="3" s="1"/>
  <c r="J172" i="3" s="1"/>
  <c r="A270" i="2"/>
  <c r="D270" i="2"/>
  <c r="E270" i="2"/>
  <c r="F270" i="2"/>
  <c r="G270" i="2"/>
  <c r="H270" i="2" s="1"/>
  <c r="I270" i="2" s="1"/>
  <c r="J270" i="2" s="1"/>
  <c r="D171" i="3"/>
  <c r="E171" i="3"/>
  <c r="F171" i="3"/>
  <c r="G171" i="3"/>
  <c r="H171" i="3" s="1"/>
  <c r="I171" i="3" s="1"/>
  <c r="J171" i="3" s="1"/>
  <c r="A269" i="2"/>
  <c r="D269" i="2"/>
  <c r="E269" i="2"/>
  <c r="F269" i="2"/>
  <c r="G269" i="2"/>
  <c r="H269" i="2" s="1"/>
  <c r="I269" i="2" s="1"/>
  <c r="J269" i="2" s="1"/>
  <c r="D170" i="3"/>
  <c r="E170" i="3"/>
  <c r="F170" i="3"/>
  <c r="G170" i="3"/>
  <c r="H170" i="3" s="1"/>
  <c r="I170" i="3" s="1"/>
  <c r="J170" i="3" s="1"/>
  <c r="A268" i="2"/>
  <c r="D268" i="2"/>
  <c r="E268" i="2"/>
  <c r="F268" i="2"/>
  <c r="G268" i="2"/>
  <c r="H268" i="2" s="1"/>
  <c r="I268" i="2" s="1"/>
  <c r="J268" i="2" s="1"/>
  <c r="D169" i="3"/>
  <c r="E169" i="3"/>
  <c r="F169" i="3"/>
  <c r="G169" i="3"/>
  <c r="H169" i="3" s="1"/>
  <c r="I169" i="3" s="1"/>
  <c r="J169" i="3" s="1"/>
  <c r="A267" i="2"/>
  <c r="D267" i="2"/>
  <c r="E267" i="2"/>
  <c r="F267" i="2"/>
  <c r="G267" i="2"/>
  <c r="H267" i="2" s="1"/>
  <c r="I267" i="2" s="1"/>
  <c r="J267" i="2" s="1"/>
  <c r="A266" i="2"/>
  <c r="D266" i="2"/>
  <c r="E266" i="2"/>
  <c r="F266" i="2"/>
  <c r="G266" i="2"/>
  <c r="H266" i="2"/>
  <c r="I266" i="2" s="1"/>
  <c r="J266" i="2" s="1"/>
  <c r="A14" i="9"/>
  <c r="D14" i="9"/>
  <c r="E14" i="9"/>
  <c r="F14" i="9"/>
  <c r="G14" i="9"/>
  <c r="H14" i="9" s="1"/>
  <c r="I14" i="9" s="1"/>
  <c r="J14" i="9" s="1"/>
  <c r="A265" i="2"/>
  <c r="D265" i="2"/>
  <c r="E265" i="2"/>
  <c r="F265" i="2"/>
  <c r="G265" i="2"/>
  <c r="H265" i="2" s="1"/>
  <c r="I265" i="2" s="1"/>
  <c r="J265" i="2" s="1"/>
  <c r="A264" i="2"/>
  <c r="D264" i="2"/>
  <c r="E264" i="2"/>
  <c r="F264" i="2"/>
  <c r="G264" i="2"/>
  <c r="H264" i="2" s="1"/>
  <c r="I264" i="2" s="1"/>
  <c r="J264" i="2" s="1"/>
  <c r="A263" i="2"/>
  <c r="D263" i="2"/>
  <c r="E263" i="2"/>
  <c r="F263" i="2"/>
  <c r="G263" i="2"/>
  <c r="H263" i="2" s="1"/>
  <c r="I263" i="2" s="1"/>
  <c r="J263" i="2" s="1"/>
  <c r="A262" i="2"/>
  <c r="D262" i="2"/>
  <c r="E262" i="2"/>
  <c r="F262" i="2"/>
  <c r="G262" i="2"/>
  <c r="H262" i="2"/>
  <c r="I262" i="2" s="1"/>
  <c r="J262" i="2" s="1"/>
  <c r="A261" i="2"/>
  <c r="D261" i="2"/>
  <c r="E261" i="2"/>
  <c r="F261" i="2"/>
  <c r="G261" i="2"/>
  <c r="H261" i="2" s="1"/>
  <c r="I261" i="2" s="1"/>
  <c r="J261" i="2" s="1"/>
  <c r="A260" i="2"/>
  <c r="D260" i="2"/>
  <c r="E260" i="2"/>
  <c r="F260" i="2"/>
  <c r="G260" i="2"/>
  <c r="H260" i="2" s="1"/>
  <c r="I260" i="2" s="1"/>
  <c r="J260" i="2" s="1"/>
  <c r="A259" i="2"/>
  <c r="D259" i="2"/>
  <c r="E259" i="2"/>
  <c r="F259" i="2"/>
  <c r="G259" i="2"/>
  <c r="H259" i="2" s="1"/>
  <c r="I259" i="2" s="1"/>
  <c r="J259" i="2" s="1"/>
  <c r="D168" i="3"/>
  <c r="E168" i="3"/>
  <c r="F168" i="3"/>
  <c r="G168" i="3"/>
  <c r="H168" i="3" s="1"/>
  <c r="I168" i="3" s="1"/>
  <c r="J168" i="3" s="1"/>
  <c r="A258" i="2"/>
  <c r="D258" i="2"/>
  <c r="E258" i="2"/>
  <c r="F258" i="2"/>
  <c r="G258" i="2"/>
  <c r="H258" i="2"/>
  <c r="I258" i="2" s="1"/>
  <c r="J258" i="2" s="1"/>
  <c r="A257" i="2"/>
  <c r="D257" i="2"/>
  <c r="E257" i="2"/>
  <c r="F257" i="2"/>
  <c r="G257" i="2"/>
  <c r="H257" i="2" s="1"/>
  <c r="I257" i="2" s="1"/>
  <c r="J257" i="2" s="1"/>
  <c r="D167" i="3"/>
  <c r="E167" i="3"/>
  <c r="F167" i="3"/>
  <c r="G167" i="3"/>
  <c r="H167" i="3" s="1"/>
  <c r="I167" i="3" s="1"/>
  <c r="J167" i="3" s="1"/>
  <c r="D166" i="3"/>
  <c r="E166" i="3"/>
  <c r="F166" i="3"/>
  <c r="G166" i="3"/>
  <c r="H166" i="3" s="1"/>
  <c r="I166" i="3" s="1"/>
  <c r="J166" i="3" s="1"/>
  <c r="A256" i="2"/>
  <c r="D256" i="2"/>
  <c r="E256" i="2"/>
  <c r="F256" i="2"/>
  <c r="G256" i="2"/>
  <c r="H256" i="2" s="1"/>
  <c r="I256" i="2" s="1"/>
  <c r="J256" i="2" s="1"/>
  <c r="A255" i="2"/>
  <c r="D255" i="2"/>
  <c r="E255" i="2"/>
  <c r="F255" i="2"/>
  <c r="G255" i="2"/>
  <c r="H255" i="2" s="1"/>
  <c r="I255" i="2" s="1"/>
  <c r="J255" i="2" s="1"/>
  <c r="D165" i="3"/>
  <c r="E165" i="3"/>
  <c r="F165" i="3"/>
  <c r="G165" i="3"/>
  <c r="H165" i="3" s="1"/>
  <c r="I165" i="3" s="1"/>
  <c r="J165" i="3" s="1"/>
  <c r="D164" i="3"/>
  <c r="E164" i="3"/>
  <c r="F164" i="3"/>
  <c r="G164" i="3"/>
  <c r="H164" i="3" s="1"/>
  <c r="I164" i="3" s="1"/>
  <c r="J164" i="3" s="1"/>
  <c r="A254" i="2"/>
  <c r="D254" i="2"/>
  <c r="E254" i="2"/>
  <c r="F254" i="2"/>
  <c r="G254" i="2"/>
  <c r="H254" i="2" s="1"/>
  <c r="I254" i="2" s="1"/>
  <c r="J254" i="2" s="1"/>
  <c r="A253" i="2"/>
  <c r="D253" i="2"/>
  <c r="E253" i="2"/>
  <c r="F253" i="2"/>
  <c r="G253" i="2"/>
  <c r="H253" i="2" s="1"/>
  <c r="I253" i="2" s="1"/>
  <c r="J253" i="2" s="1"/>
  <c r="A252" i="2"/>
  <c r="D252" i="2"/>
  <c r="E252" i="2"/>
  <c r="F252" i="2"/>
  <c r="G252" i="2"/>
  <c r="H252" i="2" s="1"/>
  <c r="I252" i="2" s="1"/>
  <c r="J252" i="2" s="1"/>
  <c r="A251" i="2"/>
  <c r="D251" i="2"/>
  <c r="E251" i="2"/>
  <c r="F251" i="2"/>
  <c r="G251" i="2"/>
  <c r="H251" i="2"/>
  <c r="I251" i="2" s="1"/>
  <c r="J251" i="2" s="1"/>
  <c r="A250" i="2"/>
  <c r="D250" i="2"/>
  <c r="E250" i="2"/>
  <c r="F250" i="2"/>
  <c r="G250" i="2"/>
  <c r="H250" i="2" s="1"/>
  <c r="I250" i="2" s="1"/>
  <c r="J250" i="2" s="1"/>
  <c r="A249" i="2"/>
  <c r="D249" i="2"/>
  <c r="E249" i="2"/>
  <c r="F249" i="2"/>
  <c r="G249" i="2"/>
  <c r="H249" i="2" s="1"/>
  <c r="I249" i="2" s="1"/>
  <c r="J249" i="2" s="1"/>
  <c r="A248" i="2"/>
  <c r="D248" i="2"/>
  <c r="E248" i="2"/>
  <c r="F248" i="2"/>
  <c r="G248" i="2"/>
  <c r="H248" i="2" s="1"/>
  <c r="I248" i="2" s="1"/>
  <c r="J248" i="2" s="1"/>
  <c r="A247" i="2"/>
  <c r="D247" i="2"/>
  <c r="E247" i="2"/>
  <c r="F247" i="2"/>
  <c r="G247" i="2"/>
  <c r="H247" i="2"/>
  <c r="I247" i="2" s="1"/>
  <c r="J247" i="2" s="1"/>
  <c r="A246" i="2"/>
  <c r="D246" i="2"/>
  <c r="E246" i="2"/>
  <c r="F246" i="2"/>
  <c r="G246" i="2"/>
  <c r="H246" i="2"/>
  <c r="I246" i="2"/>
  <c r="J246" i="2" s="1"/>
  <c r="L74" i="23" l="1"/>
  <c r="L70" i="22"/>
  <c r="O86" i="22"/>
  <c r="P86" i="22" s="1"/>
  <c r="N86" i="22"/>
  <c r="M87" i="22" s="1"/>
  <c r="Q85" i="22"/>
  <c r="H85" i="22"/>
  <c r="I85" i="22"/>
  <c r="C85" i="22"/>
  <c r="B86" i="22"/>
  <c r="D85" i="22"/>
  <c r="E85" i="22"/>
  <c r="F85" i="22"/>
  <c r="G85" i="22"/>
  <c r="J84" i="22"/>
  <c r="K84" i="22" s="1"/>
  <c r="L84" i="22" s="1"/>
  <c r="G72" i="22"/>
  <c r="H72" i="22"/>
  <c r="I72" i="22"/>
  <c r="C72" i="22"/>
  <c r="B73" i="22"/>
  <c r="D72" i="22"/>
  <c r="E72" i="22"/>
  <c r="F72" i="22"/>
  <c r="N72" i="22"/>
  <c r="M73" i="22" s="1"/>
  <c r="L60" i="22"/>
  <c r="J71" i="22"/>
  <c r="K71" i="22" s="1"/>
  <c r="Q71" i="22"/>
  <c r="J91" i="23"/>
  <c r="K91" i="23"/>
  <c r="L91" i="23" s="1"/>
  <c r="I76" i="23"/>
  <c r="D76" i="23"/>
  <c r="E76" i="23"/>
  <c r="C76" i="23"/>
  <c r="F76" i="23"/>
  <c r="B77" i="23"/>
  <c r="G76" i="23"/>
  <c r="H76" i="23"/>
  <c r="L73" i="23"/>
  <c r="L70" i="23"/>
  <c r="J75" i="23"/>
  <c r="K75" i="23" s="1"/>
  <c r="L66" i="23"/>
  <c r="L69" i="23"/>
  <c r="L68" i="23"/>
  <c r="L67" i="23"/>
  <c r="L72" i="23"/>
  <c r="Q54" i="22"/>
  <c r="Q55" i="22"/>
  <c r="J61" i="22"/>
  <c r="K61" i="22" s="1"/>
  <c r="L68" i="22" s="1"/>
  <c r="B10" i="32"/>
  <c r="D10" i="32" s="1"/>
  <c r="G10" i="32" s="1"/>
  <c r="J55" i="23"/>
  <c r="K55" i="23" s="1"/>
  <c r="F56" i="23"/>
  <c r="B57" i="23"/>
  <c r="G56" i="23"/>
  <c r="I56" i="23"/>
  <c r="D56" i="23"/>
  <c r="H56" i="23"/>
  <c r="E56" i="23"/>
  <c r="C56" i="23"/>
  <c r="H212" i="28"/>
  <c r="K212" i="28"/>
  <c r="N4" i="22"/>
  <c r="M5" i="22" s="1"/>
  <c r="J182" i="28"/>
  <c r="F182" i="28"/>
  <c r="I182" i="28"/>
  <c r="G182" i="28"/>
  <c r="C3" i="26"/>
  <c r="B4" i="26" s="1"/>
  <c r="D3" i="26"/>
  <c r="E3" i="26" s="1"/>
  <c r="A245" i="2"/>
  <c r="D245" i="2"/>
  <c r="E245" i="2"/>
  <c r="F245" i="2"/>
  <c r="G245" i="2"/>
  <c r="H245" i="2"/>
  <c r="I245" i="2" s="1"/>
  <c r="J245" i="2" s="1"/>
  <c r="A244" i="2"/>
  <c r="D244" i="2"/>
  <c r="E244" i="2"/>
  <c r="F244" i="2"/>
  <c r="G244" i="2"/>
  <c r="H244" i="2" s="1"/>
  <c r="I244" i="2" s="1"/>
  <c r="J244" i="2" s="1"/>
  <c r="A243" i="2"/>
  <c r="D243" i="2"/>
  <c r="E243" i="2"/>
  <c r="F243" i="2"/>
  <c r="G243" i="2"/>
  <c r="H243" i="2" s="1"/>
  <c r="I243" i="2" s="1"/>
  <c r="J243" i="2" s="1"/>
  <c r="A242" i="2"/>
  <c r="D242" i="2"/>
  <c r="E242" i="2"/>
  <c r="F242" i="2"/>
  <c r="G242" i="2"/>
  <c r="H242" i="2"/>
  <c r="I242" i="2" s="1"/>
  <c r="J242" i="2" s="1"/>
  <c r="A241" i="2"/>
  <c r="D241" i="2"/>
  <c r="E241" i="2"/>
  <c r="F241" i="2"/>
  <c r="G241" i="2"/>
  <c r="H241" i="2" s="1"/>
  <c r="I241" i="2" s="1"/>
  <c r="J241" i="2" s="1"/>
  <c r="L75" i="23" l="1"/>
  <c r="L71" i="22"/>
  <c r="G86" i="22"/>
  <c r="H86" i="22"/>
  <c r="I86" i="22"/>
  <c r="C86" i="22"/>
  <c r="B87" i="22"/>
  <c r="D86" i="22"/>
  <c r="E86" i="22"/>
  <c r="F86" i="22"/>
  <c r="L62" i="22"/>
  <c r="J85" i="22"/>
  <c r="K85" i="22" s="1"/>
  <c r="L85" i="22" s="1"/>
  <c r="N87" i="22"/>
  <c r="M88" i="22" s="1"/>
  <c r="O87" i="22"/>
  <c r="P87" i="22" s="1"/>
  <c r="Q87" i="22" s="1"/>
  <c r="Q86" i="22"/>
  <c r="L61" i="22"/>
  <c r="L63" i="22"/>
  <c r="L65" i="22"/>
  <c r="L64" i="22"/>
  <c r="L66" i="22"/>
  <c r="L69" i="22"/>
  <c r="L67" i="22"/>
  <c r="F73" i="22"/>
  <c r="G73" i="22"/>
  <c r="H73" i="22"/>
  <c r="I73" i="22"/>
  <c r="C73" i="22"/>
  <c r="B74" i="22"/>
  <c r="D73" i="22"/>
  <c r="E73" i="22"/>
  <c r="J72" i="22"/>
  <c r="K72" i="22" s="1"/>
  <c r="N73" i="22"/>
  <c r="M74" i="22" s="1"/>
  <c r="O73" i="22"/>
  <c r="P73" i="22" s="1"/>
  <c r="O72" i="22"/>
  <c r="P72" i="22" s="1"/>
  <c r="J76" i="23"/>
  <c r="K76" i="23" s="1"/>
  <c r="E77" i="23"/>
  <c r="F77" i="23"/>
  <c r="B78" i="23"/>
  <c r="H77" i="23"/>
  <c r="I77" i="23"/>
  <c r="C77" i="23"/>
  <c r="D77" i="23"/>
  <c r="G77" i="23"/>
  <c r="B11" i="32"/>
  <c r="D11" i="32" s="1"/>
  <c r="G11" i="32" s="1"/>
  <c r="J56" i="23"/>
  <c r="K56" i="23" s="1"/>
  <c r="C57" i="23"/>
  <c r="D57" i="23"/>
  <c r="E57" i="23"/>
  <c r="F57" i="23"/>
  <c r="G57" i="23"/>
  <c r="H57" i="23"/>
  <c r="I57" i="23"/>
  <c r="L212" i="28"/>
  <c r="N5" i="22"/>
  <c r="M6" i="22" s="1"/>
  <c r="O4" i="22"/>
  <c r="P4" i="22" s="1"/>
  <c r="H182" i="28"/>
  <c r="K182" i="28"/>
  <c r="C4" i="26"/>
  <c r="B5" i="26" s="1"/>
  <c r="F3" i="26"/>
  <c r="A240" i="2"/>
  <c r="D240" i="2"/>
  <c r="E240" i="2"/>
  <c r="F240" i="2"/>
  <c r="G240" i="2"/>
  <c r="H240" i="2" s="1"/>
  <c r="I240" i="2" s="1"/>
  <c r="J240" i="2" s="1"/>
  <c r="A239" i="2"/>
  <c r="D239" i="2"/>
  <c r="E239" i="2"/>
  <c r="F239" i="2"/>
  <c r="G239" i="2"/>
  <c r="H239" i="2" s="1"/>
  <c r="I239" i="2" s="1"/>
  <c r="J239" i="2" s="1"/>
  <c r="A238" i="2"/>
  <c r="D238" i="2"/>
  <c r="E238" i="2"/>
  <c r="F238" i="2"/>
  <c r="G238" i="2"/>
  <c r="H238" i="2"/>
  <c r="I238" i="2" s="1"/>
  <c r="J238" i="2" s="1"/>
  <c r="A237" i="2"/>
  <c r="D237" i="2"/>
  <c r="E237" i="2"/>
  <c r="F237" i="2"/>
  <c r="G237" i="2"/>
  <c r="H237" i="2" s="1"/>
  <c r="I237" i="2" s="1"/>
  <c r="J237" i="2" s="1"/>
  <c r="D163" i="3"/>
  <c r="E163" i="3"/>
  <c r="F163" i="3"/>
  <c r="G163" i="3"/>
  <c r="H163" i="3" s="1"/>
  <c r="I163" i="3" s="1"/>
  <c r="J163" i="3" s="1"/>
  <c r="D162" i="3"/>
  <c r="E162" i="3"/>
  <c r="F162" i="3"/>
  <c r="G162" i="3"/>
  <c r="H162" i="3" s="1"/>
  <c r="I162" i="3" s="1"/>
  <c r="J162" i="3" s="1"/>
  <c r="A236" i="2"/>
  <c r="D236" i="2"/>
  <c r="E236" i="2"/>
  <c r="F236" i="2"/>
  <c r="G236" i="2"/>
  <c r="H236" i="2" s="1"/>
  <c r="I236" i="2" s="1"/>
  <c r="J236" i="2" s="1"/>
  <c r="A235" i="2"/>
  <c r="D235" i="2"/>
  <c r="E235" i="2"/>
  <c r="F235" i="2"/>
  <c r="G235" i="2"/>
  <c r="H235" i="2" s="1"/>
  <c r="I235" i="2" s="1"/>
  <c r="J235" i="2" s="1"/>
  <c r="A234" i="2"/>
  <c r="D234" i="2"/>
  <c r="E234" i="2"/>
  <c r="F234" i="2"/>
  <c r="G234" i="2"/>
  <c r="H234" i="2" s="1"/>
  <c r="I234" i="2" s="1"/>
  <c r="J234" i="2" s="1"/>
  <c r="A233" i="2"/>
  <c r="D233" i="2"/>
  <c r="E233" i="2"/>
  <c r="F233" i="2"/>
  <c r="G233" i="2"/>
  <c r="H233" i="2" s="1"/>
  <c r="I233" i="2" s="1"/>
  <c r="J233" i="2" s="1"/>
  <c r="A232" i="2"/>
  <c r="D232" i="2"/>
  <c r="E232" i="2"/>
  <c r="F232" i="2"/>
  <c r="G232" i="2"/>
  <c r="H232" i="2" s="1"/>
  <c r="I232" i="2" s="1"/>
  <c r="J232" i="2" s="1"/>
  <c r="A13" i="9"/>
  <c r="D13" i="9"/>
  <c r="E13" i="9"/>
  <c r="F13" i="9"/>
  <c r="G13" i="9"/>
  <c r="H13" i="9" s="1"/>
  <c r="I13" i="9" s="1"/>
  <c r="J13" i="9" s="1"/>
  <c r="A231" i="2"/>
  <c r="D231" i="2"/>
  <c r="E231" i="2"/>
  <c r="F231" i="2"/>
  <c r="G231" i="2"/>
  <c r="H231" i="2" s="1"/>
  <c r="I231" i="2" s="1"/>
  <c r="J231" i="2" s="1"/>
  <c r="A230" i="2"/>
  <c r="D230" i="2"/>
  <c r="E230" i="2"/>
  <c r="F230" i="2"/>
  <c r="G230" i="2"/>
  <c r="H230" i="2" s="1"/>
  <c r="I230" i="2" s="1"/>
  <c r="J230" i="2" s="1"/>
  <c r="A229" i="2"/>
  <c r="D229" i="2"/>
  <c r="E229" i="2"/>
  <c r="F229" i="2"/>
  <c r="G229" i="2"/>
  <c r="H229" i="2" s="1"/>
  <c r="I229" i="2" s="1"/>
  <c r="J229" i="2" s="1"/>
  <c r="A228" i="2"/>
  <c r="D228" i="2"/>
  <c r="E228" i="2"/>
  <c r="F228" i="2"/>
  <c r="G228" i="2"/>
  <c r="H228" i="2" s="1"/>
  <c r="I228" i="2" s="1"/>
  <c r="J228" i="2" s="1"/>
  <c r="A10" i="12"/>
  <c r="D10" i="12"/>
  <c r="E10" i="12"/>
  <c r="F10" i="12"/>
  <c r="G10" i="12"/>
  <c r="H10" i="12" s="1"/>
  <c r="I10" i="12" s="1"/>
  <c r="J10" i="12" s="1"/>
  <c r="A9" i="12"/>
  <c r="D9" i="12"/>
  <c r="E9" i="12"/>
  <c r="F9" i="12"/>
  <c r="G9" i="12"/>
  <c r="H9" i="12" s="1"/>
  <c r="I9" i="12" s="1"/>
  <c r="J9" i="12" s="1"/>
  <c r="A9" i="7"/>
  <c r="D9" i="7"/>
  <c r="E9" i="7"/>
  <c r="F9" i="7"/>
  <c r="G9" i="7"/>
  <c r="H9" i="7" s="1"/>
  <c r="I9" i="7" s="1"/>
  <c r="J9" i="7" s="1"/>
  <c r="A227" i="2"/>
  <c r="D227" i="2"/>
  <c r="E227" i="2"/>
  <c r="F227" i="2"/>
  <c r="G227" i="2"/>
  <c r="H227" i="2" s="1"/>
  <c r="I227" i="2" s="1"/>
  <c r="J227" i="2" s="1"/>
  <c r="L76" i="23" l="1"/>
  <c r="L72" i="22"/>
  <c r="F87" i="22"/>
  <c r="G87" i="22"/>
  <c r="H87" i="22"/>
  <c r="I87" i="22"/>
  <c r="C87" i="22"/>
  <c r="B88" i="22"/>
  <c r="D87" i="22"/>
  <c r="E87" i="22"/>
  <c r="N88" i="22"/>
  <c r="M89" i="22" s="1"/>
  <c r="J86" i="22"/>
  <c r="K86" i="22"/>
  <c r="L86" i="22" s="1"/>
  <c r="E74" i="22"/>
  <c r="F74" i="22"/>
  <c r="G74" i="22"/>
  <c r="H74" i="22"/>
  <c r="I74" i="22"/>
  <c r="C74" i="22"/>
  <c r="B75" i="22"/>
  <c r="D74" i="22"/>
  <c r="Q73" i="22"/>
  <c r="Q72" i="22"/>
  <c r="J73" i="22"/>
  <c r="K73" i="22" s="1"/>
  <c r="N74" i="22"/>
  <c r="M75" i="22" s="1"/>
  <c r="J77" i="23"/>
  <c r="K77" i="23" s="1"/>
  <c r="I78" i="23"/>
  <c r="D78" i="23"/>
  <c r="E78" i="23"/>
  <c r="C78" i="23"/>
  <c r="F78" i="23"/>
  <c r="B79" i="23"/>
  <c r="G78" i="23"/>
  <c r="H78" i="23"/>
  <c r="B12" i="32"/>
  <c r="D12" i="32" s="1"/>
  <c r="G12" i="32" s="1"/>
  <c r="J57" i="23"/>
  <c r="K57" i="23" s="1"/>
  <c r="O5" i="22"/>
  <c r="P5" i="22" s="1"/>
  <c r="Q5" i="22" s="1"/>
  <c r="Q4" i="22"/>
  <c r="N6" i="22"/>
  <c r="M7" i="22" s="1"/>
  <c r="L182" i="28"/>
  <c r="D4" i="26"/>
  <c r="E4" i="26" s="1"/>
  <c r="F4" i="26" s="1"/>
  <c r="C5" i="26"/>
  <c r="B6" i="26" s="1"/>
  <c r="D161" i="3"/>
  <c r="E161" i="3"/>
  <c r="F161" i="3"/>
  <c r="G161" i="3"/>
  <c r="H161" i="3" s="1"/>
  <c r="I161" i="3" s="1"/>
  <c r="J161" i="3" s="1"/>
  <c r="A226" i="2"/>
  <c r="D226" i="2"/>
  <c r="E226" i="2"/>
  <c r="F226" i="2"/>
  <c r="G226" i="2"/>
  <c r="H226" i="2"/>
  <c r="I226" i="2" s="1"/>
  <c r="J226" i="2" s="1"/>
  <c r="A225" i="2"/>
  <c r="D225" i="2"/>
  <c r="E225" i="2"/>
  <c r="F225" i="2"/>
  <c r="G225" i="2"/>
  <c r="H225" i="2" s="1"/>
  <c r="I225" i="2" s="1"/>
  <c r="J225" i="2" s="1"/>
  <c r="D160" i="3"/>
  <c r="E160" i="3"/>
  <c r="F160" i="3"/>
  <c r="G160" i="3"/>
  <c r="H160" i="3" s="1"/>
  <c r="I160" i="3" s="1"/>
  <c r="J160" i="3" s="1"/>
  <c r="D159" i="3"/>
  <c r="E159" i="3"/>
  <c r="F159" i="3"/>
  <c r="G159" i="3"/>
  <c r="H159" i="3" s="1"/>
  <c r="I159" i="3" s="1"/>
  <c r="J159" i="3" s="1"/>
  <c r="A224" i="2"/>
  <c r="D224" i="2"/>
  <c r="E224" i="2"/>
  <c r="F224" i="2"/>
  <c r="G224" i="2"/>
  <c r="H224" i="2" s="1"/>
  <c r="I224" i="2" s="1"/>
  <c r="J224" i="2" s="1"/>
  <c r="D158" i="3"/>
  <c r="E158" i="3"/>
  <c r="F158" i="3"/>
  <c r="G158" i="3"/>
  <c r="H158" i="3"/>
  <c r="I158" i="3" s="1"/>
  <c r="J158" i="3" s="1"/>
  <c r="A223" i="2"/>
  <c r="D223" i="2"/>
  <c r="E223" i="2"/>
  <c r="F223" i="2"/>
  <c r="G223" i="2"/>
  <c r="H223" i="2" s="1"/>
  <c r="I223" i="2" s="1"/>
  <c r="J223" i="2" s="1"/>
  <c r="A12" i="9"/>
  <c r="D12" i="9"/>
  <c r="E12" i="9"/>
  <c r="F12" i="9"/>
  <c r="G12" i="9"/>
  <c r="H12" i="9" s="1"/>
  <c r="I12" i="9" s="1"/>
  <c r="J12" i="9" s="1"/>
  <c r="A222" i="2"/>
  <c r="D222" i="2"/>
  <c r="E222" i="2"/>
  <c r="F222" i="2"/>
  <c r="G222" i="2"/>
  <c r="H222" i="2" s="1"/>
  <c r="I222" i="2" s="1"/>
  <c r="J222" i="2" s="1"/>
  <c r="A221" i="2"/>
  <c r="D221" i="2"/>
  <c r="E221" i="2"/>
  <c r="F221" i="2"/>
  <c r="G221" i="2"/>
  <c r="H221" i="2" s="1"/>
  <c r="I221" i="2" s="1"/>
  <c r="J221" i="2" s="1"/>
  <c r="A220" i="2"/>
  <c r="D220" i="2"/>
  <c r="E220" i="2"/>
  <c r="F220" i="2"/>
  <c r="G220" i="2"/>
  <c r="H220" i="2" s="1"/>
  <c r="I220" i="2" s="1"/>
  <c r="J220" i="2" s="1"/>
  <c r="A219" i="2"/>
  <c r="D219" i="2"/>
  <c r="E219" i="2"/>
  <c r="F219" i="2"/>
  <c r="G219" i="2"/>
  <c r="H219" i="2" s="1"/>
  <c r="I219" i="2" s="1"/>
  <c r="J219" i="2" s="1"/>
  <c r="A218" i="2"/>
  <c r="D218" i="2"/>
  <c r="E218" i="2"/>
  <c r="F218" i="2"/>
  <c r="G218" i="2"/>
  <c r="H218" i="2" s="1"/>
  <c r="I218" i="2" s="1"/>
  <c r="J218" i="2" s="1"/>
  <c r="G217" i="2"/>
  <c r="H217" i="2" s="1"/>
  <c r="I217" i="2" s="1"/>
  <c r="J217" i="2" s="1"/>
  <c r="A215" i="2"/>
  <c r="A216" i="2" s="1"/>
  <c r="A217" i="2" s="1"/>
  <c r="D216" i="2"/>
  <c r="E216" i="2"/>
  <c r="F216" i="2"/>
  <c r="G216" i="2"/>
  <c r="H216" i="2" s="1"/>
  <c r="I216" i="2" s="1"/>
  <c r="J216" i="2" s="1"/>
  <c r="D217" i="2"/>
  <c r="E217" i="2"/>
  <c r="F217" i="2"/>
  <c r="D157" i="3"/>
  <c r="E157" i="3"/>
  <c r="F157" i="3"/>
  <c r="G157" i="3"/>
  <c r="H157" i="3" s="1"/>
  <c r="I157" i="3" s="1"/>
  <c r="J157" i="3" s="1"/>
  <c r="D215" i="2"/>
  <c r="E215" i="2"/>
  <c r="F215" i="2"/>
  <c r="G215" i="2"/>
  <c r="H215" i="2" s="1"/>
  <c r="I215" i="2" s="1"/>
  <c r="J215" i="2" s="1"/>
  <c r="D156" i="3"/>
  <c r="E156" i="3"/>
  <c r="F156" i="3"/>
  <c r="G156" i="3"/>
  <c r="H156" i="3" s="1"/>
  <c r="I156" i="3" s="1"/>
  <c r="J156" i="3" s="1"/>
  <c r="D214" i="2"/>
  <c r="E214" i="2"/>
  <c r="F214" i="2"/>
  <c r="G214" i="2"/>
  <c r="H214" i="2" s="1"/>
  <c r="I214" i="2" s="1"/>
  <c r="J214" i="2" s="1"/>
  <c r="D155" i="3"/>
  <c r="E155" i="3"/>
  <c r="F155" i="3"/>
  <c r="G155" i="3"/>
  <c r="H155" i="3" s="1"/>
  <c r="I155" i="3" s="1"/>
  <c r="J155" i="3" s="1"/>
  <c r="D213" i="2"/>
  <c r="E213" i="2"/>
  <c r="F213" i="2"/>
  <c r="G213" i="2"/>
  <c r="H213" i="2" s="1"/>
  <c r="I213" i="2" s="1"/>
  <c r="J213" i="2" s="1"/>
  <c r="D212" i="2"/>
  <c r="E212" i="2"/>
  <c r="F212" i="2"/>
  <c r="G212" i="2"/>
  <c r="H212" i="2" s="1"/>
  <c r="I212" i="2" s="1"/>
  <c r="J212" i="2" s="1"/>
  <c r="D211" i="2"/>
  <c r="E211" i="2"/>
  <c r="F211" i="2"/>
  <c r="G211" i="2"/>
  <c r="H211" i="2" s="1"/>
  <c r="I211" i="2" s="1"/>
  <c r="J211" i="2" s="1"/>
  <c r="D210" i="2"/>
  <c r="E210" i="2"/>
  <c r="F210" i="2"/>
  <c r="G210" i="2"/>
  <c r="H210" i="2" s="1"/>
  <c r="I210" i="2" s="1"/>
  <c r="J210" i="2" s="1"/>
  <c r="D209" i="2"/>
  <c r="E209" i="2"/>
  <c r="F209" i="2"/>
  <c r="G209" i="2"/>
  <c r="H209" i="2" s="1"/>
  <c r="I209" i="2" s="1"/>
  <c r="J209" i="2" s="1"/>
  <c r="D208" i="2"/>
  <c r="E208" i="2"/>
  <c r="F208" i="2"/>
  <c r="G208" i="2"/>
  <c r="H208" i="2"/>
  <c r="I208" i="2" s="1"/>
  <c r="J208" i="2" s="1"/>
  <c r="D207" i="2"/>
  <c r="E207" i="2"/>
  <c r="F207" i="2"/>
  <c r="G207" i="2"/>
  <c r="H207" i="2" s="1"/>
  <c r="I207" i="2" s="1"/>
  <c r="J207" i="2" s="1"/>
  <c r="D206" i="2"/>
  <c r="E206" i="2"/>
  <c r="F206" i="2"/>
  <c r="G206" i="2"/>
  <c r="H206" i="2" s="1"/>
  <c r="I206" i="2" s="1"/>
  <c r="J206" i="2" s="1"/>
  <c r="A11" i="9"/>
  <c r="D11" i="9"/>
  <c r="E11" i="9"/>
  <c r="F11" i="9"/>
  <c r="G11" i="9"/>
  <c r="H11" i="9"/>
  <c r="I11" i="9" s="1"/>
  <c r="J11" i="9" s="1"/>
  <c r="D205" i="2"/>
  <c r="E205" i="2"/>
  <c r="F205" i="2"/>
  <c r="G205" i="2"/>
  <c r="H205" i="2" s="1"/>
  <c r="I205" i="2" s="1"/>
  <c r="J205" i="2" s="1"/>
  <c r="D154" i="3"/>
  <c r="E154" i="3"/>
  <c r="F154" i="3"/>
  <c r="G154" i="3"/>
  <c r="H154" i="3" s="1"/>
  <c r="I154" i="3" s="1"/>
  <c r="J154" i="3" s="1"/>
  <c r="D204" i="2"/>
  <c r="E204" i="2"/>
  <c r="F204" i="2"/>
  <c r="G204" i="2"/>
  <c r="H204" i="2" s="1"/>
  <c r="I204" i="2" s="1"/>
  <c r="J204" i="2" s="1"/>
  <c r="D153" i="3"/>
  <c r="E153" i="3"/>
  <c r="F153" i="3"/>
  <c r="G153" i="3"/>
  <c r="H153" i="3" s="1"/>
  <c r="I153" i="3" s="1"/>
  <c r="J153" i="3" s="1"/>
  <c r="D203" i="2"/>
  <c r="E203" i="2"/>
  <c r="F203" i="2"/>
  <c r="G203" i="2"/>
  <c r="H203" i="2" s="1"/>
  <c r="I203" i="2" s="1"/>
  <c r="J203" i="2" s="1"/>
  <c r="D152" i="3"/>
  <c r="E152" i="3"/>
  <c r="F152" i="3"/>
  <c r="G152" i="3"/>
  <c r="H152" i="3" s="1"/>
  <c r="I152" i="3" s="1"/>
  <c r="J152" i="3" s="1"/>
  <c r="D202" i="2"/>
  <c r="E202" i="2"/>
  <c r="F202" i="2"/>
  <c r="G202" i="2"/>
  <c r="H202" i="2" s="1"/>
  <c r="I202" i="2" s="1"/>
  <c r="J202" i="2" s="1"/>
  <c r="D201" i="2"/>
  <c r="E201" i="2"/>
  <c r="F201" i="2"/>
  <c r="G201" i="2"/>
  <c r="H201" i="2" s="1"/>
  <c r="I201" i="2" s="1"/>
  <c r="J201" i="2" s="1"/>
  <c r="D151" i="3"/>
  <c r="E151" i="3"/>
  <c r="F151" i="3"/>
  <c r="G151" i="3"/>
  <c r="H151" i="3" s="1"/>
  <c r="I151" i="3" s="1"/>
  <c r="J151" i="3" s="1"/>
  <c r="D200" i="2"/>
  <c r="E200" i="2"/>
  <c r="F200" i="2"/>
  <c r="G200" i="2"/>
  <c r="H200" i="2" s="1"/>
  <c r="I200" i="2" s="1"/>
  <c r="J200" i="2" s="1"/>
  <c r="D150" i="3"/>
  <c r="E150" i="3"/>
  <c r="F150" i="3"/>
  <c r="G150" i="3"/>
  <c r="H150" i="3" s="1"/>
  <c r="I150" i="3" s="1"/>
  <c r="J150" i="3" s="1"/>
  <c r="D199" i="2"/>
  <c r="E199" i="2"/>
  <c r="F199" i="2"/>
  <c r="G199" i="2"/>
  <c r="H199" i="2" s="1"/>
  <c r="I199" i="2" s="1"/>
  <c r="J199" i="2" s="1"/>
  <c r="D149" i="3"/>
  <c r="E149" i="3"/>
  <c r="F149" i="3"/>
  <c r="G149" i="3"/>
  <c r="H149" i="3" s="1"/>
  <c r="I149" i="3" s="1"/>
  <c r="J149" i="3" s="1"/>
  <c r="D198" i="2"/>
  <c r="E198" i="2"/>
  <c r="F198" i="2"/>
  <c r="G198" i="2"/>
  <c r="H198" i="2"/>
  <c r="I198" i="2" s="1"/>
  <c r="J198" i="2" s="1"/>
  <c r="D197" i="2"/>
  <c r="E197" i="2"/>
  <c r="F197" i="2"/>
  <c r="G197" i="2"/>
  <c r="H197" i="2"/>
  <c r="I197" i="2" s="1"/>
  <c r="J197" i="2" s="1"/>
  <c r="D196" i="2"/>
  <c r="E196" i="2"/>
  <c r="F196" i="2"/>
  <c r="G196" i="2"/>
  <c r="H196" i="2" s="1"/>
  <c r="I196" i="2" s="1"/>
  <c r="J196" i="2" s="1"/>
  <c r="D195" i="2"/>
  <c r="E195" i="2"/>
  <c r="F195" i="2"/>
  <c r="G195" i="2"/>
  <c r="H195" i="2"/>
  <c r="I195" i="2" s="1"/>
  <c r="J195" i="2" s="1"/>
  <c r="D10" i="9"/>
  <c r="E10" i="9"/>
  <c r="F10" i="9"/>
  <c r="G10" i="9"/>
  <c r="H10" i="9" s="1"/>
  <c r="I10" i="9" s="1"/>
  <c r="J10" i="9" s="1"/>
  <c r="D194" i="2"/>
  <c r="E194" i="2"/>
  <c r="F194" i="2"/>
  <c r="G194" i="2"/>
  <c r="H194" i="2"/>
  <c r="I194" i="2" s="1"/>
  <c r="J194" i="2" s="1"/>
  <c r="D148" i="3"/>
  <c r="E148" i="3"/>
  <c r="F148" i="3"/>
  <c r="G148" i="3"/>
  <c r="H148" i="3" s="1"/>
  <c r="I148" i="3" s="1"/>
  <c r="J148" i="3" s="1"/>
  <c r="D147" i="3"/>
  <c r="E147" i="3"/>
  <c r="F147" i="3"/>
  <c r="G147" i="3"/>
  <c r="H147" i="3" s="1"/>
  <c r="I147" i="3" s="1"/>
  <c r="J147" i="3" s="1"/>
  <c r="D193" i="2"/>
  <c r="E193" i="2"/>
  <c r="F193" i="2"/>
  <c r="G193" i="2"/>
  <c r="H193" i="2" s="1"/>
  <c r="I193" i="2" s="1"/>
  <c r="J193" i="2" s="1"/>
  <c r="D146" i="3"/>
  <c r="E146" i="3"/>
  <c r="F146" i="3"/>
  <c r="G146" i="3"/>
  <c r="H146" i="3" s="1"/>
  <c r="I146" i="3" s="1"/>
  <c r="J146" i="3" s="1"/>
  <c r="D192" i="2"/>
  <c r="E192" i="2"/>
  <c r="F192" i="2"/>
  <c r="G192" i="2"/>
  <c r="H192" i="2" s="1"/>
  <c r="I192" i="2" s="1"/>
  <c r="J192" i="2" s="1"/>
  <c r="A181" i="28"/>
  <c r="C181" i="28"/>
  <c r="D181" i="28" s="1"/>
  <c r="E181" i="28"/>
  <c r="A156" i="28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C156" i="28"/>
  <c r="D156" i="28" s="1"/>
  <c r="E156" i="28"/>
  <c r="C157" i="28"/>
  <c r="D157" i="28" s="1"/>
  <c r="E157" i="28"/>
  <c r="C158" i="28"/>
  <c r="D158" i="28" s="1"/>
  <c r="E158" i="28"/>
  <c r="C159" i="28"/>
  <c r="D159" i="28" s="1"/>
  <c r="E159" i="28"/>
  <c r="C160" i="28"/>
  <c r="D160" i="28" s="1"/>
  <c r="E160" i="28"/>
  <c r="C161" i="28"/>
  <c r="D161" i="28" s="1"/>
  <c r="E161" i="28"/>
  <c r="C162" i="28"/>
  <c r="D162" i="28" s="1"/>
  <c r="E162" i="28"/>
  <c r="C163" i="28"/>
  <c r="D163" i="28" s="1"/>
  <c r="E163" i="28"/>
  <c r="C164" i="28"/>
  <c r="D164" i="28" s="1"/>
  <c r="E164" i="28"/>
  <c r="C165" i="28"/>
  <c r="D165" i="28" s="1"/>
  <c r="E165" i="28"/>
  <c r="C166" i="28"/>
  <c r="D166" i="28" s="1"/>
  <c r="E166" i="28"/>
  <c r="C167" i="28"/>
  <c r="D167" i="28" s="1"/>
  <c r="E167" i="28"/>
  <c r="C168" i="28"/>
  <c r="D168" i="28" s="1"/>
  <c r="E168" i="28"/>
  <c r="C169" i="28"/>
  <c r="D169" i="28" s="1"/>
  <c r="E169" i="28"/>
  <c r="C170" i="28"/>
  <c r="D170" i="28" s="1"/>
  <c r="E170" i="28"/>
  <c r="C171" i="28"/>
  <c r="D171" i="28" s="1"/>
  <c r="E171" i="28"/>
  <c r="C172" i="28"/>
  <c r="D172" i="28" s="1"/>
  <c r="E172" i="28"/>
  <c r="C173" i="28"/>
  <c r="D173" i="28" s="1"/>
  <c r="E173" i="28"/>
  <c r="C174" i="28"/>
  <c r="D174" i="28" s="1"/>
  <c r="E174" i="28"/>
  <c r="C175" i="28"/>
  <c r="D175" i="28" s="1"/>
  <c r="E175" i="28"/>
  <c r="C176" i="28"/>
  <c r="D176" i="28" s="1"/>
  <c r="E176" i="28"/>
  <c r="C177" i="28"/>
  <c r="D177" i="28" s="1"/>
  <c r="E177" i="28"/>
  <c r="C178" i="28"/>
  <c r="D178" i="28" s="1"/>
  <c r="E178" i="28"/>
  <c r="C179" i="28"/>
  <c r="D179" i="28" s="1"/>
  <c r="E179" i="28"/>
  <c r="C180" i="28"/>
  <c r="D180" i="28" s="1"/>
  <c r="E180" i="28"/>
  <c r="A140" i="28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C140" i="28"/>
  <c r="D140" i="28" s="1"/>
  <c r="E140" i="28"/>
  <c r="C141" i="28"/>
  <c r="D141" i="28" s="1"/>
  <c r="E141" i="28"/>
  <c r="C142" i="28"/>
  <c r="D142" i="28" s="1"/>
  <c r="E142" i="28"/>
  <c r="C143" i="28"/>
  <c r="D143" i="28" s="1"/>
  <c r="E143" i="28"/>
  <c r="C144" i="28"/>
  <c r="D144" i="28" s="1"/>
  <c r="E144" i="28"/>
  <c r="C145" i="28"/>
  <c r="D145" i="28" s="1"/>
  <c r="E145" i="28"/>
  <c r="C146" i="28"/>
  <c r="D146" i="28" s="1"/>
  <c r="E146" i="28"/>
  <c r="C147" i="28"/>
  <c r="D147" i="28" s="1"/>
  <c r="E147" i="28"/>
  <c r="C148" i="28"/>
  <c r="D148" i="28" s="1"/>
  <c r="E148" i="28"/>
  <c r="C149" i="28"/>
  <c r="D149" i="28" s="1"/>
  <c r="E149" i="28"/>
  <c r="C150" i="28"/>
  <c r="D150" i="28" s="1"/>
  <c r="E150" i="28"/>
  <c r="C151" i="28"/>
  <c r="D151" i="28" s="1"/>
  <c r="E151" i="28"/>
  <c r="C152" i="28"/>
  <c r="D152" i="28" s="1"/>
  <c r="E152" i="28"/>
  <c r="C153" i="28"/>
  <c r="D153" i="28" s="1"/>
  <c r="E153" i="28"/>
  <c r="C154" i="28"/>
  <c r="D154" i="28" s="1"/>
  <c r="E154" i="28"/>
  <c r="C155" i="28"/>
  <c r="D155" i="28" s="1"/>
  <c r="E155" i="28"/>
  <c r="A103" i="28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C103" i="28"/>
  <c r="D103" i="28" s="1"/>
  <c r="E103" i="28"/>
  <c r="C104" i="28"/>
  <c r="D104" i="28" s="1"/>
  <c r="E104" i="28"/>
  <c r="C105" i="28"/>
  <c r="D105" i="28" s="1"/>
  <c r="E105" i="28"/>
  <c r="C106" i="28"/>
  <c r="D106" i="28" s="1"/>
  <c r="E106" i="28"/>
  <c r="C107" i="28"/>
  <c r="D107" i="28" s="1"/>
  <c r="E107" i="28"/>
  <c r="C108" i="28"/>
  <c r="D108" i="28" s="1"/>
  <c r="E108" i="28"/>
  <c r="C109" i="28"/>
  <c r="D109" i="28" s="1"/>
  <c r="E109" i="28"/>
  <c r="C110" i="28"/>
  <c r="D110" i="28" s="1"/>
  <c r="E110" i="28"/>
  <c r="C111" i="28"/>
  <c r="D111" i="28" s="1"/>
  <c r="E111" i="28"/>
  <c r="C112" i="28"/>
  <c r="D112" i="28" s="1"/>
  <c r="E112" i="28"/>
  <c r="C113" i="28"/>
  <c r="D113" i="28" s="1"/>
  <c r="E113" i="28"/>
  <c r="C114" i="28"/>
  <c r="D114" i="28" s="1"/>
  <c r="E114" i="28"/>
  <c r="C115" i="28"/>
  <c r="D115" i="28" s="1"/>
  <c r="E115" i="28"/>
  <c r="C116" i="28"/>
  <c r="D116" i="28" s="1"/>
  <c r="E116" i="28"/>
  <c r="C117" i="28"/>
  <c r="D117" i="28" s="1"/>
  <c r="E117" i="28"/>
  <c r="C118" i="28"/>
  <c r="D118" i="28" s="1"/>
  <c r="E118" i="28"/>
  <c r="C119" i="28"/>
  <c r="D119" i="28" s="1"/>
  <c r="E119" i="28"/>
  <c r="C120" i="28"/>
  <c r="D120" i="28" s="1"/>
  <c r="E120" i="28"/>
  <c r="C121" i="28"/>
  <c r="D121" i="28" s="1"/>
  <c r="E121" i="28"/>
  <c r="C122" i="28"/>
  <c r="D122" i="28" s="1"/>
  <c r="E122" i="28"/>
  <c r="C123" i="28"/>
  <c r="D123" i="28" s="1"/>
  <c r="E123" i="28"/>
  <c r="C124" i="28"/>
  <c r="D124" i="28" s="1"/>
  <c r="E124" i="28"/>
  <c r="C125" i="28"/>
  <c r="D125" i="28" s="1"/>
  <c r="E125" i="28"/>
  <c r="C126" i="28"/>
  <c r="D126" i="28" s="1"/>
  <c r="E126" i="28"/>
  <c r="C127" i="28"/>
  <c r="D127" i="28" s="1"/>
  <c r="E127" i="28"/>
  <c r="C128" i="28"/>
  <c r="D128" i="28" s="1"/>
  <c r="E128" i="28"/>
  <c r="C129" i="28"/>
  <c r="D129" i="28" s="1"/>
  <c r="E129" i="28"/>
  <c r="C130" i="28"/>
  <c r="D130" i="28" s="1"/>
  <c r="E130" i="28"/>
  <c r="C131" i="28"/>
  <c r="D131" i="28" s="1"/>
  <c r="E131" i="28"/>
  <c r="C132" i="28"/>
  <c r="D132" i="28" s="1"/>
  <c r="E132" i="28"/>
  <c r="C133" i="28"/>
  <c r="D133" i="28" s="1"/>
  <c r="E133" i="28"/>
  <c r="C134" i="28"/>
  <c r="D134" i="28" s="1"/>
  <c r="E134" i="28"/>
  <c r="C135" i="28"/>
  <c r="D135" i="28" s="1"/>
  <c r="E135" i="28"/>
  <c r="C136" i="28"/>
  <c r="D136" i="28" s="1"/>
  <c r="E136" i="28"/>
  <c r="C137" i="28"/>
  <c r="D137" i="28" s="1"/>
  <c r="E137" i="28"/>
  <c r="C138" i="28"/>
  <c r="D138" i="28" s="1"/>
  <c r="E138" i="28"/>
  <c r="C139" i="28"/>
  <c r="D139" i="28" s="1"/>
  <c r="E139" i="28"/>
  <c r="A88" i="28"/>
  <c r="C88" i="28"/>
  <c r="D88" i="28" s="1"/>
  <c r="E88" i="28"/>
  <c r="A89" i="28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C89" i="28"/>
  <c r="D89" i="28" s="1"/>
  <c r="E89" i="28"/>
  <c r="C90" i="28"/>
  <c r="D90" i="28" s="1"/>
  <c r="E90" i="28"/>
  <c r="C91" i="28"/>
  <c r="D91" i="28" s="1"/>
  <c r="E91" i="28"/>
  <c r="C92" i="28"/>
  <c r="D92" i="28" s="1"/>
  <c r="E92" i="28"/>
  <c r="C93" i="28"/>
  <c r="D93" i="28" s="1"/>
  <c r="E93" i="28"/>
  <c r="C94" i="28"/>
  <c r="D94" i="28" s="1"/>
  <c r="E94" i="28"/>
  <c r="C95" i="28"/>
  <c r="D95" i="28" s="1"/>
  <c r="E95" i="28"/>
  <c r="C96" i="28"/>
  <c r="D96" i="28" s="1"/>
  <c r="E96" i="28"/>
  <c r="C97" i="28"/>
  <c r="D97" i="28" s="1"/>
  <c r="E97" i="28"/>
  <c r="C98" i="28"/>
  <c r="D98" i="28" s="1"/>
  <c r="E98" i="28"/>
  <c r="C99" i="28"/>
  <c r="D99" i="28" s="1"/>
  <c r="E99" i="28"/>
  <c r="C100" i="28"/>
  <c r="D100" i="28" s="1"/>
  <c r="E100" i="28"/>
  <c r="C101" i="28"/>
  <c r="D101" i="28" s="1"/>
  <c r="E101" i="28"/>
  <c r="C102" i="28"/>
  <c r="D102" i="28" s="1"/>
  <c r="E102" i="28"/>
  <c r="A62" i="28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C62" i="28"/>
  <c r="D62" i="28" s="1"/>
  <c r="E62" i="28"/>
  <c r="C63" i="28"/>
  <c r="D63" i="28" s="1"/>
  <c r="E63" i="28"/>
  <c r="C64" i="28"/>
  <c r="D64" i="28" s="1"/>
  <c r="E64" i="28"/>
  <c r="C65" i="28"/>
  <c r="D65" i="28" s="1"/>
  <c r="E65" i="28"/>
  <c r="C66" i="28"/>
  <c r="D66" i="28" s="1"/>
  <c r="E66" i="28"/>
  <c r="C67" i="28"/>
  <c r="D67" i="28" s="1"/>
  <c r="E67" i="28"/>
  <c r="C68" i="28"/>
  <c r="D68" i="28" s="1"/>
  <c r="E68" i="28"/>
  <c r="C69" i="28"/>
  <c r="D69" i="28" s="1"/>
  <c r="E69" i="28"/>
  <c r="C70" i="28"/>
  <c r="D70" i="28" s="1"/>
  <c r="E70" i="28"/>
  <c r="C71" i="28"/>
  <c r="D71" i="28" s="1"/>
  <c r="E71" i="28"/>
  <c r="C72" i="28"/>
  <c r="D72" i="28" s="1"/>
  <c r="E72" i="28"/>
  <c r="C73" i="28"/>
  <c r="D73" i="28" s="1"/>
  <c r="E73" i="28"/>
  <c r="C74" i="28"/>
  <c r="D74" i="28" s="1"/>
  <c r="E74" i="28"/>
  <c r="C75" i="28"/>
  <c r="D75" i="28" s="1"/>
  <c r="E75" i="28"/>
  <c r="C76" i="28"/>
  <c r="D76" i="28" s="1"/>
  <c r="E76" i="28"/>
  <c r="C77" i="28"/>
  <c r="D77" i="28" s="1"/>
  <c r="E77" i="28"/>
  <c r="C78" i="28"/>
  <c r="D78" i="28" s="1"/>
  <c r="E78" i="28"/>
  <c r="C79" i="28"/>
  <c r="D79" i="28" s="1"/>
  <c r="E79" i="28"/>
  <c r="C80" i="28"/>
  <c r="D80" i="28" s="1"/>
  <c r="E80" i="28"/>
  <c r="C81" i="28"/>
  <c r="D81" i="28" s="1"/>
  <c r="E81" i="28"/>
  <c r="C82" i="28"/>
  <c r="D82" i="28" s="1"/>
  <c r="E82" i="28"/>
  <c r="C83" i="28"/>
  <c r="D83" i="28" s="1"/>
  <c r="E83" i="28"/>
  <c r="C84" i="28"/>
  <c r="D84" i="28" s="1"/>
  <c r="E84" i="28"/>
  <c r="C85" i="28"/>
  <c r="D85" i="28" s="1"/>
  <c r="E85" i="28"/>
  <c r="C86" i="28"/>
  <c r="D86" i="28" s="1"/>
  <c r="E86" i="28"/>
  <c r="C87" i="28"/>
  <c r="D87" i="28" s="1"/>
  <c r="E87" i="28"/>
  <c r="A54" i="28"/>
  <c r="C54" i="28"/>
  <c r="D54" i="28" s="1"/>
  <c r="E54" i="28"/>
  <c r="A55" i="28"/>
  <c r="A56" i="28" s="1"/>
  <c r="A57" i="28" s="1"/>
  <c r="A58" i="28" s="1"/>
  <c r="A59" i="28" s="1"/>
  <c r="A60" i="28" s="1"/>
  <c r="A61" i="28" s="1"/>
  <c r="C55" i="28"/>
  <c r="D55" i="28" s="1"/>
  <c r="E55" i="28"/>
  <c r="C56" i="28"/>
  <c r="D56" i="28" s="1"/>
  <c r="E56" i="28"/>
  <c r="C57" i="28"/>
  <c r="D57" i="28" s="1"/>
  <c r="E57" i="28"/>
  <c r="C58" i="28"/>
  <c r="D58" i="28" s="1"/>
  <c r="E58" i="28"/>
  <c r="C59" i="28"/>
  <c r="D59" i="28" s="1"/>
  <c r="E59" i="28"/>
  <c r="C60" i="28"/>
  <c r="D60" i="28" s="1"/>
  <c r="E60" i="28"/>
  <c r="C61" i="28"/>
  <c r="D61" i="28" s="1"/>
  <c r="E61" i="28"/>
  <c r="A32" i="28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C32" i="28"/>
  <c r="D32" i="28" s="1"/>
  <c r="E32" i="28"/>
  <c r="C33" i="28"/>
  <c r="D33" i="28" s="1"/>
  <c r="E33" i="28"/>
  <c r="C34" i="28"/>
  <c r="D34" i="28" s="1"/>
  <c r="E34" i="28"/>
  <c r="C35" i="28"/>
  <c r="D35" i="28" s="1"/>
  <c r="E35" i="28"/>
  <c r="C36" i="28"/>
  <c r="D36" i="28" s="1"/>
  <c r="E36" i="28"/>
  <c r="C37" i="28"/>
  <c r="D37" i="28" s="1"/>
  <c r="E37" i="28"/>
  <c r="C38" i="28"/>
  <c r="D38" i="28" s="1"/>
  <c r="E38" i="28"/>
  <c r="C39" i="28"/>
  <c r="D39" i="28" s="1"/>
  <c r="E39" i="28"/>
  <c r="C40" i="28"/>
  <c r="D40" i="28" s="1"/>
  <c r="E40" i="28"/>
  <c r="C41" i="28"/>
  <c r="D41" i="28" s="1"/>
  <c r="E41" i="28"/>
  <c r="C42" i="28"/>
  <c r="D42" i="28" s="1"/>
  <c r="E42" i="28"/>
  <c r="C43" i="28"/>
  <c r="D43" i="28" s="1"/>
  <c r="E43" i="28"/>
  <c r="C44" i="28"/>
  <c r="D44" i="28" s="1"/>
  <c r="E44" i="28"/>
  <c r="C45" i="28"/>
  <c r="D45" i="28" s="1"/>
  <c r="E45" i="28"/>
  <c r="C46" i="28"/>
  <c r="D46" i="28" s="1"/>
  <c r="E46" i="28"/>
  <c r="C47" i="28"/>
  <c r="D47" i="28" s="1"/>
  <c r="E47" i="28"/>
  <c r="C48" i="28"/>
  <c r="D48" i="28" s="1"/>
  <c r="E48" i="28"/>
  <c r="C49" i="28"/>
  <c r="D49" i="28" s="1"/>
  <c r="E49" i="28"/>
  <c r="C50" i="28"/>
  <c r="D50" i="28" s="1"/>
  <c r="E50" i="28"/>
  <c r="C51" i="28"/>
  <c r="D51" i="28" s="1"/>
  <c r="E51" i="28"/>
  <c r="C52" i="28"/>
  <c r="D52" i="28" s="1"/>
  <c r="E52" i="28"/>
  <c r="C53" i="28"/>
  <c r="D53" i="28" s="1"/>
  <c r="E53" i="28"/>
  <c r="D145" i="3"/>
  <c r="E145" i="3"/>
  <c r="F145" i="3"/>
  <c r="G145" i="3"/>
  <c r="H145" i="3" s="1"/>
  <c r="I145" i="3" s="1"/>
  <c r="J145" i="3" s="1"/>
  <c r="D191" i="2"/>
  <c r="E191" i="2"/>
  <c r="F191" i="2"/>
  <c r="G191" i="2"/>
  <c r="H191" i="2" s="1"/>
  <c r="I191" i="2" s="1"/>
  <c r="J191" i="2" s="1"/>
  <c r="D190" i="2"/>
  <c r="E190" i="2"/>
  <c r="F190" i="2"/>
  <c r="G190" i="2"/>
  <c r="H190" i="2" s="1"/>
  <c r="I190" i="2" s="1"/>
  <c r="J190" i="2" s="1"/>
  <c r="D144" i="3"/>
  <c r="E144" i="3"/>
  <c r="F144" i="3"/>
  <c r="G144" i="3"/>
  <c r="H144" i="3" s="1"/>
  <c r="I144" i="3" s="1"/>
  <c r="J144" i="3" s="1"/>
  <c r="D189" i="2"/>
  <c r="E189" i="2"/>
  <c r="F189" i="2"/>
  <c r="G189" i="2"/>
  <c r="H189" i="2" s="1"/>
  <c r="I189" i="2" s="1"/>
  <c r="J189" i="2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C27" i="28"/>
  <c r="D27" i="28" s="1"/>
  <c r="E27" i="28"/>
  <c r="C28" i="28"/>
  <c r="D28" i="28" s="1"/>
  <c r="E28" i="28"/>
  <c r="C29" i="28"/>
  <c r="D29" i="28" s="1"/>
  <c r="E29" i="28"/>
  <c r="C30" i="28"/>
  <c r="D30" i="28" s="1"/>
  <c r="E30" i="28"/>
  <c r="C31" i="28"/>
  <c r="D31" i="28" s="1"/>
  <c r="E3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" i="28"/>
  <c r="C26" i="28"/>
  <c r="D26" i="28" s="1"/>
  <c r="C3" i="28"/>
  <c r="D3" i="28" s="1"/>
  <c r="C4" i="28"/>
  <c r="D4" i="28" s="1"/>
  <c r="C5" i="28"/>
  <c r="D5" i="28" s="1"/>
  <c r="C6" i="28"/>
  <c r="D6" i="28" s="1"/>
  <c r="C7" i="28"/>
  <c r="D7" i="28" s="1"/>
  <c r="C8" i="28"/>
  <c r="D8" i="28" s="1"/>
  <c r="C9" i="28"/>
  <c r="D9" i="28" s="1"/>
  <c r="C10" i="28"/>
  <c r="D10" i="28" s="1"/>
  <c r="C11" i="28"/>
  <c r="D11" i="28" s="1"/>
  <c r="C12" i="28"/>
  <c r="D12" i="28" s="1"/>
  <c r="C13" i="28"/>
  <c r="D13" i="28" s="1"/>
  <c r="C14" i="28"/>
  <c r="D14" i="28" s="1"/>
  <c r="C15" i="28"/>
  <c r="D15" i="28" s="1"/>
  <c r="C16" i="28"/>
  <c r="D16" i="28" s="1"/>
  <c r="C17" i="28"/>
  <c r="D17" i="28" s="1"/>
  <c r="C18" i="28"/>
  <c r="D18" i="28" s="1"/>
  <c r="C19" i="28"/>
  <c r="D19" i="28" s="1"/>
  <c r="C20" i="28"/>
  <c r="D20" i="28" s="1"/>
  <c r="C21" i="28"/>
  <c r="D21" i="28" s="1"/>
  <c r="C22" i="28"/>
  <c r="D22" i="28" s="1"/>
  <c r="C23" i="28"/>
  <c r="D23" i="28" s="1"/>
  <c r="C24" i="28"/>
  <c r="D24" i="28" s="1"/>
  <c r="C25" i="28"/>
  <c r="D25" i="28" s="1"/>
  <c r="C2" i="28"/>
  <c r="D2" i="28" s="1"/>
  <c r="D188" i="2"/>
  <c r="E188" i="2"/>
  <c r="F188" i="2"/>
  <c r="G188" i="2"/>
  <c r="H188" i="2" s="1"/>
  <c r="I188" i="2" s="1"/>
  <c r="J188" i="2" s="1"/>
  <c r="D143" i="3"/>
  <c r="E143" i="3"/>
  <c r="F143" i="3"/>
  <c r="G143" i="3"/>
  <c r="H143" i="3" s="1"/>
  <c r="I143" i="3" s="1"/>
  <c r="J143" i="3" s="1"/>
  <c r="D187" i="2"/>
  <c r="E187" i="2"/>
  <c r="F187" i="2"/>
  <c r="G187" i="2"/>
  <c r="H187" i="2" s="1"/>
  <c r="I187" i="2" s="1"/>
  <c r="J187" i="2" s="1"/>
  <c r="D186" i="2"/>
  <c r="E186" i="2"/>
  <c r="F186" i="2"/>
  <c r="G186" i="2"/>
  <c r="H186" i="2" s="1"/>
  <c r="I186" i="2" s="1"/>
  <c r="J186" i="2" s="1"/>
  <c r="D142" i="3"/>
  <c r="E142" i="3"/>
  <c r="F142" i="3"/>
  <c r="G142" i="3"/>
  <c r="H142" i="3" s="1"/>
  <c r="I142" i="3" s="1"/>
  <c r="J142" i="3" s="1"/>
  <c r="D141" i="3"/>
  <c r="E141" i="3"/>
  <c r="F141" i="3"/>
  <c r="G141" i="3"/>
  <c r="H141" i="3" s="1"/>
  <c r="I141" i="3" s="1"/>
  <c r="J141" i="3" s="1"/>
  <c r="D185" i="2"/>
  <c r="E185" i="2"/>
  <c r="F185" i="2"/>
  <c r="G185" i="2"/>
  <c r="H185" i="2" s="1"/>
  <c r="I185" i="2" s="1"/>
  <c r="J185" i="2" s="1"/>
  <c r="D184" i="2"/>
  <c r="E184" i="2"/>
  <c r="F184" i="2"/>
  <c r="G184" i="2"/>
  <c r="H184" i="2" s="1"/>
  <c r="I184" i="2" s="1"/>
  <c r="J184" i="2" s="1"/>
  <c r="D183" i="2"/>
  <c r="E183" i="2"/>
  <c r="F183" i="2"/>
  <c r="G183" i="2"/>
  <c r="H183" i="2" s="1"/>
  <c r="I183" i="2" s="1"/>
  <c r="J183" i="2" s="1"/>
  <c r="D140" i="3"/>
  <c r="E140" i="3"/>
  <c r="F140" i="3"/>
  <c r="G140" i="3"/>
  <c r="H140" i="3" s="1"/>
  <c r="I140" i="3" s="1"/>
  <c r="J140" i="3" s="1"/>
  <c r="D139" i="3"/>
  <c r="E139" i="3"/>
  <c r="F139" i="3"/>
  <c r="G139" i="3"/>
  <c r="H139" i="3" s="1"/>
  <c r="I139" i="3" s="1"/>
  <c r="J139" i="3" s="1"/>
  <c r="D182" i="2"/>
  <c r="E182" i="2"/>
  <c r="F182" i="2"/>
  <c r="G182" i="2"/>
  <c r="H182" i="2" s="1"/>
  <c r="I182" i="2" s="1"/>
  <c r="J182" i="2" s="1"/>
  <c r="D138" i="3"/>
  <c r="E138" i="3"/>
  <c r="F138" i="3"/>
  <c r="G138" i="3"/>
  <c r="H138" i="3" s="1"/>
  <c r="I138" i="3" s="1"/>
  <c r="J138" i="3" s="1"/>
  <c r="D181" i="2"/>
  <c r="E181" i="2"/>
  <c r="F181" i="2"/>
  <c r="G181" i="2"/>
  <c r="H181" i="2" s="1"/>
  <c r="I181" i="2" s="1"/>
  <c r="J181" i="2" s="1"/>
  <c r="D180" i="2"/>
  <c r="E180" i="2"/>
  <c r="F180" i="2"/>
  <c r="G180" i="2"/>
  <c r="H180" i="2" s="1"/>
  <c r="I180" i="2" s="1"/>
  <c r="J180" i="2" s="1"/>
  <c r="D179" i="2"/>
  <c r="E179" i="2"/>
  <c r="F179" i="2"/>
  <c r="G179" i="2"/>
  <c r="H179" i="2" s="1"/>
  <c r="I179" i="2" s="1"/>
  <c r="J179" i="2" s="1"/>
  <c r="D137" i="3"/>
  <c r="E137" i="3"/>
  <c r="F137" i="3"/>
  <c r="G137" i="3"/>
  <c r="H137" i="3" s="1"/>
  <c r="I137" i="3" s="1"/>
  <c r="J137" i="3" s="1"/>
  <c r="D136" i="3"/>
  <c r="E136" i="3"/>
  <c r="F136" i="3"/>
  <c r="G136" i="3"/>
  <c r="H136" i="3" s="1"/>
  <c r="I136" i="3" s="1"/>
  <c r="J136" i="3" s="1"/>
  <c r="D178" i="2"/>
  <c r="E178" i="2"/>
  <c r="F178" i="2"/>
  <c r="G178" i="2"/>
  <c r="H178" i="2" s="1"/>
  <c r="I178" i="2" s="1"/>
  <c r="J178" i="2" s="1"/>
  <c r="D135" i="3"/>
  <c r="E135" i="3"/>
  <c r="F135" i="3"/>
  <c r="G135" i="3"/>
  <c r="H135" i="3" s="1"/>
  <c r="I135" i="3" s="1"/>
  <c r="J135" i="3" s="1"/>
  <c r="D177" i="2"/>
  <c r="E177" i="2"/>
  <c r="F177" i="2"/>
  <c r="G177" i="2"/>
  <c r="H177" i="2" s="1"/>
  <c r="I177" i="2" s="1"/>
  <c r="J177" i="2" s="1"/>
  <c r="B4" i="22"/>
  <c r="B5" i="22" s="1"/>
  <c r="B6" i="22" s="1"/>
  <c r="C6" i="22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D134" i="3"/>
  <c r="E134" i="3"/>
  <c r="F134" i="3"/>
  <c r="G134" i="3"/>
  <c r="H134" i="3" s="1"/>
  <c r="I134" i="3" s="1"/>
  <c r="J134" i="3" s="1"/>
  <c r="D176" i="2"/>
  <c r="E176" i="2"/>
  <c r="F176" i="2"/>
  <c r="G176" i="2"/>
  <c r="H176" i="2" s="1"/>
  <c r="I176" i="2" s="1"/>
  <c r="J176" i="2" s="1"/>
  <c r="D133" i="3"/>
  <c r="E133" i="3"/>
  <c r="F133" i="3"/>
  <c r="G133" i="3"/>
  <c r="H133" i="3" s="1"/>
  <c r="I133" i="3" s="1"/>
  <c r="J133" i="3" s="1"/>
  <c r="D175" i="2"/>
  <c r="E175" i="2"/>
  <c r="F175" i="2"/>
  <c r="G175" i="2"/>
  <c r="H175" i="2" s="1"/>
  <c r="I175" i="2" s="1"/>
  <c r="J175" i="2" s="1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F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D174" i="2"/>
  <c r="E174" i="2"/>
  <c r="F174" i="2"/>
  <c r="G174" i="2"/>
  <c r="H174" i="2" s="1"/>
  <c r="I174" i="2" s="1"/>
  <c r="J174" i="2" s="1"/>
  <c r="D132" i="3"/>
  <c r="E132" i="3"/>
  <c r="F132" i="3"/>
  <c r="G132" i="3"/>
  <c r="H132" i="3" s="1"/>
  <c r="I132" i="3" s="1"/>
  <c r="J132" i="3" s="1"/>
  <c r="L77" i="23" l="1"/>
  <c r="L73" i="22"/>
  <c r="E88" i="22"/>
  <c r="F88" i="22"/>
  <c r="G88" i="22"/>
  <c r="H88" i="22"/>
  <c r="I88" i="22"/>
  <c r="C88" i="22"/>
  <c r="B89" i="22"/>
  <c r="D88" i="22"/>
  <c r="J87" i="22"/>
  <c r="K87" i="22"/>
  <c r="L87" i="22" s="1"/>
  <c r="O88" i="22"/>
  <c r="P88" i="22" s="1"/>
  <c r="N89" i="22"/>
  <c r="O89" i="22"/>
  <c r="P89" i="22" s="1"/>
  <c r="O74" i="22"/>
  <c r="P74" i="22" s="1"/>
  <c r="D75" i="22"/>
  <c r="E75" i="22"/>
  <c r="F75" i="22"/>
  <c r="G75" i="22"/>
  <c r="H75" i="22"/>
  <c r="I75" i="22"/>
  <c r="C75" i="22"/>
  <c r="N75" i="22"/>
  <c r="O75" i="22" s="1"/>
  <c r="P75" i="22" s="1"/>
  <c r="Q76" i="22" s="1"/>
  <c r="J74" i="22"/>
  <c r="K74" i="22" s="1"/>
  <c r="E79" i="23"/>
  <c r="F79" i="23"/>
  <c r="B80" i="23"/>
  <c r="H79" i="23"/>
  <c r="I79" i="23"/>
  <c r="G79" i="23"/>
  <c r="C79" i="23"/>
  <c r="D79" i="23"/>
  <c r="J78" i="23"/>
  <c r="K78" i="23" s="1"/>
  <c r="L78" i="23" s="1"/>
  <c r="L63" i="23"/>
  <c r="L65" i="23"/>
  <c r="L64" i="23"/>
  <c r="L61" i="23"/>
  <c r="L62" i="23"/>
  <c r="L59" i="23"/>
  <c r="L60" i="23"/>
  <c r="L57" i="23"/>
  <c r="L58" i="23"/>
  <c r="B13" i="32"/>
  <c r="D13" i="32" s="1"/>
  <c r="G13" i="32" s="1"/>
  <c r="F29" i="23"/>
  <c r="E28" i="23"/>
  <c r="I28" i="23"/>
  <c r="H27" i="23"/>
  <c r="N7" i="22"/>
  <c r="M8" i="22" s="1"/>
  <c r="O6" i="22"/>
  <c r="P6" i="22" s="1"/>
  <c r="I6" i="22"/>
  <c r="G6" i="22"/>
  <c r="F6" i="22"/>
  <c r="H6" i="22"/>
  <c r="E6" i="22"/>
  <c r="D5" i="26"/>
  <c r="E5" i="26" s="1"/>
  <c r="F5" i="26" s="1"/>
  <c r="C6" i="26"/>
  <c r="B7" i="26" s="1"/>
  <c r="E24" i="23"/>
  <c r="H23" i="23"/>
  <c r="D23" i="23"/>
  <c r="G22" i="23"/>
  <c r="C22" i="23"/>
  <c r="D27" i="23"/>
  <c r="G26" i="23"/>
  <c r="G30" i="23"/>
  <c r="C26" i="23"/>
  <c r="F21" i="23"/>
  <c r="C30" i="23"/>
  <c r="F25" i="23"/>
  <c r="I24" i="23"/>
  <c r="B31" i="23"/>
  <c r="E31" i="23" s="1"/>
  <c r="E30" i="23"/>
  <c r="D29" i="23"/>
  <c r="C28" i="23"/>
  <c r="I26" i="23"/>
  <c r="H25" i="23"/>
  <c r="G24" i="23"/>
  <c r="F23" i="23"/>
  <c r="E22" i="23"/>
  <c r="D21" i="23"/>
  <c r="D30" i="23"/>
  <c r="C29" i="23"/>
  <c r="I27" i="23"/>
  <c r="H26" i="23"/>
  <c r="G25" i="23"/>
  <c r="F24" i="23"/>
  <c r="E23" i="23"/>
  <c r="D22" i="23"/>
  <c r="C21" i="23"/>
  <c r="C31" i="23"/>
  <c r="H28" i="23"/>
  <c r="I29" i="23"/>
  <c r="G27" i="23"/>
  <c r="F26" i="23"/>
  <c r="E25" i="23"/>
  <c r="D24" i="23"/>
  <c r="C23" i="23"/>
  <c r="I21" i="23"/>
  <c r="B32" i="23"/>
  <c r="G32" i="23" s="1"/>
  <c r="I30" i="23"/>
  <c r="H29" i="23"/>
  <c r="G28" i="23"/>
  <c r="F27" i="23"/>
  <c r="E26" i="23"/>
  <c r="D25" i="23"/>
  <c r="C24" i="23"/>
  <c r="I22" i="23"/>
  <c r="H21" i="23"/>
  <c r="I31" i="23"/>
  <c r="H30" i="23"/>
  <c r="G29" i="23"/>
  <c r="F28" i="23"/>
  <c r="E27" i="23"/>
  <c r="D26" i="23"/>
  <c r="C25" i="23"/>
  <c r="I23" i="23"/>
  <c r="H22" i="23"/>
  <c r="G21" i="23"/>
  <c r="H31" i="23"/>
  <c r="E29" i="23"/>
  <c r="D28" i="23"/>
  <c r="C27" i="23"/>
  <c r="I25" i="23"/>
  <c r="H24" i="23"/>
  <c r="G23" i="23"/>
  <c r="F22" i="23"/>
  <c r="E21" i="23"/>
  <c r="F31" i="23"/>
  <c r="G152" i="28"/>
  <c r="F152" i="28"/>
  <c r="J152" i="28"/>
  <c r="I152" i="28"/>
  <c r="F122" i="28"/>
  <c r="J122" i="28"/>
  <c r="I122" i="28"/>
  <c r="G122" i="28"/>
  <c r="J92" i="28"/>
  <c r="F92" i="28"/>
  <c r="I92" i="28"/>
  <c r="G92" i="28"/>
  <c r="F62" i="28"/>
  <c r="G62" i="28"/>
  <c r="I62" i="28"/>
  <c r="J62" i="28"/>
  <c r="J32" i="28"/>
  <c r="F32" i="28"/>
  <c r="I32" i="28"/>
  <c r="G32" i="28"/>
  <c r="J2" i="28"/>
  <c r="F2" i="28"/>
  <c r="G2" i="28"/>
  <c r="I2" i="28"/>
  <c r="O2" i="28"/>
  <c r="O3" i="28"/>
  <c r="P2" i="28"/>
  <c r="P3" i="28"/>
  <c r="D6" i="22"/>
  <c r="B7" i="22"/>
  <c r="C32" i="23"/>
  <c r="D131" i="3"/>
  <c r="E131" i="3"/>
  <c r="F131" i="3"/>
  <c r="G131" i="3"/>
  <c r="H131" i="3" s="1"/>
  <c r="I131" i="3" s="1"/>
  <c r="J131" i="3" s="1"/>
  <c r="D173" i="2"/>
  <c r="E173" i="2"/>
  <c r="F173" i="2"/>
  <c r="G173" i="2"/>
  <c r="H173" i="2" s="1"/>
  <c r="I173" i="2" s="1"/>
  <c r="J173" i="2" s="1"/>
  <c r="D130" i="3"/>
  <c r="E130" i="3"/>
  <c r="F130" i="3"/>
  <c r="G130" i="3"/>
  <c r="H130" i="3" s="1"/>
  <c r="I130" i="3" s="1"/>
  <c r="J130" i="3" s="1"/>
  <c r="D172" i="2"/>
  <c r="E172" i="2"/>
  <c r="F172" i="2"/>
  <c r="G172" i="2"/>
  <c r="H172" i="2"/>
  <c r="I172" i="2" s="1"/>
  <c r="J172" i="2" s="1"/>
  <c r="D171" i="2"/>
  <c r="E171" i="2"/>
  <c r="F171" i="2"/>
  <c r="G171" i="2"/>
  <c r="H171" i="2" s="1"/>
  <c r="I171" i="2" s="1"/>
  <c r="J171" i="2" s="1"/>
  <c r="D170" i="2"/>
  <c r="E170" i="2"/>
  <c r="F170" i="2"/>
  <c r="G170" i="2"/>
  <c r="H170" i="2" s="1"/>
  <c r="I170" i="2" s="1"/>
  <c r="J170" i="2" s="1"/>
  <c r="D129" i="3"/>
  <c r="E129" i="3"/>
  <c r="F129" i="3"/>
  <c r="G129" i="3"/>
  <c r="H129" i="3" s="1"/>
  <c r="I129" i="3" s="1"/>
  <c r="J129" i="3" s="1"/>
  <c r="D169" i="2"/>
  <c r="E169" i="2"/>
  <c r="F169" i="2"/>
  <c r="G169" i="2"/>
  <c r="H169" i="2" s="1"/>
  <c r="I169" i="2" s="1"/>
  <c r="J169" i="2" s="1"/>
  <c r="D168" i="2"/>
  <c r="E168" i="2"/>
  <c r="F168" i="2"/>
  <c r="G168" i="2"/>
  <c r="H168" i="2" s="1"/>
  <c r="I168" i="2" s="1"/>
  <c r="J168" i="2" s="1"/>
  <c r="D167" i="2"/>
  <c r="E167" i="2"/>
  <c r="F167" i="2"/>
  <c r="G167" i="2"/>
  <c r="H167" i="2" s="1"/>
  <c r="I167" i="2" s="1"/>
  <c r="J167" i="2" s="1"/>
  <c r="D128" i="3"/>
  <c r="E128" i="3"/>
  <c r="F128" i="3"/>
  <c r="G128" i="3"/>
  <c r="H128" i="3" s="1"/>
  <c r="I128" i="3" s="1"/>
  <c r="J128" i="3" s="1"/>
  <c r="L74" i="22" l="1"/>
  <c r="D89" i="22"/>
  <c r="E89" i="22"/>
  <c r="F89" i="22"/>
  <c r="G89" i="22"/>
  <c r="H89" i="22"/>
  <c r="I89" i="22"/>
  <c r="C89" i="22"/>
  <c r="J88" i="22"/>
  <c r="K88" i="22"/>
  <c r="L88" i="22" s="1"/>
  <c r="Q89" i="22"/>
  <c r="Q88" i="22"/>
  <c r="J75" i="22"/>
  <c r="K75" i="22" s="1"/>
  <c r="Q75" i="22"/>
  <c r="Q74" i="22"/>
  <c r="J79" i="23"/>
  <c r="K79" i="23" s="1"/>
  <c r="L79" i="23" s="1"/>
  <c r="I80" i="23"/>
  <c r="D80" i="23"/>
  <c r="E80" i="23"/>
  <c r="C80" i="23"/>
  <c r="F80" i="23"/>
  <c r="G80" i="23"/>
  <c r="H80" i="23"/>
  <c r="B14" i="32"/>
  <c r="D14" i="32" s="1"/>
  <c r="G14" i="32" s="1"/>
  <c r="I32" i="23"/>
  <c r="B33" i="23"/>
  <c r="B34" i="23" s="1"/>
  <c r="D32" i="23"/>
  <c r="E32" i="23"/>
  <c r="O7" i="22"/>
  <c r="P7" i="22" s="1"/>
  <c r="Q7" i="22" s="1"/>
  <c r="Q6" i="22"/>
  <c r="N8" i="22"/>
  <c r="M9" i="22" s="1"/>
  <c r="J6" i="22"/>
  <c r="K6" i="22" s="1"/>
  <c r="D6" i="26"/>
  <c r="E6" i="26" s="1"/>
  <c r="D7" i="26"/>
  <c r="E7" i="26" s="1"/>
  <c r="C7" i="26"/>
  <c r="B8" i="26" s="1"/>
  <c r="J30" i="23"/>
  <c r="K30" i="23" s="1"/>
  <c r="D31" i="23"/>
  <c r="G31" i="23"/>
  <c r="J29" i="23"/>
  <c r="K29" i="23" s="1"/>
  <c r="J28" i="23"/>
  <c r="K28" i="23" s="1"/>
  <c r="J27" i="23"/>
  <c r="K27" i="23" s="1"/>
  <c r="J24" i="23"/>
  <c r="K24" i="23" s="1"/>
  <c r="J26" i="23"/>
  <c r="K26" i="23" s="1"/>
  <c r="J22" i="23"/>
  <c r="K22" i="23" s="1"/>
  <c r="J25" i="23"/>
  <c r="K25" i="23" s="1"/>
  <c r="J23" i="23"/>
  <c r="K23" i="23" s="1"/>
  <c r="J21" i="23"/>
  <c r="K21" i="23" s="1"/>
  <c r="C34" i="23"/>
  <c r="B35" i="23"/>
  <c r="E34" i="23"/>
  <c r="F34" i="23"/>
  <c r="G34" i="23"/>
  <c r="H34" i="23"/>
  <c r="I34" i="23"/>
  <c r="H32" i="23"/>
  <c r="F32" i="23"/>
  <c r="D34" i="23"/>
  <c r="K152" i="28"/>
  <c r="H152" i="28"/>
  <c r="K32" i="28"/>
  <c r="K92" i="28"/>
  <c r="K62" i="28"/>
  <c r="H122" i="28"/>
  <c r="H92" i="28"/>
  <c r="H32" i="28"/>
  <c r="K122" i="28"/>
  <c r="K2" i="28"/>
  <c r="H2" i="28"/>
  <c r="H62" i="28"/>
  <c r="Q3" i="28"/>
  <c r="Q2" i="28"/>
  <c r="H7" i="22"/>
  <c r="I7" i="22"/>
  <c r="D7" i="22"/>
  <c r="E7" i="22"/>
  <c r="F7" i="22"/>
  <c r="G7" i="22"/>
  <c r="C7" i="22"/>
  <c r="B8" i="22"/>
  <c r="H33" i="23"/>
  <c r="I33" i="23"/>
  <c r="C33" i="23"/>
  <c r="E33" i="23"/>
  <c r="D33" i="23"/>
  <c r="F33" i="23"/>
  <c r="G33" i="23"/>
  <c r="D127" i="3"/>
  <c r="E127" i="3"/>
  <c r="F127" i="3"/>
  <c r="G127" i="3"/>
  <c r="H127" i="3" s="1"/>
  <c r="I127" i="3" s="1"/>
  <c r="J127" i="3" s="1"/>
  <c r="D166" i="2"/>
  <c r="E166" i="2"/>
  <c r="F166" i="2"/>
  <c r="G166" i="2"/>
  <c r="H166" i="2" s="1"/>
  <c r="I166" i="2" s="1"/>
  <c r="J166" i="2" s="1"/>
  <c r="D126" i="3"/>
  <c r="E126" i="3"/>
  <c r="F126" i="3"/>
  <c r="G126" i="3"/>
  <c r="H126" i="3" s="1"/>
  <c r="I126" i="3" s="1"/>
  <c r="J126" i="3" s="1"/>
  <c r="D165" i="2"/>
  <c r="E165" i="2"/>
  <c r="F165" i="2"/>
  <c r="G165" i="2"/>
  <c r="H165" i="2" s="1"/>
  <c r="I165" i="2" s="1"/>
  <c r="J165" i="2" s="1"/>
  <c r="D164" i="2"/>
  <c r="E164" i="2"/>
  <c r="F164" i="2"/>
  <c r="G164" i="2"/>
  <c r="H164" i="2"/>
  <c r="I164" i="2" s="1"/>
  <c r="J164" i="2" s="1"/>
  <c r="B22" i="10"/>
  <c r="C22" i="10" s="1"/>
  <c r="B23" i="10" s="1"/>
  <c r="D163" i="2"/>
  <c r="E163" i="2"/>
  <c r="F163" i="2"/>
  <c r="G163" i="2"/>
  <c r="H163" i="2" s="1"/>
  <c r="I163" i="2" s="1"/>
  <c r="J163" i="2" s="1"/>
  <c r="D125" i="3"/>
  <c r="E125" i="3"/>
  <c r="F125" i="3"/>
  <c r="G125" i="3"/>
  <c r="H125" i="3" s="1"/>
  <c r="I125" i="3" s="1"/>
  <c r="J125" i="3" s="1"/>
  <c r="D124" i="3"/>
  <c r="E124" i="3"/>
  <c r="F124" i="3"/>
  <c r="G124" i="3"/>
  <c r="H124" i="3" s="1"/>
  <c r="I124" i="3" s="1"/>
  <c r="J124" i="3" s="1"/>
  <c r="D162" i="2"/>
  <c r="E162" i="2"/>
  <c r="F162" i="2"/>
  <c r="G162" i="2"/>
  <c r="H162" i="2" s="1"/>
  <c r="I162" i="2" s="1"/>
  <c r="J162" i="2" s="1"/>
  <c r="D123" i="3"/>
  <c r="E123" i="3"/>
  <c r="F123" i="3"/>
  <c r="G123" i="3"/>
  <c r="H123" i="3" s="1"/>
  <c r="I123" i="3" s="1"/>
  <c r="J123" i="3" s="1"/>
  <c r="D161" i="2"/>
  <c r="E161" i="2"/>
  <c r="F161" i="2"/>
  <c r="G161" i="2"/>
  <c r="H161" i="2" s="1"/>
  <c r="I161" i="2" s="1"/>
  <c r="J161" i="2" s="1"/>
  <c r="D160" i="2"/>
  <c r="E160" i="2"/>
  <c r="F160" i="2"/>
  <c r="G160" i="2"/>
  <c r="H160" i="2" s="1"/>
  <c r="I160" i="2" s="1"/>
  <c r="J160" i="2" s="1"/>
  <c r="D159" i="2"/>
  <c r="E159" i="2"/>
  <c r="F159" i="2"/>
  <c r="G159" i="2"/>
  <c r="H159" i="2" s="1"/>
  <c r="I159" i="2" s="1"/>
  <c r="J159" i="2" s="1"/>
  <c r="D122" i="3"/>
  <c r="E122" i="3"/>
  <c r="F122" i="3"/>
  <c r="G122" i="3"/>
  <c r="H122" i="3" s="1"/>
  <c r="I122" i="3" s="1"/>
  <c r="J122" i="3" s="1"/>
  <c r="D158" i="2"/>
  <c r="E158" i="2"/>
  <c r="F158" i="2"/>
  <c r="G158" i="2"/>
  <c r="H158" i="2" s="1"/>
  <c r="I158" i="2" s="1"/>
  <c r="J158" i="2" s="1"/>
  <c r="D121" i="3"/>
  <c r="E121" i="3"/>
  <c r="F121" i="3"/>
  <c r="G121" i="3"/>
  <c r="H121" i="3" s="1"/>
  <c r="I121" i="3" s="1"/>
  <c r="J121" i="3" s="1"/>
  <c r="D157" i="2"/>
  <c r="E157" i="2"/>
  <c r="F157" i="2"/>
  <c r="G157" i="2"/>
  <c r="H157" i="2" s="1"/>
  <c r="I157" i="2" s="1"/>
  <c r="J157" i="2" s="1"/>
  <c r="D120" i="3"/>
  <c r="E120" i="3"/>
  <c r="F120" i="3"/>
  <c r="G120" i="3"/>
  <c r="H120" i="3" s="1"/>
  <c r="I120" i="3" s="1"/>
  <c r="J120" i="3" s="1"/>
  <c r="D156" i="2"/>
  <c r="E156" i="2"/>
  <c r="F156" i="2"/>
  <c r="G156" i="2"/>
  <c r="H156" i="2" s="1"/>
  <c r="I156" i="2" s="1"/>
  <c r="J156" i="2" s="1"/>
  <c r="D119" i="3"/>
  <c r="E119" i="3"/>
  <c r="F119" i="3"/>
  <c r="G119" i="3"/>
  <c r="H119" i="3" s="1"/>
  <c r="I119" i="3" s="1"/>
  <c r="J119" i="3" s="1"/>
  <c r="D155" i="2"/>
  <c r="E155" i="2"/>
  <c r="F155" i="2"/>
  <c r="G155" i="2"/>
  <c r="H155" i="2" s="1"/>
  <c r="I155" i="2" s="1"/>
  <c r="J155" i="2" s="1"/>
  <c r="D118" i="3"/>
  <c r="E118" i="3"/>
  <c r="F118" i="3"/>
  <c r="G118" i="3"/>
  <c r="H118" i="3" s="1"/>
  <c r="I118" i="3" s="1"/>
  <c r="J118" i="3" s="1"/>
  <c r="D154" i="2"/>
  <c r="E154" i="2"/>
  <c r="F154" i="2"/>
  <c r="G154" i="2"/>
  <c r="H154" i="2" s="1"/>
  <c r="I154" i="2" s="1"/>
  <c r="J154" i="2" s="1"/>
  <c r="D153" i="2"/>
  <c r="E153" i="2"/>
  <c r="F153" i="2"/>
  <c r="G153" i="2"/>
  <c r="H153" i="2" s="1"/>
  <c r="I153" i="2" s="1"/>
  <c r="J153" i="2" s="1"/>
  <c r="D117" i="3"/>
  <c r="E117" i="3"/>
  <c r="F117" i="3"/>
  <c r="G117" i="3"/>
  <c r="H117" i="3" s="1"/>
  <c r="I117" i="3" s="1"/>
  <c r="J117" i="3" s="1"/>
  <c r="D116" i="3"/>
  <c r="E116" i="3"/>
  <c r="F116" i="3"/>
  <c r="G116" i="3"/>
  <c r="H116" i="3" s="1"/>
  <c r="I116" i="3" s="1"/>
  <c r="J116" i="3" s="1"/>
  <c r="D152" i="2"/>
  <c r="E152" i="2"/>
  <c r="F152" i="2"/>
  <c r="G152" i="2"/>
  <c r="H152" i="2" s="1"/>
  <c r="I152" i="2" s="1"/>
  <c r="J152" i="2" s="1"/>
  <c r="A9" i="9"/>
  <c r="A10" i="9" s="1"/>
  <c r="D9" i="9"/>
  <c r="E9" i="9"/>
  <c r="F9" i="9"/>
  <c r="G9" i="9"/>
  <c r="H9" i="9" s="1"/>
  <c r="I9" i="9" s="1"/>
  <c r="J9" i="9" s="1"/>
  <c r="D115" i="3"/>
  <c r="E115" i="3"/>
  <c r="F115" i="3"/>
  <c r="G115" i="3"/>
  <c r="H115" i="3" s="1"/>
  <c r="I115" i="3" s="1"/>
  <c r="J115" i="3" s="1"/>
  <c r="D151" i="2"/>
  <c r="E151" i="2"/>
  <c r="F151" i="2"/>
  <c r="G151" i="2"/>
  <c r="H151" i="2" s="1"/>
  <c r="I151" i="2" s="1"/>
  <c r="J151" i="2" s="1"/>
  <c r="D114" i="3"/>
  <c r="E114" i="3"/>
  <c r="F114" i="3"/>
  <c r="G114" i="3"/>
  <c r="H114" i="3" s="1"/>
  <c r="I114" i="3" s="1"/>
  <c r="J114" i="3" s="1"/>
  <c r="D150" i="2"/>
  <c r="E150" i="2"/>
  <c r="F150" i="2"/>
  <c r="G150" i="2"/>
  <c r="H150" i="2" s="1"/>
  <c r="I150" i="2" s="1"/>
  <c r="J150" i="2" s="1"/>
  <c r="D149" i="2"/>
  <c r="E149" i="2"/>
  <c r="F149" i="2"/>
  <c r="G149" i="2"/>
  <c r="H149" i="2" s="1"/>
  <c r="I149" i="2" s="1"/>
  <c r="J149" i="2" s="1"/>
  <c r="D113" i="3"/>
  <c r="E113" i="3"/>
  <c r="F113" i="3"/>
  <c r="G113" i="3"/>
  <c r="H113" i="3" s="1"/>
  <c r="I113" i="3" s="1"/>
  <c r="J113" i="3" s="1"/>
  <c r="D112" i="3"/>
  <c r="E112" i="3"/>
  <c r="F112" i="3"/>
  <c r="G112" i="3"/>
  <c r="H112" i="3" s="1"/>
  <c r="I112" i="3" s="1"/>
  <c r="J112" i="3" s="1"/>
  <c r="D148" i="2"/>
  <c r="E148" i="2"/>
  <c r="F148" i="2"/>
  <c r="G148" i="2"/>
  <c r="H148" i="2" s="1"/>
  <c r="I148" i="2" s="1"/>
  <c r="J148" i="2" s="1"/>
  <c r="D111" i="3"/>
  <c r="E111" i="3"/>
  <c r="F111" i="3"/>
  <c r="G111" i="3"/>
  <c r="H111" i="3" s="1"/>
  <c r="I111" i="3" s="1"/>
  <c r="J111" i="3" s="1"/>
  <c r="D147" i="2"/>
  <c r="E147" i="2"/>
  <c r="F147" i="2"/>
  <c r="G147" i="2"/>
  <c r="H147" i="2" s="1"/>
  <c r="I147" i="2" s="1"/>
  <c r="J147" i="2" s="1"/>
  <c r="D110" i="3"/>
  <c r="E110" i="3"/>
  <c r="F110" i="3"/>
  <c r="G110" i="3"/>
  <c r="H110" i="3" s="1"/>
  <c r="I110" i="3" s="1"/>
  <c r="J110" i="3" s="1"/>
  <c r="D146" i="2"/>
  <c r="E146" i="2"/>
  <c r="F146" i="2"/>
  <c r="G146" i="2"/>
  <c r="H146" i="2"/>
  <c r="I146" i="2" s="1"/>
  <c r="J146" i="2" s="1"/>
  <c r="D109" i="3"/>
  <c r="E109" i="3"/>
  <c r="F109" i="3"/>
  <c r="G109" i="3"/>
  <c r="H109" i="3" s="1"/>
  <c r="I109" i="3" s="1"/>
  <c r="J109" i="3" s="1"/>
  <c r="D145" i="2"/>
  <c r="E145" i="2"/>
  <c r="F145" i="2"/>
  <c r="G145" i="2"/>
  <c r="H145" i="2" s="1"/>
  <c r="I145" i="2" s="1"/>
  <c r="J145" i="2" s="1"/>
  <c r="D108" i="3"/>
  <c r="E108" i="3"/>
  <c r="F108" i="3"/>
  <c r="G108" i="3"/>
  <c r="H108" i="3" s="1"/>
  <c r="I108" i="3" s="1"/>
  <c r="J108" i="3" s="1"/>
  <c r="D144" i="2"/>
  <c r="E144" i="2"/>
  <c r="F144" i="2"/>
  <c r="G144" i="2"/>
  <c r="H144" i="2" s="1"/>
  <c r="I144" i="2" s="1"/>
  <c r="J144" i="2" s="1"/>
  <c r="D107" i="3"/>
  <c r="E107" i="3"/>
  <c r="F107" i="3"/>
  <c r="G107" i="3"/>
  <c r="H107" i="3" s="1"/>
  <c r="I107" i="3" s="1"/>
  <c r="J107" i="3" s="1"/>
  <c r="D143" i="2"/>
  <c r="E143" i="2"/>
  <c r="F143" i="2"/>
  <c r="G143" i="2"/>
  <c r="H143" i="2" s="1"/>
  <c r="I143" i="2" s="1"/>
  <c r="J143" i="2" s="1"/>
  <c r="D106" i="3"/>
  <c r="E106" i="3"/>
  <c r="F106" i="3"/>
  <c r="G106" i="3"/>
  <c r="H106" i="3" s="1"/>
  <c r="I106" i="3" s="1"/>
  <c r="J106" i="3" s="1"/>
  <c r="D142" i="2"/>
  <c r="E142" i="2"/>
  <c r="F142" i="2"/>
  <c r="G142" i="2"/>
  <c r="H142" i="2" s="1"/>
  <c r="I142" i="2" s="1"/>
  <c r="J142" i="2" s="1"/>
  <c r="D105" i="3"/>
  <c r="E105" i="3"/>
  <c r="F105" i="3"/>
  <c r="G105" i="3"/>
  <c r="H105" i="3"/>
  <c r="I105" i="3" s="1"/>
  <c r="J105" i="3" s="1"/>
  <c r="D141" i="2"/>
  <c r="E141" i="2"/>
  <c r="F141" i="2"/>
  <c r="G141" i="2"/>
  <c r="H141" i="2" s="1"/>
  <c r="I141" i="2" s="1"/>
  <c r="J141" i="2" s="1"/>
  <c r="D104" i="3"/>
  <c r="E104" i="3"/>
  <c r="F104" i="3"/>
  <c r="G104" i="3"/>
  <c r="H104" i="3" s="1"/>
  <c r="I104" i="3" s="1"/>
  <c r="J104" i="3" s="1"/>
  <c r="D140" i="2"/>
  <c r="E140" i="2"/>
  <c r="F140" i="2"/>
  <c r="G140" i="2"/>
  <c r="H140" i="2" s="1"/>
  <c r="I140" i="2" s="1"/>
  <c r="J140" i="2" s="1"/>
  <c r="D103" i="3"/>
  <c r="E103" i="3"/>
  <c r="F103" i="3"/>
  <c r="G103" i="3"/>
  <c r="H103" i="3" s="1"/>
  <c r="I103" i="3" s="1"/>
  <c r="J103" i="3" s="1"/>
  <c r="D139" i="2"/>
  <c r="E139" i="2"/>
  <c r="F139" i="2"/>
  <c r="G139" i="2"/>
  <c r="H139" i="2" s="1"/>
  <c r="I139" i="2" s="1"/>
  <c r="J139" i="2" s="1"/>
  <c r="D102" i="3"/>
  <c r="E102" i="3"/>
  <c r="F102" i="3"/>
  <c r="G102" i="3"/>
  <c r="H102" i="3" s="1"/>
  <c r="I102" i="3" s="1"/>
  <c r="J102" i="3" s="1"/>
  <c r="D138" i="2"/>
  <c r="E138" i="2"/>
  <c r="F138" i="2"/>
  <c r="G138" i="2"/>
  <c r="H138" i="2" s="1"/>
  <c r="I138" i="2" s="1"/>
  <c r="J138" i="2" s="1"/>
  <c r="D101" i="3"/>
  <c r="E101" i="3"/>
  <c r="F101" i="3"/>
  <c r="G101" i="3"/>
  <c r="H101" i="3" s="1"/>
  <c r="I101" i="3" s="1"/>
  <c r="J101" i="3" s="1"/>
  <c r="D137" i="2"/>
  <c r="E137" i="2"/>
  <c r="F137" i="2"/>
  <c r="G137" i="2"/>
  <c r="H137" i="2" s="1"/>
  <c r="I137" i="2" s="1"/>
  <c r="J137" i="2" s="1"/>
  <c r="L79" i="22" l="1"/>
  <c r="L83" i="22"/>
  <c r="L82" i="22"/>
  <c r="L81" i="22"/>
  <c r="L80" i="22"/>
  <c r="L77" i="22"/>
  <c r="L78" i="22"/>
  <c r="L75" i="22"/>
  <c r="L76" i="22"/>
  <c r="J89" i="22"/>
  <c r="K89" i="22"/>
  <c r="L89" i="22" s="1"/>
  <c r="J80" i="23"/>
  <c r="K80" i="23" s="1"/>
  <c r="L84" i="23" s="1"/>
  <c r="B15" i="32"/>
  <c r="D15" i="32" s="1"/>
  <c r="G15" i="32" s="1"/>
  <c r="O8" i="22"/>
  <c r="P8" i="22" s="1"/>
  <c r="Q8" i="22" s="1"/>
  <c r="N9" i="22"/>
  <c r="M10" i="22" s="1"/>
  <c r="J32" i="23"/>
  <c r="K32" i="23" s="1"/>
  <c r="J31" i="23"/>
  <c r="K31" i="23" s="1"/>
  <c r="L31" i="23" s="1"/>
  <c r="F7" i="26"/>
  <c r="F6" i="26"/>
  <c r="C8" i="26"/>
  <c r="D8" i="26"/>
  <c r="E8" i="26" s="1"/>
  <c r="L30" i="23"/>
  <c r="L29" i="23"/>
  <c r="J34" i="23"/>
  <c r="K34" i="23" s="1"/>
  <c r="F35" i="23"/>
  <c r="G35" i="23"/>
  <c r="H35" i="23"/>
  <c r="I35" i="23"/>
  <c r="B36" i="23"/>
  <c r="D35" i="23"/>
  <c r="C35" i="23"/>
  <c r="E35" i="23"/>
  <c r="L152" i="28"/>
  <c r="J33" i="23"/>
  <c r="K33" i="23" s="1"/>
  <c r="L92" i="28"/>
  <c r="L32" i="28"/>
  <c r="L122" i="28"/>
  <c r="L62" i="28"/>
  <c r="L2" i="28"/>
  <c r="Q5" i="28"/>
  <c r="J7" i="22"/>
  <c r="K7" i="22" s="1"/>
  <c r="G8" i="22"/>
  <c r="H8" i="22"/>
  <c r="I8" i="22"/>
  <c r="B9" i="22"/>
  <c r="C8" i="22"/>
  <c r="D8" i="22"/>
  <c r="E8" i="22"/>
  <c r="F8" i="22"/>
  <c r="C23" i="10"/>
  <c r="B24" i="10" s="1"/>
  <c r="D22" i="10"/>
  <c r="E22" i="10" s="1"/>
  <c r="D100" i="3"/>
  <c r="E100" i="3"/>
  <c r="F100" i="3"/>
  <c r="G100" i="3"/>
  <c r="H100" i="3" s="1"/>
  <c r="I100" i="3" s="1"/>
  <c r="J100" i="3" s="1"/>
  <c r="D136" i="2"/>
  <c r="E136" i="2"/>
  <c r="F136" i="2"/>
  <c r="G136" i="2"/>
  <c r="H136" i="2" s="1"/>
  <c r="I136" i="2" s="1"/>
  <c r="J136" i="2" s="1"/>
  <c r="D99" i="3"/>
  <c r="E99" i="3"/>
  <c r="F99" i="3"/>
  <c r="G99" i="3"/>
  <c r="H99" i="3" s="1"/>
  <c r="I99" i="3" s="1"/>
  <c r="J99" i="3" s="1"/>
  <c r="D135" i="2"/>
  <c r="E135" i="2"/>
  <c r="F135" i="2"/>
  <c r="G135" i="2"/>
  <c r="H135" i="2"/>
  <c r="I135" i="2" s="1"/>
  <c r="J135" i="2" s="1"/>
  <c r="D98" i="3"/>
  <c r="E98" i="3"/>
  <c r="F98" i="3"/>
  <c r="G98" i="3"/>
  <c r="H98" i="3" s="1"/>
  <c r="I98" i="3" s="1"/>
  <c r="J98" i="3" s="1"/>
  <c r="D134" i="2"/>
  <c r="E134" i="2"/>
  <c r="F134" i="2"/>
  <c r="G134" i="2"/>
  <c r="H134" i="2" s="1"/>
  <c r="I134" i="2" s="1"/>
  <c r="J134" i="2" s="1"/>
  <c r="D97" i="3"/>
  <c r="E97" i="3"/>
  <c r="F97" i="3"/>
  <c r="G97" i="3"/>
  <c r="H97" i="3" s="1"/>
  <c r="I97" i="3" s="1"/>
  <c r="J97" i="3" s="1"/>
  <c r="D133" i="2"/>
  <c r="E133" i="2"/>
  <c r="F133" i="2"/>
  <c r="G133" i="2"/>
  <c r="H133" i="2" s="1"/>
  <c r="I133" i="2" s="1"/>
  <c r="J133" i="2" s="1"/>
  <c r="D96" i="3"/>
  <c r="E96" i="3"/>
  <c r="F96" i="3"/>
  <c r="G96" i="3"/>
  <c r="H96" i="3" s="1"/>
  <c r="I96" i="3" s="1"/>
  <c r="J96" i="3" s="1"/>
  <c r="D132" i="2"/>
  <c r="E132" i="2"/>
  <c r="F132" i="2"/>
  <c r="G132" i="2"/>
  <c r="H132" i="2" s="1"/>
  <c r="I132" i="2" s="1"/>
  <c r="J132" i="2" s="1"/>
  <c r="D131" i="2"/>
  <c r="E131" i="2"/>
  <c r="F131" i="2"/>
  <c r="G131" i="2"/>
  <c r="H131" i="2" s="1"/>
  <c r="I131" i="2" s="1"/>
  <c r="J131" i="2" s="1"/>
  <c r="D130" i="2"/>
  <c r="E130" i="2"/>
  <c r="F130" i="2"/>
  <c r="G130" i="2"/>
  <c r="H130" i="2" s="1"/>
  <c r="I130" i="2" s="1"/>
  <c r="J130" i="2" s="1"/>
  <c r="D129" i="2"/>
  <c r="E129" i="2"/>
  <c r="F129" i="2"/>
  <c r="G129" i="2"/>
  <c r="H129" i="2" s="1"/>
  <c r="I129" i="2" s="1"/>
  <c r="J129" i="2" s="1"/>
  <c r="L85" i="23" l="1"/>
  <c r="L82" i="23"/>
  <c r="L83" i="23"/>
  <c r="L80" i="23"/>
  <c r="L81" i="23"/>
  <c r="B16" i="32"/>
  <c r="D16" i="32" s="1"/>
  <c r="G16" i="32" s="1"/>
  <c r="L34" i="23"/>
  <c r="L33" i="23"/>
  <c r="O9" i="22"/>
  <c r="P9" i="22" s="1"/>
  <c r="Q9" i="22" s="1"/>
  <c r="N10" i="22"/>
  <c r="M11" i="22" s="1"/>
  <c r="L32" i="23"/>
  <c r="D9" i="26"/>
  <c r="E9" i="26" s="1"/>
  <c r="F8" i="26"/>
  <c r="C36" i="23"/>
  <c r="E36" i="23"/>
  <c r="F36" i="23"/>
  <c r="I36" i="23"/>
  <c r="B37" i="23"/>
  <c r="D36" i="23"/>
  <c r="G36" i="23"/>
  <c r="H36" i="23"/>
  <c r="J35" i="23"/>
  <c r="K35" i="23" s="1"/>
  <c r="L35" i="23" s="1"/>
  <c r="J8" i="22"/>
  <c r="K8" i="22" s="1"/>
  <c r="F9" i="22"/>
  <c r="G9" i="22"/>
  <c r="C9" i="22"/>
  <c r="H9" i="22"/>
  <c r="I9" i="22"/>
  <c r="B10" i="22"/>
  <c r="E9" i="22"/>
  <c r="D9" i="22"/>
  <c r="C24" i="10"/>
  <c r="B25" i="10" s="1"/>
  <c r="D24" i="10"/>
  <c r="E24" i="10" s="1"/>
  <c r="D23" i="10"/>
  <c r="E23" i="10" s="1"/>
  <c r="D95" i="3"/>
  <c r="E95" i="3"/>
  <c r="F95" i="3"/>
  <c r="G95" i="3"/>
  <c r="H95" i="3" s="1"/>
  <c r="I95" i="3" s="1"/>
  <c r="J95" i="3" s="1"/>
  <c r="D128" i="2"/>
  <c r="E128" i="2"/>
  <c r="F128" i="2"/>
  <c r="G128" i="2"/>
  <c r="H128" i="2" s="1"/>
  <c r="I128" i="2" s="1"/>
  <c r="J128" i="2" s="1"/>
  <c r="D94" i="3"/>
  <c r="E94" i="3"/>
  <c r="F94" i="3"/>
  <c r="G94" i="3"/>
  <c r="H94" i="3" s="1"/>
  <c r="I94" i="3" s="1"/>
  <c r="J94" i="3" s="1"/>
  <c r="D127" i="2"/>
  <c r="E127" i="2"/>
  <c r="F127" i="2"/>
  <c r="G127" i="2"/>
  <c r="H127" i="2" s="1"/>
  <c r="I127" i="2" s="1"/>
  <c r="J127" i="2" s="1"/>
  <c r="D93" i="3"/>
  <c r="E93" i="3"/>
  <c r="F93" i="3"/>
  <c r="G93" i="3"/>
  <c r="H93" i="3" s="1"/>
  <c r="I93" i="3" s="1"/>
  <c r="J93" i="3" s="1"/>
  <c r="D126" i="2"/>
  <c r="E126" i="2"/>
  <c r="F126" i="2"/>
  <c r="G126" i="2"/>
  <c r="H126" i="2" s="1"/>
  <c r="I126" i="2" s="1"/>
  <c r="J126" i="2" s="1"/>
  <c r="D92" i="3"/>
  <c r="E92" i="3"/>
  <c r="F92" i="3"/>
  <c r="G92" i="3"/>
  <c r="H92" i="3" s="1"/>
  <c r="I92" i="3" s="1"/>
  <c r="J92" i="3" s="1"/>
  <c r="D125" i="2"/>
  <c r="E125" i="2"/>
  <c r="F125" i="2"/>
  <c r="G125" i="2"/>
  <c r="H125" i="2" s="1"/>
  <c r="I125" i="2" s="1"/>
  <c r="J125" i="2" s="1"/>
  <c r="D91" i="3"/>
  <c r="E91" i="3"/>
  <c r="F91" i="3"/>
  <c r="G91" i="3"/>
  <c r="H91" i="3" s="1"/>
  <c r="I91" i="3" s="1"/>
  <c r="J91" i="3" s="1"/>
  <c r="D124" i="2"/>
  <c r="E124" i="2"/>
  <c r="F124" i="2"/>
  <c r="G124" i="2"/>
  <c r="H124" i="2" s="1"/>
  <c r="I124" i="2" s="1"/>
  <c r="J124" i="2" s="1"/>
  <c r="D123" i="2"/>
  <c r="E123" i="2"/>
  <c r="F123" i="2"/>
  <c r="G123" i="2"/>
  <c r="H123" i="2" s="1"/>
  <c r="I123" i="2" s="1"/>
  <c r="J123" i="2" s="1"/>
  <c r="D90" i="3"/>
  <c r="E90" i="3"/>
  <c r="F90" i="3"/>
  <c r="G90" i="3"/>
  <c r="H90" i="3" s="1"/>
  <c r="I90" i="3" s="1"/>
  <c r="J90" i="3" s="1"/>
  <c r="D89" i="3"/>
  <c r="E89" i="3"/>
  <c r="F89" i="3"/>
  <c r="G89" i="3"/>
  <c r="H89" i="3" s="1"/>
  <c r="I89" i="3" s="1"/>
  <c r="J89" i="3" s="1"/>
  <c r="D122" i="2"/>
  <c r="E122" i="2"/>
  <c r="F122" i="2"/>
  <c r="G122" i="2"/>
  <c r="H122" i="2" s="1"/>
  <c r="I122" i="2" s="1"/>
  <c r="J122" i="2" s="1"/>
  <c r="D121" i="2"/>
  <c r="E121" i="2"/>
  <c r="F121" i="2"/>
  <c r="G121" i="2"/>
  <c r="H121" i="2" s="1"/>
  <c r="I121" i="2" s="1"/>
  <c r="J121" i="2" s="1"/>
  <c r="D88" i="3"/>
  <c r="E88" i="3"/>
  <c r="F88" i="3"/>
  <c r="G88" i="3"/>
  <c r="H88" i="3" s="1"/>
  <c r="I88" i="3" s="1"/>
  <c r="J88" i="3" s="1"/>
  <c r="D87" i="3"/>
  <c r="E87" i="3"/>
  <c r="F87" i="3"/>
  <c r="G87" i="3"/>
  <c r="H87" i="3" s="1"/>
  <c r="I87" i="3" s="1"/>
  <c r="J87" i="3" s="1"/>
  <c r="D120" i="2"/>
  <c r="E120" i="2"/>
  <c r="F120" i="2"/>
  <c r="G120" i="2"/>
  <c r="H120" i="2" s="1"/>
  <c r="I120" i="2" s="1"/>
  <c r="J120" i="2" s="1"/>
  <c r="D86" i="3"/>
  <c r="E86" i="3"/>
  <c r="F86" i="3"/>
  <c r="G86" i="3"/>
  <c r="H86" i="3" s="1"/>
  <c r="I86" i="3" s="1"/>
  <c r="J86" i="3" s="1"/>
  <c r="D119" i="2"/>
  <c r="E119" i="2"/>
  <c r="F119" i="2"/>
  <c r="G119" i="2"/>
  <c r="H119" i="2" s="1"/>
  <c r="I119" i="2" s="1"/>
  <c r="J119" i="2" s="1"/>
  <c r="D85" i="3"/>
  <c r="E85" i="3"/>
  <c r="F85" i="3"/>
  <c r="G85" i="3"/>
  <c r="H85" i="3" s="1"/>
  <c r="I85" i="3" s="1"/>
  <c r="J85" i="3" s="1"/>
  <c r="D118" i="2"/>
  <c r="E118" i="2"/>
  <c r="F118" i="2"/>
  <c r="G118" i="2"/>
  <c r="H118" i="2" s="1"/>
  <c r="I118" i="2" s="1"/>
  <c r="J118" i="2" s="1"/>
  <c r="D117" i="2"/>
  <c r="E117" i="2"/>
  <c r="F117" i="2"/>
  <c r="G117" i="2"/>
  <c r="H117" i="2" s="1"/>
  <c r="I117" i="2" s="1"/>
  <c r="J117" i="2" s="1"/>
  <c r="D84" i="3"/>
  <c r="E84" i="3"/>
  <c r="F84" i="3"/>
  <c r="G84" i="3"/>
  <c r="H84" i="3" s="1"/>
  <c r="I84" i="3" s="1"/>
  <c r="J84" i="3" s="1"/>
  <c r="D83" i="3"/>
  <c r="E83" i="3"/>
  <c r="F83" i="3"/>
  <c r="G83" i="3"/>
  <c r="H83" i="3" s="1"/>
  <c r="I83" i="3" s="1"/>
  <c r="J83" i="3" s="1"/>
  <c r="D116" i="2"/>
  <c r="E116" i="2"/>
  <c r="F116" i="2"/>
  <c r="G116" i="2"/>
  <c r="H116" i="2" s="1"/>
  <c r="I116" i="2" s="1"/>
  <c r="J116" i="2" s="1"/>
  <c r="D82" i="3"/>
  <c r="E82" i="3"/>
  <c r="F82" i="3"/>
  <c r="G82" i="3"/>
  <c r="H82" i="3" s="1"/>
  <c r="I82" i="3" s="1"/>
  <c r="J82" i="3" s="1"/>
  <c r="D115" i="2"/>
  <c r="E115" i="2"/>
  <c r="F115" i="2"/>
  <c r="G115" i="2"/>
  <c r="H115" i="2" s="1"/>
  <c r="I115" i="2" s="1"/>
  <c r="J115" i="2" s="1"/>
  <c r="B17" i="32" l="1"/>
  <c r="D17" i="32" s="1"/>
  <c r="G17" i="32" s="1"/>
  <c r="N11" i="22"/>
  <c r="M12" i="22" s="1"/>
  <c r="O10" i="22"/>
  <c r="P10" i="22" s="1"/>
  <c r="F9" i="26"/>
  <c r="H37" i="23"/>
  <c r="F37" i="23"/>
  <c r="C37" i="23"/>
  <c r="B38" i="23"/>
  <c r="E37" i="23"/>
  <c r="I37" i="23"/>
  <c r="G37" i="23"/>
  <c r="D37" i="23"/>
  <c r="J36" i="23"/>
  <c r="K36" i="23" s="1"/>
  <c r="L36" i="23" s="1"/>
  <c r="J9" i="22"/>
  <c r="K9" i="22" s="1"/>
  <c r="E10" i="22"/>
  <c r="F10" i="22"/>
  <c r="I10" i="22"/>
  <c r="G10" i="22"/>
  <c r="H10" i="22"/>
  <c r="D10" i="22"/>
  <c r="C10" i="22"/>
  <c r="B11" i="22"/>
  <c r="F24" i="10"/>
  <c r="F23" i="10"/>
  <c r="C25" i="10"/>
  <c r="B26" i="10" s="1"/>
  <c r="B18" i="32" l="1"/>
  <c r="D18" i="32" s="1"/>
  <c r="G18" i="32" s="1"/>
  <c r="O11" i="22"/>
  <c r="P11" i="22" s="1"/>
  <c r="Q11" i="22" s="1"/>
  <c r="Q10" i="22"/>
  <c r="N12" i="22"/>
  <c r="M13" i="22" s="1"/>
  <c r="D10" i="26"/>
  <c r="E10" i="26" s="1"/>
  <c r="J37" i="23"/>
  <c r="K37" i="23" s="1"/>
  <c r="L37" i="23" s="1"/>
  <c r="G38" i="23"/>
  <c r="H38" i="23"/>
  <c r="I38" i="23"/>
  <c r="C38" i="23"/>
  <c r="D38" i="23"/>
  <c r="E38" i="23"/>
  <c r="B39" i="23"/>
  <c r="F38" i="23"/>
  <c r="J10" i="22"/>
  <c r="K10" i="22" s="1"/>
  <c r="D11" i="22"/>
  <c r="E11" i="22"/>
  <c r="F11" i="22"/>
  <c r="H11" i="22"/>
  <c r="G11" i="22"/>
  <c r="I11" i="22"/>
  <c r="C11" i="22"/>
  <c r="B12" i="22"/>
  <c r="C26" i="10"/>
  <c r="D26" i="10"/>
  <c r="E26" i="10" s="1"/>
  <c r="D25" i="10"/>
  <c r="E25" i="10" s="1"/>
  <c r="B19" i="32" l="1"/>
  <c r="D19" i="32" s="1"/>
  <c r="G19" i="32" s="1"/>
  <c r="O12" i="22"/>
  <c r="P12" i="22" s="1"/>
  <c r="Q12" i="22" s="1"/>
  <c r="N13" i="22"/>
  <c r="M14" i="22" s="1"/>
  <c r="F10" i="26"/>
  <c r="D11" i="26"/>
  <c r="E11" i="26" s="1"/>
  <c r="F11" i="26" s="1"/>
  <c r="D12" i="26"/>
  <c r="E12" i="26" s="1"/>
  <c r="J38" i="23"/>
  <c r="K38" i="23" s="1"/>
  <c r="L38" i="23" s="1"/>
  <c r="H39" i="23"/>
  <c r="I39" i="23"/>
  <c r="C39" i="23"/>
  <c r="D39" i="23"/>
  <c r="E39" i="23"/>
  <c r="B40" i="23"/>
  <c r="F39" i="23"/>
  <c r="G39" i="23"/>
  <c r="J11" i="22"/>
  <c r="K11" i="22" s="1"/>
  <c r="C12" i="22"/>
  <c r="B13" i="22"/>
  <c r="D12" i="22"/>
  <c r="E12" i="22"/>
  <c r="H12" i="22"/>
  <c r="F12" i="22"/>
  <c r="G12" i="22"/>
  <c r="I12" i="22"/>
  <c r="F26" i="10"/>
  <c r="F25" i="10"/>
  <c r="I8" i="26"/>
  <c r="D81" i="3"/>
  <c r="E81" i="3"/>
  <c r="F81" i="3"/>
  <c r="G81" i="3"/>
  <c r="H81" i="3" s="1"/>
  <c r="I81" i="3" s="1"/>
  <c r="J81" i="3" s="1"/>
  <c r="D114" i="2"/>
  <c r="E114" i="2"/>
  <c r="F114" i="2"/>
  <c r="G114" i="2"/>
  <c r="H114" i="2" s="1"/>
  <c r="I114" i="2" s="1"/>
  <c r="J114" i="2" s="1"/>
  <c r="D113" i="2"/>
  <c r="E113" i="2"/>
  <c r="F113" i="2"/>
  <c r="G113" i="2"/>
  <c r="H113" i="2" s="1"/>
  <c r="I113" i="2" s="1"/>
  <c r="J113" i="2" s="1"/>
  <c r="D80" i="3"/>
  <c r="E80" i="3"/>
  <c r="F80" i="3"/>
  <c r="G80" i="3"/>
  <c r="H80" i="3" s="1"/>
  <c r="I80" i="3" s="1"/>
  <c r="J80" i="3" s="1"/>
  <c r="D79" i="3"/>
  <c r="E79" i="3"/>
  <c r="F79" i="3"/>
  <c r="G79" i="3"/>
  <c r="H79" i="3" s="1"/>
  <c r="I79" i="3" s="1"/>
  <c r="J79" i="3" s="1"/>
  <c r="D112" i="2"/>
  <c r="E112" i="2"/>
  <c r="F112" i="2"/>
  <c r="G112" i="2"/>
  <c r="H112" i="2" s="1"/>
  <c r="I112" i="2" s="1"/>
  <c r="J112" i="2" s="1"/>
  <c r="D78" i="3"/>
  <c r="E78" i="3"/>
  <c r="F78" i="3"/>
  <c r="G78" i="3"/>
  <c r="H78" i="3" s="1"/>
  <c r="I78" i="3" s="1"/>
  <c r="J78" i="3" s="1"/>
  <c r="D111" i="2"/>
  <c r="E111" i="2"/>
  <c r="F111" i="2"/>
  <c r="G111" i="2"/>
  <c r="H111" i="2" s="1"/>
  <c r="I111" i="2" s="1"/>
  <c r="J111" i="2" s="1"/>
  <c r="D77" i="3"/>
  <c r="E77" i="3"/>
  <c r="F77" i="3"/>
  <c r="G77" i="3"/>
  <c r="H77" i="3" s="1"/>
  <c r="I77" i="3" s="1"/>
  <c r="J77" i="3" s="1"/>
  <c r="D110" i="2"/>
  <c r="E110" i="2"/>
  <c r="F110" i="2"/>
  <c r="G110" i="2"/>
  <c r="H110" i="2" s="1"/>
  <c r="I110" i="2" s="1"/>
  <c r="J110" i="2" s="1"/>
  <c r="D109" i="2"/>
  <c r="E109" i="2"/>
  <c r="F109" i="2"/>
  <c r="G109" i="2"/>
  <c r="H109" i="2" s="1"/>
  <c r="I109" i="2" s="1"/>
  <c r="J109" i="2" s="1"/>
  <c r="D76" i="3"/>
  <c r="E76" i="3"/>
  <c r="F76" i="3"/>
  <c r="G76" i="3"/>
  <c r="H76" i="3" s="1"/>
  <c r="I76" i="3" s="1"/>
  <c r="J76" i="3" s="1"/>
  <c r="D108" i="2"/>
  <c r="E108" i="2"/>
  <c r="F108" i="2"/>
  <c r="G108" i="2"/>
  <c r="H108" i="2" s="1"/>
  <c r="I108" i="2" s="1"/>
  <c r="J108" i="2" s="1"/>
  <c r="D75" i="3"/>
  <c r="E75" i="3"/>
  <c r="F75" i="3"/>
  <c r="G75" i="3"/>
  <c r="H75" i="3" s="1"/>
  <c r="I75" i="3" s="1"/>
  <c r="J75" i="3" s="1"/>
  <c r="D74" i="3"/>
  <c r="E74" i="3"/>
  <c r="F74" i="3"/>
  <c r="G74" i="3"/>
  <c r="H74" i="3" s="1"/>
  <c r="I74" i="3" s="1"/>
  <c r="J74" i="3" s="1"/>
  <c r="D107" i="2"/>
  <c r="E107" i="2"/>
  <c r="F107" i="2"/>
  <c r="G107" i="2"/>
  <c r="H107" i="2" s="1"/>
  <c r="I107" i="2" s="1"/>
  <c r="J107" i="2" s="1"/>
  <c r="I12" i="26"/>
  <c r="I5" i="26"/>
  <c r="I6" i="26"/>
  <c r="I7" i="26"/>
  <c r="I9" i="26"/>
  <c r="I10" i="26"/>
  <c r="I11" i="26"/>
  <c r="I14" i="26"/>
  <c r="I15" i="26"/>
  <c r="I4" i="26"/>
  <c r="L5" i="26"/>
  <c r="L6" i="26"/>
  <c r="L7" i="26"/>
  <c r="L8" i="26"/>
  <c r="L9" i="26"/>
  <c r="L10" i="26"/>
  <c r="L11" i="26"/>
  <c r="L12" i="26"/>
  <c r="L13" i="26"/>
  <c r="L14" i="26"/>
  <c r="L15" i="26"/>
  <c r="L4" i="26"/>
  <c r="B20" i="32" l="1"/>
  <c r="D20" i="32" s="1"/>
  <c r="G20" i="32" s="1"/>
  <c r="N14" i="22"/>
  <c r="M15" i="22" s="1"/>
  <c r="O13" i="22"/>
  <c r="P13" i="22" s="1"/>
  <c r="F12" i="26"/>
  <c r="C40" i="23"/>
  <c r="D40" i="23"/>
  <c r="E40" i="23"/>
  <c r="B41" i="23"/>
  <c r="F40" i="23"/>
  <c r="G40" i="23"/>
  <c r="H40" i="23"/>
  <c r="I40" i="23"/>
  <c r="J39" i="23"/>
  <c r="K39" i="23" s="1"/>
  <c r="L39" i="23" s="1"/>
  <c r="J12" i="22"/>
  <c r="K12" i="22" s="1"/>
  <c r="C13" i="22"/>
  <c r="B14" i="22"/>
  <c r="F13" i="22"/>
  <c r="G13" i="22"/>
  <c r="D13" i="22"/>
  <c r="I13" i="22"/>
  <c r="E13" i="22"/>
  <c r="H13" i="22"/>
  <c r="I13" i="26"/>
  <c r="I17" i="26" s="1"/>
  <c r="L17" i="26"/>
  <c r="B21" i="32" l="1"/>
  <c r="D21" i="32" s="1"/>
  <c r="G21" i="32" s="1"/>
  <c r="Q13" i="22"/>
  <c r="N15" i="22"/>
  <c r="M16" i="22" s="1"/>
  <c r="O14" i="22"/>
  <c r="P14" i="22" s="1"/>
  <c r="D13" i="26"/>
  <c r="E13" i="26" s="1"/>
  <c r="J40" i="23"/>
  <c r="K40" i="23" s="1"/>
  <c r="L40" i="23" s="1"/>
  <c r="B42" i="23"/>
  <c r="F41" i="23"/>
  <c r="G41" i="23"/>
  <c r="H41" i="23"/>
  <c r="I41" i="23"/>
  <c r="C41" i="23"/>
  <c r="D41" i="23"/>
  <c r="E41" i="23"/>
  <c r="J13" i="22"/>
  <c r="K13" i="22" s="1"/>
  <c r="I14" i="22"/>
  <c r="E14" i="22"/>
  <c r="C14" i="22"/>
  <c r="B15" i="22"/>
  <c r="D14" i="22"/>
  <c r="F14" i="22"/>
  <c r="G14" i="22"/>
  <c r="H14" i="22"/>
  <c r="D73" i="3"/>
  <c r="E73" i="3"/>
  <c r="F73" i="3"/>
  <c r="G73" i="3"/>
  <c r="H73" i="3" s="1"/>
  <c r="I73" i="3" s="1"/>
  <c r="J73" i="3" s="1"/>
  <c r="D106" i="2"/>
  <c r="E106" i="2"/>
  <c r="F106" i="2"/>
  <c r="G106" i="2"/>
  <c r="H106" i="2" s="1"/>
  <c r="I106" i="2" s="1"/>
  <c r="J106" i="2" s="1"/>
  <c r="D105" i="2"/>
  <c r="E105" i="2"/>
  <c r="F105" i="2"/>
  <c r="G105" i="2"/>
  <c r="H105" i="2" s="1"/>
  <c r="I105" i="2" s="1"/>
  <c r="J105" i="2" s="1"/>
  <c r="D72" i="3"/>
  <c r="E72" i="3"/>
  <c r="F72" i="3"/>
  <c r="G72" i="3"/>
  <c r="H72" i="3" s="1"/>
  <c r="I72" i="3" s="1"/>
  <c r="J72" i="3" s="1"/>
  <c r="D71" i="3"/>
  <c r="E71" i="3"/>
  <c r="F71" i="3"/>
  <c r="G71" i="3"/>
  <c r="H71" i="3" s="1"/>
  <c r="I71" i="3" s="1"/>
  <c r="J71" i="3" s="1"/>
  <c r="D104" i="2"/>
  <c r="E104" i="2"/>
  <c r="F104" i="2"/>
  <c r="G104" i="2"/>
  <c r="H104" i="2" s="1"/>
  <c r="I104" i="2" s="1"/>
  <c r="J104" i="2" s="1"/>
  <c r="D103" i="2"/>
  <c r="E103" i="2"/>
  <c r="F103" i="2"/>
  <c r="G103" i="2"/>
  <c r="H103" i="2" s="1"/>
  <c r="I103" i="2" s="1"/>
  <c r="J103" i="2" s="1"/>
  <c r="D102" i="2"/>
  <c r="E102" i="2"/>
  <c r="F102" i="2"/>
  <c r="G102" i="2"/>
  <c r="H102" i="2" s="1"/>
  <c r="I102" i="2" s="1"/>
  <c r="J102" i="2" s="1"/>
  <c r="C4" i="23"/>
  <c r="D4" i="23"/>
  <c r="E4" i="23"/>
  <c r="F4" i="23"/>
  <c r="G4" i="23"/>
  <c r="H4" i="23"/>
  <c r="I4" i="23"/>
  <c r="D5" i="23"/>
  <c r="E5" i="23"/>
  <c r="F5" i="23"/>
  <c r="G5" i="23"/>
  <c r="H5" i="23"/>
  <c r="I5" i="23"/>
  <c r="C6" i="23"/>
  <c r="D6" i="23"/>
  <c r="F6" i="23"/>
  <c r="G6" i="23"/>
  <c r="H6" i="23"/>
  <c r="I6" i="23"/>
  <c r="C7" i="23"/>
  <c r="D7" i="23"/>
  <c r="E7" i="23"/>
  <c r="F7" i="23"/>
  <c r="H7" i="23"/>
  <c r="I7" i="23"/>
  <c r="C8" i="23"/>
  <c r="D8" i="23"/>
  <c r="E8" i="23"/>
  <c r="F8" i="23"/>
  <c r="G8" i="23"/>
  <c r="H8" i="23"/>
  <c r="D9" i="23"/>
  <c r="E9" i="23"/>
  <c r="F9" i="23"/>
  <c r="G9" i="23"/>
  <c r="H9" i="23"/>
  <c r="I9" i="23"/>
  <c r="C10" i="23"/>
  <c r="D10" i="23"/>
  <c r="F10" i="23"/>
  <c r="G10" i="23"/>
  <c r="H10" i="23"/>
  <c r="I10" i="23"/>
  <c r="C11" i="23"/>
  <c r="D11" i="23"/>
  <c r="E11" i="23"/>
  <c r="F11" i="23"/>
  <c r="H11" i="23"/>
  <c r="I11" i="23"/>
  <c r="C12" i="23"/>
  <c r="D12" i="23"/>
  <c r="E12" i="23"/>
  <c r="F12" i="23"/>
  <c r="G12" i="23"/>
  <c r="H12" i="23"/>
  <c r="D13" i="23"/>
  <c r="E13" i="23"/>
  <c r="F13" i="23"/>
  <c r="G13" i="23"/>
  <c r="H13" i="23"/>
  <c r="I13" i="23"/>
  <c r="C14" i="23"/>
  <c r="D14" i="23"/>
  <c r="F14" i="23"/>
  <c r="G14" i="23"/>
  <c r="H14" i="23"/>
  <c r="I14" i="23"/>
  <c r="C15" i="23"/>
  <c r="D15" i="23"/>
  <c r="E15" i="23"/>
  <c r="F15" i="23"/>
  <c r="H15" i="23"/>
  <c r="I15" i="23"/>
  <c r="C16" i="23"/>
  <c r="D16" i="23"/>
  <c r="E16" i="23"/>
  <c r="F16" i="23"/>
  <c r="G16" i="23"/>
  <c r="H16" i="23"/>
  <c r="I16" i="23"/>
  <c r="I3" i="23"/>
  <c r="H3" i="23"/>
  <c r="G3" i="23"/>
  <c r="F3" i="23"/>
  <c r="E3" i="23"/>
  <c r="D3" i="23"/>
  <c r="C3" i="23"/>
  <c r="C4" i="22"/>
  <c r="D4" i="22"/>
  <c r="E4" i="22"/>
  <c r="F4" i="22"/>
  <c r="G4" i="22"/>
  <c r="H4" i="22"/>
  <c r="I4" i="22"/>
  <c r="H5" i="22"/>
  <c r="I3" i="22"/>
  <c r="H3" i="22"/>
  <c r="G3" i="22"/>
  <c r="F3" i="22"/>
  <c r="E3" i="22"/>
  <c r="D3" i="22"/>
  <c r="C3" i="22"/>
  <c r="D70" i="3"/>
  <c r="E70" i="3"/>
  <c r="F70" i="3"/>
  <c r="G70" i="3"/>
  <c r="H70" i="3" s="1"/>
  <c r="I70" i="3" s="1"/>
  <c r="J70" i="3" s="1"/>
  <c r="D101" i="2"/>
  <c r="E101" i="2"/>
  <c r="F101" i="2"/>
  <c r="G101" i="2"/>
  <c r="H101" i="2" s="1"/>
  <c r="I101" i="2" s="1"/>
  <c r="J101" i="2" s="1"/>
  <c r="D100" i="2"/>
  <c r="E100" i="2"/>
  <c r="F100" i="2"/>
  <c r="G100" i="2"/>
  <c r="H100" i="2" s="1"/>
  <c r="I100" i="2" s="1"/>
  <c r="J100" i="2" s="1"/>
  <c r="D69" i="3"/>
  <c r="E69" i="3"/>
  <c r="F69" i="3"/>
  <c r="G69" i="3"/>
  <c r="H69" i="3" s="1"/>
  <c r="I69" i="3" s="1"/>
  <c r="J69" i="3" s="1"/>
  <c r="D68" i="3"/>
  <c r="E68" i="3"/>
  <c r="F68" i="3"/>
  <c r="G68" i="3"/>
  <c r="H68" i="3" s="1"/>
  <c r="I68" i="3" s="1"/>
  <c r="J68" i="3" s="1"/>
  <c r="D99" i="2"/>
  <c r="E99" i="2"/>
  <c r="F99" i="2"/>
  <c r="G99" i="2"/>
  <c r="H99" i="2" s="1"/>
  <c r="I99" i="2" s="1"/>
  <c r="J99" i="2" s="1"/>
  <c r="D67" i="3"/>
  <c r="E67" i="3"/>
  <c r="F67" i="3"/>
  <c r="G67" i="3"/>
  <c r="H67" i="3" s="1"/>
  <c r="I67" i="3" s="1"/>
  <c r="J67" i="3" s="1"/>
  <c r="D98" i="2"/>
  <c r="E98" i="2"/>
  <c r="F98" i="2"/>
  <c r="G98" i="2"/>
  <c r="H98" i="2" s="1"/>
  <c r="I98" i="2" s="1"/>
  <c r="J98" i="2" s="1"/>
  <c r="D66" i="3"/>
  <c r="E66" i="3"/>
  <c r="F66" i="3"/>
  <c r="G66" i="3"/>
  <c r="H66" i="3" s="1"/>
  <c r="I66" i="3" s="1"/>
  <c r="J66" i="3" s="1"/>
  <c r="D97" i="2"/>
  <c r="E97" i="2"/>
  <c r="F97" i="2"/>
  <c r="G97" i="2"/>
  <c r="H97" i="2" s="1"/>
  <c r="I97" i="2" s="1"/>
  <c r="J97" i="2" s="1"/>
  <c r="D65" i="3"/>
  <c r="E65" i="3"/>
  <c r="F65" i="3"/>
  <c r="G65" i="3"/>
  <c r="H65" i="3" s="1"/>
  <c r="I65" i="3" s="1"/>
  <c r="J65" i="3" s="1"/>
  <c r="D96" i="2"/>
  <c r="E96" i="2"/>
  <c r="F96" i="2"/>
  <c r="G96" i="2"/>
  <c r="H96" i="2" s="1"/>
  <c r="I96" i="2" s="1"/>
  <c r="J96" i="2" s="1"/>
  <c r="D64" i="3"/>
  <c r="E64" i="3"/>
  <c r="F64" i="3"/>
  <c r="G64" i="3"/>
  <c r="H64" i="3" s="1"/>
  <c r="I64" i="3" s="1"/>
  <c r="J64" i="3" s="1"/>
  <c r="D95" i="2"/>
  <c r="E95" i="2"/>
  <c r="F95" i="2"/>
  <c r="G95" i="2"/>
  <c r="H95" i="2" s="1"/>
  <c r="I95" i="2" s="1"/>
  <c r="J95" i="2" s="1"/>
  <c r="D63" i="3"/>
  <c r="E63" i="3"/>
  <c r="F63" i="3"/>
  <c r="G63" i="3"/>
  <c r="H63" i="3" s="1"/>
  <c r="I63" i="3" s="1"/>
  <c r="J63" i="3" s="1"/>
  <c r="D94" i="2"/>
  <c r="E94" i="2"/>
  <c r="F94" i="2"/>
  <c r="G94" i="2"/>
  <c r="H94" i="2" s="1"/>
  <c r="I94" i="2" s="1"/>
  <c r="J94" i="2" s="1"/>
  <c r="D93" i="2"/>
  <c r="E93" i="2"/>
  <c r="F93" i="2"/>
  <c r="G93" i="2"/>
  <c r="H93" i="2" s="1"/>
  <c r="I93" i="2" s="1"/>
  <c r="J93" i="2" s="1"/>
  <c r="D62" i="3"/>
  <c r="E62" i="3"/>
  <c r="F62" i="3"/>
  <c r="G62" i="3"/>
  <c r="H62" i="3" s="1"/>
  <c r="I62" i="3" s="1"/>
  <c r="J62" i="3" s="1"/>
  <c r="D61" i="3"/>
  <c r="E61" i="3"/>
  <c r="F61" i="3"/>
  <c r="G61" i="3"/>
  <c r="H61" i="3" s="1"/>
  <c r="I61" i="3" s="1"/>
  <c r="J61" i="3" s="1"/>
  <c r="D92" i="2"/>
  <c r="E92" i="2"/>
  <c r="F92" i="2"/>
  <c r="G92" i="2"/>
  <c r="H92" i="2" s="1"/>
  <c r="I92" i="2" s="1"/>
  <c r="J92" i="2" s="1"/>
  <c r="D91" i="2"/>
  <c r="E91" i="2"/>
  <c r="F91" i="2"/>
  <c r="G91" i="2"/>
  <c r="H91" i="2"/>
  <c r="I91" i="2" s="1"/>
  <c r="J91" i="2" s="1"/>
  <c r="D60" i="3"/>
  <c r="E60" i="3"/>
  <c r="F60" i="3"/>
  <c r="G60" i="3"/>
  <c r="H60" i="3" s="1"/>
  <c r="I60" i="3" s="1"/>
  <c r="J60" i="3" s="1"/>
  <c r="D59" i="3"/>
  <c r="E59" i="3"/>
  <c r="F59" i="3"/>
  <c r="G59" i="3"/>
  <c r="H59" i="3" s="1"/>
  <c r="I59" i="3" s="1"/>
  <c r="J59" i="3" s="1"/>
  <c r="D90" i="2"/>
  <c r="E90" i="2"/>
  <c r="F90" i="2"/>
  <c r="G90" i="2"/>
  <c r="H90" i="2" s="1"/>
  <c r="I90" i="2" s="1"/>
  <c r="J90" i="2" s="1"/>
  <c r="D58" i="3"/>
  <c r="E58" i="3"/>
  <c r="F58" i="3"/>
  <c r="G58" i="3"/>
  <c r="H58" i="3" s="1"/>
  <c r="I58" i="3" s="1"/>
  <c r="J58" i="3" s="1"/>
  <c r="D89" i="2"/>
  <c r="E89" i="2"/>
  <c r="F89" i="2"/>
  <c r="G89" i="2"/>
  <c r="H89" i="2" s="1"/>
  <c r="I89" i="2" s="1"/>
  <c r="J89" i="2" s="1"/>
  <c r="D88" i="2"/>
  <c r="E88" i="2"/>
  <c r="F88" i="2"/>
  <c r="G88" i="2"/>
  <c r="H88" i="2" s="1"/>
  <c r="I88" i="2" s="1"/>
  <c r="J88" i="2" s="1"/>
  <c r="D87" i="2"/>
  <c r="E87" i="2"/>
  <c r="F87" i="2"/>
  <c r="G87" i="2"/>
  <c r="H87" i="2" s="1"/>
  <c r="I87" i="2" s="1"/>
  <c r="J87" i="2" s="1"/>
  <c r="D86" i="2"/>
  <c r="E86" i="2"/>
  <c r="F86" i="2"/>
  <c r="G86" i="2"/>
  <c r="H86" i="2" s="1"/>
  <c r="I86" i="2" s="1"/>
  <c r="J86" i="2" s="1"/>
  <c r="D85" i="2"/>
  <c r="E85" i="2"/>
  <c r="F85" i="2"/>
  <c r="G85" i="2"/>
  <c r="H85" i="2"/>
  <c r="I85" i="2" s="1"/>
  <c r="J85" i="2" s="1"/>
  <c r="D84" i="2"/>
  <c r="E84" i="2"/>
  <c r="F84" i="2"/>
  <c r="G84" i="2"/>
  <c r="H84" i="2" s="1"/>
  <c r="I84" i="2" s="1"/>
  <c r="J84" i="2" s="1"/>
  <c r="D83" i="2"/>
  <c r="E83" i="2"/>
  <c r="F83" i="2"/>
  <c r="G83" i="2"/>
  <c r="H83" i="2" s="1"/>
  <c r="I83" i="2" s="1"/>
  <c r="J83" i="2" s="1"/>
  <c r="D82" i="2"/>
  <c r="E82" i="2"/>
  <c r="F82" i="2"/>
  <c r="G82" i="2"/>
  <c r="H82" i="2" s="1"/>
  <c r="I82" i="2" s="1"/>
  <c r="J82" i="2" s="1"/>
  <c r="D81" i="2"/>
  <c r="E81" i="2"/>
  <c r="F81" i="2"/>
  <c r="G81" i="2"/>
  <c r="H81" i="2" s="1"/>
  <c r="I81" i="2" s="1"/>
  <c r="J81" i="2" s="1"/>
  <c r="D80" i="2"/>
  <c r="E80" i="2"/>
  <c r="F80" i="2"/>
  <c r="G80" i="2"/>
  <c r="H80" i="2" s="1"/>
  <c r="I80" i="2" s="1"/>
  <c r="J80" i="2" s="1"/>
  <c r="D79" i="2"/>
  <c r="E79" i="2"/>
  <c r="F79" i="2"/>
  <c r="G79" i="2"/>
  <c r="H79" i="2" s="1"/>
  <c r="I79" i="2" s="1"/>
  <c r="J79" i="2" s="1"/>
  <c r="D78" i="2"/>
  <c r="E78" i="2"/>
  <c r="F78" i="2"/>
  <c r="G78" i="2"/>
  <c r="H78" i="2" s="1"/>
  <c r="I78" i="2" s="1"/>
  <c r="J78" i="2" s="1"/>
  <c r="D77" i="2"/>
  <c r="E77" i="2"/>
  <c r="F77" i="2"/>
  <c r="G77" i="2"/>
  <c r="H77" i="2" s="1"/>
  <c r="I77" i="2" s="1"/>
  <c r="J77" i="2" s="1"/>
  <c r="D76" i="2"/>
  <c r="E76" i="2"/>
  <c r="F76" i="2"/>
  <c r="G76" i="2"/>
  <c r="H76" i="2" s="1"/>
  <c r="I76" i="2" s="1"/>
  <c r="J76" i="2" s="1"/>
  <c r="D75" i="2"/>
  <c r="E75" i="2"/>
  <c r="F75" i="2"/>
  <c r="G75" i="2"/>
  <c r="H75" i="2" s="1"/>
  <c r="I75" i="2" s="1"/>
  <c r="J75" i="2" s="1"/>
  <c r="D74" i="2"/>
  <c r="E74" i="2"/>
  <c r="F74" i="2"/>
  <c r="G74" i="2"/>
  <c r="H74" i="2" s="1"/>
  <c r="I74" i="2" s="1"/>
  <c r="J74" i="2" s="1"/>
  <c r="D73" i="2"/>
  <c r="E73" i="2"/>
  <c r="F73" i="2"/>
  <c r="G73" i="2"/>
  <c r="H73" i="2" s="1"/>
  <c r="I73" i="2" s="1"/>
  <c r="J73" i="2" s="1"/>
  <c r="D57" i="3"/>
  <c r="E57" i="3"/>
  <c r="F57" i="3"/>
  <c r="G57" i="3"/>
  <c r="H57" i="3" s="1"/>
  <c r="I57" i="3" s="1"/>
  <c r="J57" i="3" s="1"/>
  <c r="D72" i="2"/>
  <c r="E72" i="2"/>
  <c r="F72" i="2"/>
  <c r="G72" i="2"/>
  <c r="H72" i="2" s="1"/>
  <c r="I72" i="2" s="1"/>
  <c r="J72" i="2" s="1"/>
  <c r="D71" i="2"/>
  <c r="E71" i="2"/>
  <c r="F71" i="2"/>
  <c r="G71" i="2"/>
  <c r="H71" i="2" s="1"/>
  <c r="I71" i="2" s="1"/>
  <c r="J71" i="2" s="1"/>
  <c r="D56" i="3"/>
  <c r="E56" i="3"/>
  <c r="F56" i="3"/>
  <c r="G56" i="3"/>
  <c r="H56" i="3" s="1"/>
  <c r="I56" i="3" s="1"/>
  <c r="J56" i="3" s="1"/>
  <c r="D70" i="2"/>
  <c r="E70" i="2"/>
  <c r="F70" i="2"/>
  <c r="G70" i="2"/>
  <c r="H70" i="2" s="1"/>
  <c r="I70" i="2" s="1"/>
  <c r="J70" i="2" s="1"/>
  <c r="D55" i="3"/>
  <c r="E55" i="3"/>
  <c r="F55" i="3"/>
  <c r="G55" i="3"/>
  <c r="H55" i="3" s="1"/>
  <c r="I55" i="3" s="1"/>
  <c r="J55" i="3" s="1"/>
  <c r="D69" i="2"/>
  <c r="E69" i="2"/>
  <c r="F69" i="2"/>
  <c r="G69" i="2"/>
  <c r="H69" i="2" s="1"/>
  <c r="I69" i="2" s="1"/>
  <c r="J69" i="2" s="1"/>
  <c r="D54" i="3"/>
  <c r="E54" i="3"/>
  <c r="F54" i="3"/>
  <c r="G54" i="3"/>
  <c r="H54" i="3" s="1"/>
  <c r="I54" i="3" s="1"/>
  <c r="J54" i="3" s="1"/>
  <c r="D68" i="2"/>
  <c r="E68" i="2"/>
  <c r="F68" i="2"/>
  <c r="G68" i="2"/>
  <c r="H68" i="2" s="1"/>
  <c r="I68" i="2" s="1"/>
  <c r="J68" i="2" s="1"/>
  <c r="D67" i="2"/>
  <c r="E67" i="2"/>
  <c r="F67" i="2"/>
  <c r="G67" i="2"/>
  <c r="H67" i="2" s="1"/>
  <c r="I67" i="2" s="1"/>
  <c r="J67" i="2" s="1"/>
  <c r="D53" i="3"/>
  <c r="E53" i="3"/>
  <c r="F53" i="3"/>
  <c r="G53" i="3"/>
  <c r="H53" i="3" s="1"/>
  <c r="I53" i="3" s="1"/>
  <c r="J53" i="3" s="1"/>
  <c r="D52" i="3"/>
  <c r="E52" i="3"/>
  <c r="F52" i="3"/>
  <c r="G52" i="3"/>
  <c r="H52" i="3" s="1"/>
  <c r="I52" i="3" s="1"/>
  <c r="J52" i="3" s="1"/>
  <c r="D66" i="2"/>
  <c r="E66" i="2"/>
  <c r="F66" i="2"/>
  <c r="G66" i="2"/>
  <c r="H66" i="2" s="1"/>
  <c r="I66" i="2" s="1"/>
  <c r="J66" i="2" s="1"/>
  <c r="D51" i="3"/>
  <c r="E51" i="3"/>
  <c r="F51" i="3"/>
  <c r="G51" i="3"/>
  <c r="H51" i="3" s="1"/>
  <c r="I51" i="3" s="1"/>
  <c r="J51" i="3" s="1"/>
  <c r="D65" i="2"/>
  <c r="E65" i="2"/>
  <c r="F65" i="2"/>
  <c r="G65" i="2"/>
  <c r="H65" i="2" s="1"/>
  <c r="I65" i="2" s="1"/>
  <c r="J65" i="2" s="1"/>
  <c r="D50" i="3"/>
  <c r="E50" i="3"/>
  <c r="F50" i="3"/>
  <c r="G50" i="3"/>
  <c r="H50" i="3" s="1"/>
  <c r="I50" i="3" s="1"/>
  <c r="J50" i="3" s="1"/>
  <c r="D64" i="2"/>
  <c r="E64" i="2"/>
  <c r="F64" i="2"/>
  <c r="G64" i="2"/>
  <c r="H64" i="2" s="1"/>
  <c r="I64" i="2" s="1"/>
  <c r="J64" i="2" s="1"/>
  <c r="D49" i="3"/>
  <c r="E49" i="3"/>
  <c r="F49" i="3"/>
  <c r="G49" i="3"/>
  <c r="H49" i="3" s="1"/>
  <c r="I49" i="3" s="1"/>
  <c r="J49" i="3" s="1"/>
  <c r="D63" i="2"/>
  <c r="E63" i="2"/>
  <c r="F63" i="2"/>
  <c r="G63" i="2"/>
  <c r="H63" i="2"/>
  <c r="I63" i="2" s="1"/>
  <c r="J63" i="2" s="1"/>
  <c r="D48" i="3"/>
  <c r="E48" i="3"/>
  <c r="F48" i="3"/>
  <c r="G48" i="3"/>
  <c r="H48" i="3" s="1"/>
  <c r="I48" i="3" s="1"/>
  <c r="J48" i="3" s="1"/>
  <c r="D62" i="2"/>
  <c r="E62" i="2"/>
  <c r="F62" i="2"/>
  <c r="G62" i="2"/>
  <c r="H62" i="2" s="1"/>
  <c r="I62" i="2" s="1"/>
  <c r="J62" i="2" s="1"/>
  <c r="D47" i="3"/>
  <c r="E47" i="3"/>
  <c r="F47" i="3"/>
  <c r="G47" i="3"/>
  <c r="H47" i="3" s="1"/>
  <c r="I47" i="3" s="1"/>
  <c r="J47" i="3" s="1"/>
  <c r="D61" i="2"/>
  <c r="E61" i="2"/>
  <c r="F61" i="2"/>
  <c r="G61" i="2"/>
  <c r="H61" i="2" s="1"/>
  <c r="I61" i="2" s="1"/>
  <c r="J61" i="2" s="1"/>
  <c r="B22" i="32" l="1"/>
  <c r="D22" i="32" s="1"/>
  <c r="G22" i="32" s="1"/>
  <c r="N16" i="22"/>
  <c r="M17" i="22" s="1"/>
  <c r="O15" i="22"/>
  <c r="P15" i="22" s="1"/>
  <c r="Q14" i="22"/>
  <c r="D14" i="26"/>
  <c r="E14" i="26" s="1"/>
  <c r="D15" i="26"/>
  <c r="E15" i="26" s="1"/>
  <c r="F13" i="26"/>
  <c r="J41" i="23"/>
  <c r="K41" i="23" s="1"/>
  <c r="D42" i="23"/>
  <c r="E42" i="23"/>
  <c r="B43" i="23"/>
  <c r="B44" i="23" s="1"/>
  <c r="F42" i="23"/>
  <c r="G42" i="23"/>
  <c r="I42" i="23"/>
  <c r="C42" i="23"/>
  <c r="H42" i="23"/>
  <c r="J4" i="22"/>
  <c r="K4" i="22" s="1"/>
  <c r="J3" i="22"/>
  <c r="K3" i="22" s="1"/>
  <c r="J14" i="22"/>
  <c r="K14" i="22" s="1"/>
  <c r="L14" i="22" s="1"/>
  <c r="J16" i="23"/>
  <c r="K16" i="23" s="1"/>
  <c r="J4" i="23"/>
  <c r="K4" i="23" s="1"/>
  <c r="J3" i="23"/>
  <c r="K3" i="23" s="1"/>
  <c r="H15" i="22"/>
  <c r="I15" i="22"/>
  <c r="D15" i="22"/>
  <c r="E15" i="22"/>
  <c r="F15" i="22"/>
  <c r="C15" i="22"/>
  <c r="B16" i="22"/>
  <c r="G15" i="22"/>
  <c r="I5" i="22"/>
  <c r="F5" i="22"/>
  <c r="E5" i="22"/>
  <c r="D5" i="22"/>
  <c r="G5" i="22"/>
  <c r="C5" i="22"/>
  <c r="G15" i="23"/>
  <c r="J15" i="23" s="1"/>
  <c r="K15" i="23" s="1"/>
  <c r="E14" i="23"/>
  <c r="J14" i="23" s="1"/>
  <c r="K14" i="23" s="1"/>
  <c r="C13" i="23"/>
  <c r="J13" i="23" s="1"/>
  <c r="K13" i="23" s="1"/>
  <c r="I12" i="23"/>
  <c r="G11" i="23"/>
  <c r="J11" i="23" s="1"/>
  <c r="K11" i="23" s="1"/>
  <c r="E10" i="23"/>
  <c r="J10" i="23" s="1"/>
  <c r="K10" i="23" s="1"/>
  <c r="C9" i="23"/>
  <c r="J9" i="23" s="1"/>
  <c r="K9" i="23" s="1"/>
  <c r="I8" i="23"/>
  <c r="G7" i="23"/>
  <c r="J7" i="23" s="1"/>
  <c r="K7" i="23" s="1"/>
  <c r="E6" i="23"/>
  <c r="J6" i="23" s="1"/>
  <c r="K6" i="23" s="1"/>
  <c r="C5" i="23"/>
  <c r="J5" i="23" s="1"/>
  <c r="K5" i="23" s="1"/>
  <c r="G17" i="23"/>
  <c r="F17" i="23"/>
  <c r="D17" i="23"/>
  <c r="D46" i="3"/>
  <c r="E46" i="3"/>
  <c r="F46" i="3"/>
  <c r="G46" i="3"/>
  <c r="H46" i="3" s="1"/>
  <c r="I46" i="3" s="1"/>
  <c r="J46" i="3" s="1"/>
  <c r="D60" i="2"/>
  <c r="E60" i="2"/>
  <c r="F60" i="2"/>
  <c r="G60" i="2"/>
  <c r="H60" i="2" s="1"/>
  <c r="I60" i="2" s="1"/>
  <c r="J60" i="2" s="1"/>
  <c r="D45" i="3"/>
  <c r="E45" i="3"/>
  <c r="F45" i="3"/>
  <c r="G45" i="3"/>
  <c r="H45" i="3" s="1"/>
  <c r="I45" i="3" s="1"/>
  <c r="J45" i="3" s="1"/>
  <c r="D59" i="2"/>
  <c r="E59" i="2"/>
  <c r="F59" i="2"/>
  <c r="G59" i="2"/>
  <c r="H59" i="2" s="1"/>
  <c r="I59" i="2" s="1"/>
  <c r="J59" i="2" s="1"/>
  <c r="D44" i="3"/>
  <c r="E44" i="3"/>
  <c r="F44" i="3"/>
  <c r="G44" i="3"/>
  <c r="H44" i="3" s="1"/>
  <c r="I44" i="3" s="1"/>
  <c r="J44" i="3" s="1"/>
  <c r="D58" i="2"/>
  <c r="E58" i="2"/>
  <c r="F58" i="2"/>
  <c r="G58" i="2"/>
  <c r="H58" i="2" s="1"/>
  <c r="I58" i="2" s="1"/>
  <c r="J58" i="2" s="1"/>
  <c r="D43" i="3"/>
  <c r="E43" i="3"/>
  <c r="F43" i="3"/>
  <c r="G43" i="3"/>
  <c r="H43" i="3" s="1"/>
  <c r="I43" i="3" s="1"/>
  <c r="J43" i="3" s="1"/>
  <c r="D57" i="2"/>
  <c r="E57" i="2"/>
  <c r="F57" i="2"/>
  <c r="G57" i="2"/>
  <c r="H57" i="2" s="1"/>
  <c r="I57" i="2" s="1"/>
  <c r="J57" i="2" s="1"/>
  <c r="D56" i="2"/>
  <c r="E56" i="2"/>
  <c r="F56" i="2"/>
  <c r="G56" i="2"/>
  <c r="H56" i="2"/>
  <c r="I56" i="2"/>
  <c r="J56" i="2" s="1"/>
  <c r="D42" i="3"/>
  <c r="E42" i="3"/>
  <c r="F42" i="3"/>
  <c r="G42" i="3"/>
  <c r="H42" i="3" s="1"/>
  <c r="I42" i="3" s="1"/>
  <c r="J42" i="3" s="1"/>
  <c r="D41" i="3"/>
  <c r="E41" i="3"/>
  <c r="F41" i="3"/>
  <c r="G41" i="3"/>
  <c r="H41" i="3" s="1"/>
  <c r="I41" i="3" s="1"/>
  <c r="J41" i="3" s="1"/>
  <c r="D55" i="2"/>
  <c r="E55" i="2"/>
  <c r="F55" i="2"/>
  <c r="G55" i="2"/>
  <c r="H55" i="2" s="1"/>
  <c r="I55" i="2" s="1"/>
  <c r="J55" i="2" s="1"/>
  <c r="D40" i="3"/>
  <c r="E40" i="3"/>
  <c r="F40" i="3"/>
  <c r="G40" i="3"/>
  <c r="H40" i="3" s="1"/>
  <c r="I40" i="3" s="1"/>
  <c r="J40" i="3" s="1"/>
  <c r="D54" i="2"/>
  <c r="E54" i="2"/>
  <c r="F54" i="2"/>
  <c r="G54" i="2"/>
  <c r="H54" i="2" s="1"/>
  <c r="I54" i="2" s="1"/>
  <c r="J54" i="2" s="1"/>
  <c r="D39" i="3"/>
  <c r="E39" i="3"/>
  <c r="F39" i="3"/>
  <c r="G39" i="3"/>
  <c r="H39" i="3" s="1"/>
  <c r="I39" i="3" s="1"/>
  <c r="J39" i="3" s="1"/>
  <c r="D53" i="2"/>
  <c r="E53" i="2"/>
  <c r="F53" i="2"/>
  <c r="G53" i="2"/>
  <c r="H53" i="2" s="1"/>
  <c r="I53" i="2" s="1"/>
  <c r="J53" i="2" s="1"/>
  <c r="D38" i="3"/>
  <c r="E38" i="3"/>
  <c r="F38" i="3"/>
  <c r="G38" i="3"/>
  <c r="H38" i="3" s="1"/>
  <c r="I38" i="3" s="1"/>
  <c r="J38" i="3" s="1"/>
  <c r="D52" i="2"/>
  <c r="E52" i="2"/>
  <c r="F52" i="2"/>
  <c r="G52" i="2"/>
  <c r="H52" i="2" s="1"/>
  <c r="I52" i="2" s="1"/>
  <c r="J52" i="2" s="1"/>
  <c r="D51" i="2"/>
  <c r="E51" i="2"/>
  <c r="F51" i="2"/>
  <c r="G51" i="2"/>
  <c r="H51" i="2" s="1"/>
  <c r="I51" i="2" s="1"/>
  <c r="J51" i="2" s="1"/>
  <c r="D50" i="2"/>
  <c r="E50" i="2"/>
  <c r="F50" i="2"/>
  <c r="G50" i="2"/>
  <c r="H50" i="2" s="1"/>
  <c r="I50" i="2" s="1"/>
  <c r="J50" i="2" s="1"/>
  <c r="D49" i="2"/>
  <c r="E49" i="2"/>
  <c r="F49" i="2"/>
  <c r="G49" i="2"/>
  <c r="H49" i="2" s="1"/>
  <c r="I49" i="2" s="1"/>
  <c r="J49" i="2" s="1"/>
  <c r="D48" i="2"/>
  <c r="E48" i="2"/>
  <c r="F48" i="2"/>
  <c r="G48" i="2"/>
  <c r="H48" i="2" s="1"/>
  <c r="I48" i="2" s="1"/>
  <c r="J48" i="2" s="1"/>
  <c r="D47" i="2"/>
  <c r="E47" i="2"/>
  <c r="F47" i="2"/>
  <c r="G47" i="2"/>
  <c r="H47" i="2"/>
  <c r="I47" i="2" s="1"/>
  <c r="J47" i="2" s="1"/>
  <c r="D46" i="2"/>
  <c r="E46" i="2"/>
  <c r="F46" i="2"/>
  <c r="G46" i="2"/>
  <c r="H46" i="2" s="1"/>
  <c r="I46" i="2" s="1"/>
  <c r="J46" i="2" s="1"/>
  <c r="D45" i="2"/>
  <c r="E45" i="2"/>
  <c r="F45" i="2"/>
  <c r="G45" i="2"/>
  <c r="H45" i="2" s="1"/>
  <c r="I45" i="2" s="1"/>
  <c r="J45" i="2" s="1"/>
  <c r="D44" i="2"/>
  <c r="E44" i="2"/>
  <c r="F44" i="2"/>
  <c r="G44" i="2"/>
  <c r="H44" i="2" s="1"/>
  <c r="I44" i="2" s="1"/>
  <c r="J44" i="2" s="1"/>
  <c r="D43" i="2"/>
  <c r="E43" i="2"/>
  <c r="F43" i="2"/>
  <c r="G43" i="2"/>
  <c r="H43" i="2" s="1"/>
  <c r="I43" i="2" s="1"/>
  <c r="J43" i="2" s="1"/>
  <c r="D42" i="2"/>
  <c r="E42" i="2"/>
  <c r="F42" i="2"/>
  <c r="G42" i="2"/>
  <c r="H42" i="2" s="1"/>
  <c r="I42" i="2" s="1"/>
  <c r="J42" i="2" s="1"/>
  <c r="D41" i="2"/>
  <c r="E41" i="2"/>
  <c r="F41" i="2"/>
  <c r="G41" i="2"/>
  <c r="H41" i="2" s="1"/>
  <c r="I41" i="2" s="1"/>
  <c r="J41" i="2" s="1"/>
  <c r="L41" i="23" l="1"/>
  <c r="B23" i="32"/>
  <c r="D23" i="32" s="1"/>
  <c r="G23" i="32" s="1"/>
  <c r="C44" i="23"/>
  <c r="F44" i="23"/>
  <c r="D44" i="23"/>
  <c r="G44" i="23"/>
  <c r="H44" i="23"/>
  <c r="I44" i="23"/>
  <c r="B45" i="23"/>
  <c r="E44" i="23"/>
  <c r="N17" i="22"/>
  <c r="M18" i="22" s="1"/>
  <c r="O16" i="22"/>
  <c r="P16" i="22" s="1"/>
  <c r="Q15" i="22"/>
  <c r="F15" i="26"/>
  <c r="F14" i="26"/>
  <c r="D16" i="26"/>
  <c r="E16" i="26" s="1"/>
  <c r="F16" i="26" s="1"/>
  <c r="D17" i="26"/>
  <c r="E17" i="26" s="1"/>
  <c r="J42" i="23"/>
  <c r="K42" i="23" s="1"/>
  <c r="D43" i="23"/>
  <c r="F43" i="23"/>
  <c r="E43" i="23"/>
  <c r="G43" i="23"/>
  <c r="H43" i="23"/>
  <c r="I43" i="23"/>
  <c r="C43" i="23"/>
  <c r="J12" i="23"/>
  <c r="K12" i="23" s="1"/>
  <c r="J8" i="23"/>
  <c r="K8" i="23" s="1"/>
  <c r="J5" i="22"/>
  <c r="K5" i="22" s="1"/>
  <c r="L13" i="22" s="1"/>
  <c r="J15" i="22"/>
  <c r="K15" i="22" s="1"/>
  <c r="L15" i="22" s="1"/>
  <c r="G16" i="22"/>
  <c r="H16" i="22"/>
  <c r="B17" i="22"/>
  <c r="D16" i="22"/>
  <c r="I16" i="22"/>
  <c r="F16" i="22"/>
  <c r="C16" i="22"/>
  <c r="E16" i="22"/>
  <c r="C17" i="23"/>
  <c r="E17" i="23"/>
  <c r="H17" i="23"/>
  <c r="I17" i="23"/>
  <c r="D40" i="2"/>
  <c r="E40" i="2"/>
  <c r="F40" i="2"/>
  <c r="G40" i="2"/>
  <c r="H40" i="2" s="1"/>
  <c r="I40" i="2" s="1"/>
  <c r="J40" i="2" s="1"/>
  <c r="D39" i="2"/>
  <c r="E39" i="2"/>
  <c r="F39" i="2"/>
  <c r="G39" i="2"/>
  <c r="H39" i="2" s="1"/>
  <c r="I39" i="2" s="1"/>
  <c r="J39" i="2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37" i="3"/>
  <c r="E37" i="3"/>
  <c r="F37" i="3"/>
  <c r="G37" i="3"/>
  <c r="D38" i="2"/>
  <c r="E38" i="2"/>
  <c r="F38" i="2"/>
  <c r="G38" i="2"/>
  <c r="H38" i="2" s="1"/>
  <c r="I38" i="2" s="1"/>
  <c r="J38" i="2" s="1"/>
  <c r="D37" i="2"/>
  <c r="E37" i="2"/>
  <c r="F37" i="2"/>
  <c r="G37" i="2"/>
  <c r="H37" i="2" s="1"/>
  <c r="I37" i="2" s="1"/>
  <c r="J37" i="2" s="1"/>
  <c r="D36" i="2"/>
  <c r="E36" i="2"/>
  <c r="F36" i="2"/>
  <c r="G36" i="2"/>
  <c r="H36" i="2" s="1"/>
  <c r="I36" i="2" s="1"/>
  <c r="J36" i="2" s="1"/>
  <c r="D36" i="3"/>
  <c r="E36" i="3"/>
  <c r="F36" i="3"/>
  <c r="G36" i="3"/>
  <c r="H36" i="3" s="1"/>
  <c r="I36" i="3" s="1"/>
  <c r="J36" i="3" s="1"/>
  <c r="D35" i="3"/>
  <c r="E35" i="3"/>
  <c r="F35" i="3"/>
  <c r="G35" i="3"/>
  <c r="H35" i="3" s="1"/>
  <c r="I35" i="3" s="1"/>
  <c r="J35" i="3" s="1"/>
  <c r="D35" i="2"/>
  <c r="E35" i="2"/>
  <c r="F35" i="2"/>
  <c r="G35" i="2"/>
  <c r="H35" i="2" s="1"/>
  <c r="I35" i="2" s="1"/>
  <c r="J35" i="2" s="1"/>
  <c r="D34" i="3"/>
  <c r="E34" i="3"/>
  <c r="F34" i="3"/>
  <c r="G34" i="3"/>
  <c r="H34" i="3" s="1"/>
  <c r="I34" i="3" s="1"/>
  <c r="J34" i="3" s="1"/>
  <c r="D34" i="2"/>
  <c r="E34" i="2"/>
  <c r="F34" i="2"/>
  <c r="G34" i="2"/>
  <c r="H34" i="2" s="1"/>
  <c r="I34" i="2" s="1"/>
  <c r="J34" i="2" s="1"/>
  <c r="D33" i="3"/>
  <c r="E33" i="3"/>
  <c r="F33" i="3"/>
  <c r="G33" i="3"/>
  <c r="H33" i="3" s="1"/>
  <c r="I33" i="3" s="1"/>
  <c r="J33" i="3" s="1"/>
  <c r="D33" i="2"/>
  <c r="E33" i="2"/>
  <c r="F33" i="2"/>
  <c r="G33" i="2"/>
  <c r="H33" i="2" s="1"/>
  <c r="I33" i="2" s="1"/>
  <c r="J33" i="2" s="1"/>
  <c r="D32" i="3"/>
  <c r="E32" i="3"/>
  <c r="F32" i="3"/>
  <c r="G32" i="3"/>
  <c r="H32" i="3" s="1"/>
  <c r="I32" i="3" s="1"/>
  <c r="J32" i="3" s="1"/>
  <c r="D32" i="2"/>
  <c r="E32" i="2"/>
  <c r="F32" i="2"/>
  <c r="G32" i="2"/>
  <c r="H32" i="2" s="1"/>
  <c r="I32" i="2" s="1"/>
  <c r="J32" i="2" s="1"/>
  <c r="D31" i="3"/>
  <c r="E31" i="3"/>
  <c r="F31" i="3"/>
  <c r="G31" i="3"/>
  <c r="H31" i="3" s="1"/>
  <c r="I31" i="3" s="1"/>
  <c r="J31" i="3" s="1"/>
  <c r="D31" i="2"/>
  <c r="E31" i="2"/>
  <c r="F31" i="2"/>
  <c r="G31" i="2"/>
  <c r="H31" i="2" s="1"/>
  <c r="I31" i="2" s="1"/>
  <c r="J31" i="2" s="1"/>
  <c r="D30" i="3"/>
  <c r="E30" i="3"/>
  <c r="F30" i="3"/>
  <c r="G30" i="3"/>
  <c r="H30" i="3" s="1"/>
  <c r="I30" i="3" s="1"/>
  <c r="J30" i="3" s="1"/>
  <c r="D30" i="2"/>
  <c r="E30" i="2"/>
  <c r="F30" i="2"/>
  <c r="G30" i="2"/>
  <c r="H30" i="2" s="1"/>
  <c r="I30" i="2" s="1"/>
  <c r="J30" i="2" s="1"/>
  <c r="D29" i="3"/>
  <c r="E29" i="3"/>
  <c r="F29" i="3"/>
  <c r="G29" i="3"/>
  <c r="H29" i="3" s="1"/>
  <c r="I29" i="3" s="1"/>
  <c r="J29" i="3" s="1"/>
  <c r="D29" i="2"/>
  <c r="E29" i="2"/>
  <c r="F29" i="2"/>
  <c r="G29" i="2"/>
  <c r="H29" i="2" s="1"/>
  <c r="I29" i="2" s="1"/>
  <c r="J29" i="2" s="1"/>
  <c r="D28" i="3"/>
  <c r="E28" i="3"/>
  <c r="F28" i="3"/>
  <c r="G28" i="3"/>
  <c r="H28" i="3" s="1"/>
  <c r="I28" i="3" s="1"/>
  <c r="J28" i="3" s="1"/>
  <c r="D28" i="2"/>
  <c r="E28" i="2"/>
  <c r="F28" i="2"/>
  <c r="G28" i="2"/>
  <c r="H28" i="2" s="1"/>
  <c r="I28" i="2" s="1"/>
  <c r="J28" i="2" s="1"/>
  <c r="D27" i="3"/>
  <c r="E27" i="3"/>
  <c r="F27" i="3"/>
  <c r="G27" i="3"/>
  <c r="H27" i="3" s="1"/>
  <c r="I27" i="3" s="1"/>
  <c r="J27" i="3" s="1"/>
  <c r="D27" i="2"/>
  <c r="E27" i="2"/>
  <c r="F27" i="2"/>
  <c r="G27" i="2"/>
  <c r="H27" i="2" s="1"/>
  <c r="I27" i="2" s="1"/>
  <c r="J27" i="2" s="1"/>
  <c r="D26" i="3"/>
  <c r="E26" i="3"/>
  <c r="F26" i="3"/>
  <c r="G26" i="3"/>
  <c r="H26" i="3" s="1"/>
  <c r="I26" i="3" s="1"/>
  <c r="J26" i="3" s="1"/>
  <c r="D26" i="2"/>
  <c r="E26" i="2"/>
  <c r="F26" i="2"/>
  <c r="G26" i="2"/>
  <c r="H26" i="2" s="1"/>
  <c r="I26" i="2" s="1"/>
  <c r="J26" i="2" s="1"/>
  <c r="D25" i="2"/>
  <c r="E25" i="2"/>
  <c r="F25" i="2"/>
  <c r="G25" i="2"/>
  <c r="H25" i="2" s="1"/>
  <c r="I25" i="2" s="1"/>
  <c r="J25" i="2" s="1"/>
  <c r="D25" i="3"/>
  <c r="E25" i="3"/>
  <c r="F25" i="3"/>
  <c r="G25" i="3"/>
  <c r="H25" i="3"/>
  <c r="I25" i="3" s="1"/>
  <c r="J25" i="3" s="1"/>
  <c r="D24" i="3"/>
  <c r="E24" i="3"/>
  <c r="F24" i="3"/>
  <c r="G24" i="3"/>
  <c r="H24" i="3" s="1"/>
  <c r="I24" i="3" s="1"/>
  <c r="J24" i="3" s="1"/>
  <c r="D24" i="2"/>
  <c r="E24" i="2"/>
  <c r="F24" i="2"/>
  <c r="G24" i="2"/>
  <c r="H24" i="2" s="1"/>
  <c r="I24" i="2" s="1"/>
  <c r="J24" i="2" s="1"/>
  <c r="D23" i="3"/>
  <c r="E23" i="3"/>
  <c r="F23" i="3"/>
  <c r="G23" i="3"/>
  <c r="H23" i="3"/>
  <c r="I23" i="3" s="1"/>
  <c r="J23" i="3" s="1"/>
  <c r="D23" i="2"/>
  <c r="E23" i="2"/>
  <c r="F23" i="2"/>
  <c r="G23" i="2"/>
  <c r="H23" i="2" s="1"/>
  <c r="I23" i="2" s="1"/>
  <c r="J23" i="2" s="1"/>
  <c r="D22" i="3"/>
  <c r="E22" i="3"/>
  <c r="F22" i="3"/>
  <c r="G22" i="3"/>
  <c r="H22" i="3" s="1"/>
  <c r="I22" i="3" s="1"/>
  <c r="J22" i="3" s="1"/>
  <c r="D22" i="2"/>
  <c r="E22" i="2"/>
  <c r="F22" i="2"/>
  <c r="G22" i="2"/>
  <c r="H22" i="2"/>
  <c r="I22" i="2" s="1"/>
  <c r="J22" i="2" s="1"/>
  <c r="D21" i="3"/>
  <c r="E21" i="3"/>
  <c r="F21" i="3"/>
  <c r="G21" i="3"/>
  <c r="H21" i="3" s="1"/>
  <c r="I21" i="3" s="1"/>
  <c r="J21" i="3" s="1"/>
  <c r="D21" i="2"/>
  <c r="E21" i="2"/>
  <c r="F21" i="2"/>
  <c r="G21" i="2"/>
  <c r="H21" i="2" s="1"/>
  <c r="I21" i="2" s="1"/>
  <c r="J21" i="2" s="1"/>
  <c r="G8" i="12"/>
  <c r="H8" i="12" s="1"/>
  <c r="I8" i="12" s="1"/>
  <c r="J8" i="12" s="1"/>
  <c r="F8" i="12"/>
  <c r="E8" i="12"/>
  <c r="D8" i="12"/>
  <c r="G7" i="12"/>
  <c r="H7" i="12" s="1"/>
  <c r="I7" i="12" s="1"/>
  <c r="J7" i="12" s="1"/>
  <c r="F7" i="12"/>
  <c r="E7" i="12"/>
  <c r="D7" i="12"/>
  <c r="G6" i="12"/>
  <c r="H6" i="12" s="1"/>
  <c r="I6" i="12" s="1"/>
  <c r="J6" i="12" s="1"/>
  <c r="F6" i="12"/>
  <c r="E6" i="12"/>
  <c r="D6" i="12"/>
  <c r="G5" i="12"/>
  <c r="H5" i="12" s="1"/>
  <c r="I5" i="12" s="1"/>
  <c r="J5" i="12" s="1"/>
  <c r="F5" i="12"/>
  <c r="E5" i="12"/>
  <c r="D5" i="12"/>
  <c r="G4" i="12"/>
  <c r="H4" i="12" s="1"/>
  <c r="I4" i="12" s="1"/>
  <c r="J4" i="12" s="1"/>
  <c r="F4" i="12"/>
  <c r="E4" i="12"/>
  <c r="D4" i="12"/>
  <c r="G3" i="12"/>
  <c r="H3" i="12" s="1"/>
  <c r="I3" i="12" s="1"/>
  <c r="J3" i="12" s="1"/>
  <c r="F3" i="12"/>
  <c r="E3" i="12"/>
  <c r="D3" i="12"/>
  <c r="A3" i="12"/>
  <c r="A4" i="12" s="1"/>
  <c r="A5" i="12" s="1"/>
  <c r="A6" i="12" s="1"/>
  <c r="A7" i="12" s="1"/>
  <c r="A8" i="12" s="1"/>
  <c r="F2" i="12"/>
  <c r="E2" i="12"/>
  <c r="D2" i="12"/>
  <c r="D20" i="3"/>
  <c r="E20" i="3"/>
  <c r="F20" i="3"/>
  <c r="G20" i="3"/>
  <c r="H20" i="3"/>
  <c r="I20" i="3" s="1"/>
  <c r="J20" i="3" s="1"/>
  <c r="D20" i="2"/>
  <c r="E20" i="2"/>
  <c r="F20" i="2"/>
  <c r="G20" i="2"/>
  <c r="H20" i="2" s="1"/>
  <c r="I20" i="2" s="1"/>
  <c r="J20" i="2" s="1"/>
  <c r="D19" i="3"/>
  <c r="E19" i="3"/>
  <c r="F19" i="3"/>
  <c r="G19" i="3"/>
  <c r="H19" i="3" s="1"/>
  <c r="I19" i="3" s="1"/>
  <c r="J19" i="3" s="1"/>
  <c r="D19" i="2"/>
  <c r="E19" i="2"/>
  <c r="F19" i="2"/>
  <c r="G19" i="2"/>
  <c r="H19" i="2" s="1"/>
  <c r="I19" i="2" s="1"/>
  <c r="J19" i="2" s="1"/>
  <c r="D18" i="3"/>
  <c r="E18" i="3"/>
  <c r="F18" i="3"/>
  <c r="G18" i="3"/>
  <c r="H18" i="3" s="1"/>
  <c r="I18" i="3" s="1"/>
  <c r="J18" i="3" s="1"/>
  <c r="D18" i="2"/>
  <c r="E18" i="2"/>
  <c r="F18" i="2"/>
  <c r="G18" i="2"/>
  <c r="H18" i="2"/>
  <c r="I18" i="2" s="1"/>
  <c r="J18" i="2" s="1"/>
  <c r="D17" i="3"/>
  <c r="E17" i="3"/>
  <c r="F17" i="3"/>
  <c r="G17" i="3"/>
  <c r="H17" i="3" s="1"/>
  <c r="I17" i="3" s="1"/>
  <c r="J17" i="3" s="1"/>
  <c r="D17" i="2"/>
  <c r="E17" i="2"/>
  <c r="F17" i="2"/>
  <c r="G17" i="2"/>
  <c r="H17" i="2" s="1"/>
  <c r="I17" i="2" s="1"/>
  <c r="J17" i="2" s="1"/>
  <c r="D16" i="3"/>
  <c r="E16" i="3"/>
  <c r="F16" i="3"/>
  <c r="G16" i="3"/>
  <c r="H16" i="3" s="1"/>
  <c r="I16" i="3" s="1"/>
  <c r="J16" i="3" s="1"/>
  <c r="D16" i="2"/>
  <c r="E16" i="2"/>
  <c r="F16" i="2"/>
  <c r="G16" i="2"/>
  <c r="H16" i="2" s="1"/>
  <c r="I16" i="2" s="1"/>
  <c r="J16" i="2" s="1"/>
  <c r="D15" i="3"/>
  <c r="E15" i="3"/>
  <c r="F15" i="3"/>
  <c r="G15" i="3"/>
  <c r="H15" i="3" s="1"/>
  <c r="I15" i="3" s="1"/>
  <c r="J15" i="3" s="1"/>
  <c r="D15" i="2"/>
  <c r="E15" i="2"/>
  <c r="F15" i="2"/>
  <c r="G15" i="2"/>
  <c r="H15" i="2" s="1"/>
  <c r="I15" i="2" s="1"/>
  <c r="J15" i="2" s="1"/>
  <c r="D14" i="3"/>
  <c r="E14" i="3"/>
  <c r="F14" i="3"/>
  <c r="G14" i="3"/>
  <c r="H14" i="3"/>
  <c r="I14" i="3" s="1"/>
  <c r="J14" i="3" s="1"/>
  <c r="D14" i="2"/>
  <c r="E14" i="2"/>
  <c r="F14" i="2"/>
  <c r="G14" i="2"/>
  <c r="H14" i="2" s="1"/>
  <c r="I14" i="2" s="1"/>
  <c r="J14" i="2" s="1"/>
  <c r="D13" i="3"/>
  <c r="E13" i="3"/>
  <c r="F13" i="3"/>
  <c r="G13" i="3"/>
  <c r="H13" i="3" s="1"/>
  <c r="I13" i="3" s="1"/>
  <c r="J13" i="3" s="1"/>
  <c r="D13" i="2"/>
  <c r="E13" i="2"/>
  <c r="F13" i="2"/>
  <c r="G13" i="2"/>
  <c r="H13" i="2" s="1"/>
  <c r="I13" i="2" s="1"/>
  <c r="J13" i="2" s="1"/>
  <c r="D12" i="2"/>
  <c r="E12" i="2"/>
  <c r="F12" i="2"/>
  <c r="G12" i="2"/>
  <c r="H12" i="2" s="1"/>
  <c r="I12" i="2" s="1"/>
  <c r="J12" i="2" s="1"/>
  <c r="D12" i="3"/>
  <c r="E12" i="3"/>
  <c r="F12" i="3"/>
  <c r="G12" i="3"/>
  <c r="H12" i="3" s="1"/>
  <c r="I12" i="3" s="1"/>
  <c r="J12" i="3" s="1"/>
  <c r="D11" i="3"/>
  <c r="E11" i="3"/>
  <c r="F11" i="3"/>
  <c r="G11" i="3"/>
  <c r="H11" i="3" s="1"/>
  <c r="I11" i="3" s="1"/>
  <c r="J11" i="3" s="1"/>
  <c r="D11" i="2"/>
  <c r="E11" i="2"/>
  <c r="F11" i="2"/>
  <c r="G11" i="2"/>
  <c r="H11" i="2" s="1"/>
  <c r="I11" i="2" s="1"/>
  <c r="J11" i="2" s="1"/>
  <c r="D10" i="3"/>
  <c r="E10" i="3"/>
  <c r="F10" i="3"/>
  <c r="G10" i="3"/>
  <c r="H10" i="3" s="1"/>
  <c r="I10" i="3" s="1"/>
  <c r="J10" i="3" s="1"/>
  <c r="D10" i="2"/>
  <c r="E10" i="2"/>
  <c r="F10" i="2"/>
  <c r="G10" i="2"/>
  <c r="H10" i="2" s="1"/>
  <c r="I10" i="2" s="1"/>
  <c r="J10" i="2" s="1"/>
  <c r="D9" i="3"/>
  <c r="E9" i="3"/>
  <c r="F9" i="3"/>
  <c r="G9" i="3"/>
  <c r="H9" i="3" s="1"/>
  <c r="I9" i="3" s="1"/>
  <c r="J9" i="3" s="1"/>
  <c r="D9" i="2"/>
  <c r="E9" i="2"/>
  <c r="F9" i="2"/>
  <c r="G9" i="2"/>
  <c r="H9" i="2" s="1"/>
  <c r="I9" i="2" s="1"/>
  <c r="J9" i="2" s="1"/>
  <c r="G8" i="7"/>
  <c r="H8" i="7" s="1"/>
  <c r="I8" i="7" s="1"/>
  <c r="J8" i="7" s="1"/>
  <c r="F8" i="7"/>
  <c r="E8" i="7"/>
  <c r="D8" i="7"/>
  <c r="G7" i="7"/>
  <c r="H7" i="7" s="1"/>
  <c r="I7" i="7" s="1"/>
  <c r="J7" i="7" s="1"/>
  <c r="F7" i="7"/>
  <c r="E7" i="7"/>
  <c r="D7" i="7"/>
  <c r="G6" i="7"/>
  <c r="H6" i="7" s="1"/>
  <c r="I6" i="7" s="1"/>
  <c r="J6" i="7" s="1"/>
  <c r="F6" i="7"/>
  <c r="E6" i="7"/>
  <c r="D6" i="7"/>
  <c r="G5" i="7"/>
  <c r="H5" i="7" s="1"/>
  <c r="I5" i="7" s="1"/>
  <c r="J5" i="7" s="1"/>
  <c r="F5" i="7"/>
  <c r="E5" i="7"/>
  <c r="D5" i="7"/>
  <c r="G4" i="7"/>
  <c r="H4" i="7" s="1"/>
  <c r="I4" i="7" s="1"/>
  <c r="J4" i="7" s="1"/>
  <c r="F4" i="7"/>
  <c r="E4" i="7"/>
  <c r="D4" i="7"/>
  <c r="G3" i="7"/>
  <c r="H3" i="7" s="1"/>
  <c r="I3" i="7" s="1"/>
  <c r="J3" i="7" s="1"/>
  <c r="F3" i="7"/>
  <c r="E3" i="7"/>
  <c r="D3" i="7"/>
  <c r="A3" i="7"/>
  <c r="A4" i="7" s="1"/>
  <c r="A5" i="7" s="1"/>
  <c r="A6" i="7" s="1"/>
  <c r="A7" i="7" s="1"/>
  <c r="A8" i="7" s="1"/>
  <c r="F2" i="7"/>
  <c r="E2" i="7"/>
  <c r="D2" i="7"/>
  <c r="G8" i="8"/>
  <c r="H8" i="8" s="1"/>
  <c r="I8" i="8" s="1"/>
  <c r="J8" i="8" s="1"/>
  <c r="F8" i="8"/>
  <c r="E8" i="8"/>
  <c r="D8" i="8"/>
  <c r="G7" i="8"/>
  <c r="H7" i="8" s="1"/>
  <c r="I7" i="8" s="1"/>
  <c r="J7" i="8" s="1"/>
  <c r="F7" i="8"/>
  <c r="E7" i="8"/>
  <c r="D7" i="8"/>
  <c r="G6" i="8"/>
  <c r="H6" i="8" s="1"/>
  <c r="I6" i="8" s="1"/>
  <c r="J6" i="8" s="1"/>
  <c r="F6" i="8"/>
  <c r="E6" i="8"/>
  <c r="D6" i="8"/>
  <c r="G5" i="8"/>
  <c r="H5" i="8" s="1"/>
  <c r="I5" i="8" s="1"/>
  <c r="J5" i="8" s="1"/>
  <c r="F5" i="8"/>
  <c r="E5" i="8"/>
  <c r="D5" i="8"/>
  <c r="G4" i="8"/>
  <c r="H4" i="8" s="1"/>
  <c r="I4" i="8" s="1"/>
  <c r="J4" i="8" s="1"/>
  <c r="F4" i="8"/>
  <c r="E4" i="8"/>
  <c r="D4" i="8"/>
  <c r="G3" i="8"/>
  <c r="H3" i="8" s="1"/>
  <c r="I3" i="8" s="1"/>
  <c r="J3" i="8" s="1"/>
  <c r="F3" i="8"/>
  <c r="E3" i="8"/>
  <c r="D3" i="8"/>
  <c r="A3" i="8"/>
  <c r="A4" i="8" s="1"/>
  <c r="A5" i="8" s="1"/>
  <c r="A6" i="8" s="1"/>
  <c r="A7" i="8" s="1"/>
  <c r="A8" i="8" s="1"/>
  <c r="F2" i="8"/>
  <c r="E2" i="8"/>
  <c r="D2" i="8"/>
  <c r="G8" i="9"/>
  <c r="H8" i="9" s="1"/>
  <c r="I8" i="9" s="1"/>
  <c r="J8" i="9" s="1"/>
  <c r="F8" i="9"/>
  <c r="E8" i="9"/>
  <c r="D8" i="9"/>
  <c r="G7" i="9"/>
  <c r="H7" i="9" s="1"/>
  <c r="I7" i="9" s="1"/>
  <c r="J7" i="9" s="1"/>
  <c r="F7" i="9"/>
  <c r="E7" i="9"/>
  <c r="D7" i="9"/>
  <c r="G6" i="9"/>
  <c r="H6" i="9" s="1"/>
  <c r="I6" i="9" s="1"/>
  <c r="J6" i="9" s="1"/>
  <c r="F6" i="9"/>
  <c r="E6" i="9"/>
  <c r="D6" i="9"/>
  <c r="G5" i="9"/>
  <c r="H5" i="9" s="1"/>
  <c r="I5" i="9" s="1"/>
  <c r="J5" i="9" s="1"/>
  <c r="F5" i="9"/>
  <c r="E5" i="9"/>
  <c r="D5" i="9"/>
  <c r="G4" i="9"/>
  <c r="H4" i="9" s="1"/>
  <c r="I4" i="9" s="1"/>
  <c r="J4" i="9" s="1"/>
  <c r="F4" i="9"/>
  <c r="E4" i="9"/>
  <c r="D4" i="9"/>
  <c r="G3" i="9"/>
  <c r="H3" i="9" s="1"/>
  <c r="I3" i="9" s="1"/>
  <c r="J3" i="9" s="1"/>
  <c r="F3" i="9"/>
  <c r="E3" i="9"/>
  <c r="D3" i="9"/>
  <c r="A3" i="9"/>
  <c r="A4" i="9" s="1"/>
  <c r="A5" i="9" s="1"/>
  <c r="A6" i="9" s="1"/>
  <c r="A7" i="9" s="1"/>
  <c r="A8" i="9" s="1"/>
  <c r="F2" i="9"/>
  <c r="E2" i="9"/>
  <c r="D2" i="9"/>
  <c r="G8" i="4"/>
  <c r="H8" i="4" s="1"/>
  <c r="I8" i="4" s="1"/>
  <c r="J8" i="4" s="1"/>
  <c r="F8" i="4"/>
  <c r="E8" i="4"/>
  <c r="D8" i="4"/>
  <c r="G7" i="4"/>
  <c r="H7" i="4" s="1"/>
  <c r="I7" i="4" s="1"/>
  <c r="J7" i="4" s="1"/>
  <c r="F7" i="4"/>
  <c r="E7" i="4"/>
  <c r="D7" i="4"/>
  <c r="G6" i="4"/>
  <c r="H6" i="4" s="1"/>
  <c r="I6" i="4" s="1"/>
  <c r="J6" i="4" s="1"/>
  <c r="F6" i="4"/>
  <c r="E6" i="4"/>
  <c r="D6" i="4"/>
  <c r="G5" i="4"/>
  <c r="H5" i="4" s="1"/>
  <c r="I5" i="4" s="1"/>
  <c r="J5" i="4" s="1"/>
  <c r="F5" i="4"/>
  <c r="E5" i="4"/>
  <c r="D5" i="4"/>
  <c r="G4" i="4"/>
  <c r="H4" i="4" s="1"/>
  <c r="I4" i="4" s="1"/>
  <c r="J4" i="4" s="1"/>
  <c r="F4" i="4"/>
  <c r="E4" i="4"/>
  <c r="D4" i="4"/>
  <c r="G3" i="4"/>
  <c r="H3" i="4" s="1"/>
  <c r="I3" i="4" s="1"/>
  <c r="J3" i="4" s="1"/>
  <c r="F3" i="4"/>
  <c r="E3" i="4"/>
  <c r="D3" i="4"/>
  <c r="A3" i="4"/>
  <c r="A4" i="4" s="1"/>
  <c r="A5" i="4" s="1"/>
  <c r="A6" i="4" s="1"/>
  <c r="A7" i="4" s="1"/>
  <c r="A8" i="4" s="1"/>
  <c r="F2" i="4"/>
  <c r="E2" i="4"/>
  <c r="D2" i="4"/>
  <c r="B17" i="11"/>
  <c r="G8" i="3"/>
  <c r="H8" i="3" s="1"/>
  <c r="I8" i="3" s="1"/>
  <c r="J8" i="3" s="1"/>
  <c r="F8" i="3"/>
  <c r="E8" i="3"/>
  <c r="D8" i="3"/>
  <c r="G7" i="3"/>
  <c r="H7" i="3" s="1"/>
  <c r="I7" i="3" s="1"/>
  <c r="J7" i="3" s="1"/>
  <c r="F7" i="3"/>
  <c r="E7" i="3"/>
  <c r="D7" i="3"/>
  <c r="G6" i="3"/>
  <c r="H6" i="3" s="1"/>
  <c r="I6" i="3" s="1"/>
  <c r="J6" i="3" s="1"/>
  <c r="F6" i="3"/>
  <c r="E6" i="3"/>
  <c r="D6" i="3"/>
  <c r="G5" i="3"/>
  <c r="H5" i="3" s="1"/>
  <c r="I5" i="3" s="1"/>
  <c r="J5" i="3" s="1"/>
  <c r="F5" i="3"/>
  <c r="E5" i="3"/>
  <c r="D5" i="3"/>
  <c r="G4" i="3"/>
  <c r="H4" i="3" s="1"/>
  <c r="I4" i="3" s="1"/>
  <c r="J4" i="3" s="1"/>
  <c r="F4" i="3"/>
  <c r="E4" i="3"/>
  <c r="D4" i="3"/>
  <c r="G3" i="3"/>
  <c r="H3" i="3" s="1"/>
  <c r="I3" i="3" s="1"/>
  <c r="J3" i="3" s="1"/>
  <c r="F3" i="3"/>
  <c r="E3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F2" i="3"/>
  <c r="E2" i="3"/>
  <c r="D2" i="3"/>
  <c r="G4" i="2"/>
  <c r="H4" i="2" s="1"/>
  <c r="I4" i="2" s="1"/>
  <c r="J4" i="2" s="1"/>
  <c r="G5" i="2"/>
  <c r="H5" i="2"/>
  <c r="I5" i="2" s="1"/>
  <c r="J5" i="2" s="1"/>
  <c r="G6" i="2"/>
  <c r="H6" i="2" s="1"/>
  <c r="I6" i="2" s="1"/>
  <c r="J6" i="2" s="1"/>
  <c r="G7" i="2"/>
  <c r="H7" i="2" s="1"/>
  <c r="I7" i="2" s="1"/>
  <c r="J7" i="2" s="1"/>
  <c r="D8" i="2"/>
  <c r="E8" i="2"/>
  <c r="F8" i="2"/>
  <c r="G8" i="2"/>
  <c r="H8" i="2" s="1"/>
  <c r="I8" i="2" s="1"/>
  <c r="J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D3" i="2"/>
  <c r="E3" i="2"/>
  <c r="F3" i="2"/>
  <c r="G3" i="2"/>
  <c r="H3" i="2" s="1"/>
  <c r="I3" i="2" s="1"/>
  <c r="J3" i="2" s="1"/>
  <c r="D2" i="2"/>
  <c r="E2" i="2"/>
  <c r="F2" i="2"/>
  <c r="I17" i="10"/>
  <c r="F4" i="2"/>
  <c r="F5" i="2"/>
  <c r="F6" i="2"/>
  <c r="F7" i="2"/>
  <c r="C2" i="10"/>
  <c r="D2" i="10" s="1"/>
  <c r="E2" i="10" s="1"/>
  <c r="L42" i="23" l="1"/>
  <c r="B24" i="32"/>
  <c r="D24" i="32" s="1"/>
  <c r="G24" i="32" s="1"/>
  <c r="J44" i="23"/>
  <c r="K44" i="23" s="1"/>
  <c r="F45" i="23"/>
  <c r="D45" i="23"/>
  <c r="H45" i="23"/>
  <c r="E45" i="23"/>
  <c r="G45" i="23"/>
  <c r="C45" i="23"/>
  <c r="I45" i="23"/>
  <c r="B46" i="23"/>
  <c r="N18" i="22"/>
  <c r="M19" i="22" s="1"/>
  <c r="O18" i="22"/>
  <c r="P18" i="22" s="1"/>
  <c r="O17" i="22"/>
  <c r="P17" i="22" s="1"/>
  <c r="Q16" i="22"/>
  <c r="L11" i="22"/>
  <c r="L12" i="22"/>
  <c r="F17" i="26"/>
  <c r="L13" i="23"/>
  <c r="L16" i="23"/>
  <c r="L15" i="23"/>
  <c r="L12" i="23"/>
  <c r="L14" i="23"/>
  <c r="L11" i="23"/>
  <c r="J43" i="23"/>
  <c r="K43" i="23" s="1"/>
  <c r="J16" i="22"/>
  <c r="K16" i="22" s="1"/>
  <c r="L16" i="22" s="1"/>
  <c r="J17" i="23"/>
  <c r="K17" i="23" s="1"/>
  <c r="F17" i="22"/>
  <c r="G17" i="22"/>
  <c r="H17" i="22"/>
  <c r="B18" i="22"/>
  <c r="I17" i="22"/>
  <c r="C17" i="22"/>
  <c r="E17" i="22"/>
  <c r="D17" i="22"/>
  <c r="C18" i="23"/>
  <c r="H18" i="23"/>
  <c r="I18" i="23"/>
  <c r="E18" i="23"/>
  <c r="F18" i="23"/>
  <c r="D18" i="23"/>
  <c r="G18" i="23"/>
  <c r="L3" i="4"/>
  <c r="M3" i="4" s="1"/>
  <c r="L6" i="4"/>
  <c r="L3" i="7"/>
  <c r="M3" i="7" s="1"/>
  <c r="L3" i="9"/>
  <c r="M3" i="9" s="1"/>
  <c r="M6" i="12"/>
  <c r="M3" i="10"/>
  <c r="N3" i="10" s="1"/>
  <c r="O3" i="10" s="1"/>
  <c r="H37" i="3"/>
  <c r="I37" i="3" s="1"/>
  <c r="J37" i="3" s="1"/>
  <c r="M6" i="10"/>
  <c r="F3" i="11"/>
  <c r="G3" i="11" s="1"/>
  <c r="H3" i="11" s="1"/>
  <c r="F6" i="11"/>
  <c r="L3" i="8"/>
  <c r="M3" i="8" s="1"/>
  <c r="M3" i="12"/>
  <c r="N3" i="12" s="1"/>
  <c r="K9" i="10"/>
  <c r="B3" i="10"/>
  <c r="C3" i="10" s="1"/>
  <c r="B4" i="10" s="1"/>
  <c r="K15" i="10"/>
  <c r="K8" i="10"/>
  <c r="K7" i="10"/>
  <c r="K14" i="10"/>
  <c r="K6" i="10"/>
  <c r="K13" i="10"/>
  <c r="K5" i="10"/>
  <c r="K12" i="10"/>
  <c r="K4" i="10"/>
  <c r="K11" i="10"/>
  <c r="K10" i="10"/>
  <c r="J12" i="10"/>
  <c r="J11" i="10"/>
  <c r="J10" i="10"/>
  <c r="J15" i="10"/>
  <c r="J14" i="10"/>
  <c r="J13" i="10"/>
  <c r="C4" i="10"/>
  <c r="B5" i="10" s="1"/>
  <c r="E3" i="10"/>
  <c r="L43" i="23" l="1"/>
  <c r="B25" i="32"/>
  <c r="D25" i="32" s="1"/>
  <c r="G25" i="32" s="1"/>
  <c r="L44" i="23"/>
  <c r="B47" i="23"/>
  <c r="I46" i="23"/>
  <c r="H46" i="23"/>
  <c r="G46" i="23"/>
  <c r="F46" i="23"/>
  <c r="D46" i="23"/>
  <c r="C46" i="23"/>
  <c r="E46" i="23"/>
  <c r="J45" i="23"/>
  <c r="K45" i="23" s="1"/>
  <c r="Q18" i="22"/>
  <c r="N19" i="22"/>
  <c r="M20" i="22" s="1"/>
  <c r="Q17" i="22"/>
  <c r="L17" i="23"/>
  <c r="J17" i="22"/>
  <c r="K17" i="22" s="1"/>
  <c r="L17" i="22" s="1"/>
  <c r="J18" i="23"/>
  <c r="K18" i="23" s="1"/>
  <c r="E18" i="22"/>
  <c r="F18" i="22"/>
  <c r="G18" i="22"/>
  <c r="I18" i="22"/>
  <c r="H18" i="22"/>
  <c r="C18" i="22"/>
  <c r="B19" i="22"/>
  <c r="D18" i="22"/>
  <c r="C19" i="23"/>
  <c r="I19" i="23"/>
  <c r="E19" i="23"/>
  <c r="H19" i="23"/>
  <c r="F19" i="23"/>
  <c r="D19" i="23"/>
  <c r="G19" i="23"/>
  <c r="N3" i="4"/>
  <c r="N3" i="7"/>
  <c r="N3" i="9"/>
  <c r="N3" i="8"/>
  <c r="O3" i="12"/>
  <c r="K17" i="10"/>
  <c r="J17" i="10"/>
  <c r="C5" i="10"/>
  <c r="B6" i="10" s="1"/>
  <c r="E4" i="10"/>
  <c r="F3" i="10"/>
  <c r="L45" i="23" l="1"/>
  <c r="B26" i="32"/>
  <c r="D26" i="32" s="1"/>
  <c r="G26" i="32" s="1"/>
  <c r="J46" i="23"/>
  <c r="K46" i="23" s="1"/>
  <c r="H47" i="23"/>
  <c r="G47" i="23"/>
  <c r="I47" i="23"/>
  <c r="E47" i="23"/>
  <c r="C47" i="23"/>
  <c r="D47" i="23"/>
  <c r="F47" i="23"/>
  <c r="B48" i="23"/>
  <c r="O19" i="22"/>
  <c r="P19" i="22" s="1"/>
  <c r="N20" i="22"/>
  <c r="M21" i="22" s="1"/>
  <c r="L18" i="23"/>
  <c r="J18" i="22"/>
  <c r="K18" i="22" s="1"/>
  <c r="L18" i="22" s="1"/>
  <c r="J19" i="23"/>
  <c r="K19" i="23" s="1"/>
  <c r="D19" i="22"/>
  <c r="E19" i="22"/>
  <c r="H19" i="22"/>
  <c r="F19" i="22"/>
  <c r="B20" i="22"/>
  <c r="G19" i="22"/>
  <c r="I19" i="22"/>
  <c r="C19" i="22"/>
  <c r="C20" i="23"/>
  <c r="E20" i="23"/>
  <c r="H20" i="23"/>
  <c r="I20" i="23"/>
  <c r="G20" i="23"/>
  <c r="F20" i="23"/>
  <c r="D20" i="23"/>
  <c r="I19" i="10"/>
  <c r="C6" i="10"/>
  <c r="B7" i="10" s="1"/>
  <c r="F4" i="10"/>
  <c r="E5" i="10"/>
  <c r="F5" i="10" s="1"/>
  <c r="L46" i="23" l="1"/>
  <c r="B27" i="32"/>
  <c r="D27" i="32" s="1"/>
  <c r="G27" i="32" s="1"/>
  <c r="J47" i="23"/>
  <c r="K47" i="23" s="1"/>
  <c r="D48" i="23"/>
  <c r="C48" i="23"/>
  <c r="E48" i="23"/>
  <c r="F48" i="23"/>
  <c r="I48" i="23"/>
  <c r="G48" i="23"/>
  <c r="H48" i="23"/>
  <c r="N21" i="22"/>
  <c r="M22" i="22" s="1"/>
  <c r="O20" i="22"/>
  <c r="P20" i="22" s="1"/>
  <c r="Q20" i="22" s="1"/>
  <c r="Q19" i="22"/>
  <c r="L19" i="23"/>
  <c r="J19" i="22"/>
  <c r="K19" i="22" s="1"/>
  <c r="L19" i="22" s="1"/>
  <c r="J20" i="23"/>
  <c r="K20" i="23" s="1"/>
  <c r="C20" i="22"/>
  <c r="B21" i="22"/>
  <c r="D20" i="22"/>
  <c r="E20" i="22"/>
  <c r="H20" i="22"/>
  <c r="F20" i="22"/>
  <c r="G20" i="22"/>
  <c r="I20" i="22"/>
  <c r="C7" i="10"/>
  <c r="B8" i="10" s="1"/>
  <c r="E6" i="10"/>
  <c r="F6" i="10" s="1"/>
  <c r="L47" i="23" l="1"/>
  <c r="B28" i="32"/>
  <c r="D28" i="32" s="1"/>
  <c r="G28" i="32" s="1"/>
  <c r="J48" i="23"/>
  <c r="K48" i="23" s="1"/>
  <c r="N22" i="22"/>
  <c r="M23" i="22" s="1"/>
  <c r="O21" i="22"/>
  <c r="P21" i="22" s="1"/>
  <c r="Q21" i="22" s="1"/>
  <c r="L20" i="23"/>
  <c r="L28" i="23"/>
  <c r="L26" i="23"/>
  <c r="L24" i="23"/>
  <c r="L22" i="23"/>
  <c r="L23" i="23"/>
  <c r="L21" i="23"/>
  <c r="L27" i="23"/>
  <c r="L25" i="23"/>
  <c r="J20" i="22"/>
  <c r="K20" i="22" s="1"/>
  <c r="L20" i="22" s="1"/>
  <c r="C21" i="22"/>
  <c r="B22" i="22"/>
  <c r="D21" i="22"/>
  <c r="F21" i="22"/>
  <c r="G21" i="22"/>
  <c r="E21" i="22"/>
  <c r="H21" i="22"/>
  <c r="I21" i="22"/>
  <c r="C8" i="10"/>
  <c r="B9" i="10" s="1"/>
  <c r="E7" i="10"/>
  <c r="L55" i="23" l="1"/>
  <c r="L56" i="23"/>
  <c r="L50" i="23"/>
  <c r="L54" i="23"/>
  <c r="L53" i="23"/>
  <c r="L52" i="23"/>
  <c r="L51" i="23"/>
  <c r="L48" i="23"/>
  <c r="L49" i="23"/>
  <c r="B29" i="32"/>
  <c r="B30" i="32" s="1"/>
  <c r="D30" i="32" s="1"/>
  <c r="G30" i="32" s="1"/>
  <c r="O22" i="22"/>
  <c r="P22" i="22" s="1"/>
  <c r="Q22" i="22" s="1"/>
  <c r="N23" i="22"/>
  <c r="M24" i="22" s="1"/>
  <c r="J21" i="22"/>
  <c r="K21" i="22" s="1"/>
  <c r="L21" i="22" s="1"/>
  <c r="I22" i="22"/>
  <c r="F22" i="22"/>
  <c r="C22" i="22"/>
  <c r="B23" i="22"/>
  <c r="H22" i="22"/>
  <c r="D22" i="22"/>
  <c r="E22" i="22"/>
  <c r="G22" i="22"/>
  <c r="C9" i="10"/>
  <c r="B10" i="10" s="1"/>
  <c r="E8" i="10"/>
  <c r="F8" i="10" s="1"/>
  <c r="F7" i="10"/>
  <c r="D29" i="32" l="1"/>
  <c r="G29" i="32" s="1"/>
  <c r="O23" i="22"/>
  <c r="P23" i="22" s="1"/>
  <c r="Q23" i="22" s="1"/>
  <c r="N24" i="22"/>
  <c r="M25" i="22" s="1"/>
  <c r="J22" i="22"/>
  <c r="K22" i="22" s="1"/>
  <c r="L22" i="22" s="1"/>
  <c r="H23" i="22"/>
  <c r="I23" i="22"/>
  <c r="D23" i="22"/>
  <c r="C23" i="22"/>
  <c r="B24" i="22"/>
  <c r="E23" i="22"/>
  <c r="F23" i="22"/>
  <c r="G23" i="22"/>
  <c r="C10" i="10"/>
  <c r="B11" i="10" s="1"/>
  <c r="E9" i="10"/>
  <c r="F9" i="10" s="1"/>
  <c r="N25" i="22" l="1"/>
  <c r="M26" i="22" s="1"/>
  <c r="O24" i="22"/>
  <c r="P24" i="22" s="1"/>
  <c r="J23" i="22"/>
  <c r="K23" i="22" s="1"/>
  <c r="G24" i="22"/>
  <c r="H24" i="22"/>
  <c r="I24" i="22"/>
  <c r="C24" i="22"/>
  <c r="D24" i="22"/>
  <c r="E24" i="22"/>
  <c r="B25" i="22"/>
  <c r="F24" i="22"/>
  <c r="C11" i="10"/>
  <c r="B12" i="10" s="1"/>
  <c r="E10" i="10"/>
  <c r="L23" i="22" l="1"/>
  <c r="Q24" i="22"/>
  <c r="N26" i="22"/>
  <c r="M27" i="22" s="1"/>
  <c r="O25" i="22"/>
  <c r="P25" i="22" s="1"/>
  <c r="J24" i="22"/>
  <c r="K24" i="22" s="1"/>
  <c r="F25" i="22"/>
  <c r="G25" i="22"/>
  <c r="B26" i="22"/>
  <c r="H25" i="22"/>
  <c r="C25" i="22"/>
  <c r="I25" i="22"/>
  <c r="E25" i="22"/>
  <c r="D25" i="22"/>
  <c r="C12" i="10"/>
  <c r="B13" i="10" s="1"/>
  <c r="E11" i="10"/>
  <c r="F10" i="10"/>
  <c r="L24" i="22" l="1"/>
  <c r="O26" i="22"/>
  <c r="P26" i="22" s="1"/>
  <c r="N27" i="22"/>
  <c r="M28" i="22" s="1"/>
  <c r="Q25" i="22"/>
  <c r="J25" i="22"/>
  <c r="K25" i="22" s="1"/>
  <c r="L25" i="22" s="1"/>
  <c r="E26" i="22"/>
  <c r="F26" i="22"/>
  <c r="I26" i="22"/>
  <c r="G26" i="22"/>
  <c r="D26" i="22"/>
  <c r="H26" i="22"/>
  <c r="C26" i="22"/>
  <c r="B27" i="22"/>
  <c r="F11" i="10"/>
  <c r="C13" i="10"/>
  <c r="B14" i="10" s="1"/>
  <c r="E12" i="10"/>
  <c r="O27" i="22" l="1"/>
  <c r="P27" i="22" s="1"/>
  <c r="Q27" i="22" s="1"/>
  <c r="N28" i="22"/>
  <c r="M29" i="22" s="1"/>
  <c r="Q26" i="22"/>
  <c r="J26" i="22"/>
  <c r="K26" i="22" s="1"/>
  <c r="D27" i="22"/>
  <c r="E27" i="22"/>
  <c r="F27" i="22"/>
  <c r="I27" i="22"/>
  <c r="G27" i="22"/>
  <c r="H27" i="22"/>
  <c r="C27" i="22"/>
  <c r="B28" i="22"/>
  <c r="F12" i="10"/>
  <c r="C14" i="10"/>
  <c r="B15" i="10" s="1"/>
  <c r="E13" i="10"/>
  <c r="F13" i="10" s="1"/>
  <c r="O28" i="22" l="1"/>
  <c r="P28" i="22" s="1"/>
  <c r="Q28" i="22" s="1"/>
  <c r="L26" i="22"/>
  <c r="N29" i="22"/>
  <c r="M30" i="22" s="1"/>
  <c r="J27" i="22"/>
  <c r="K27" i="22" s="1"/>
  <c r="L27" i="22" s="1"/>
  <c r="C28" i="22"/>
  <c r="B29" i="22"/>
  <c r="D28" i="22"/>
  <c r="G28" i="22"/>
  <c r="E28" i="22"/>
  <c r="H28" i="22"/>
  <c r="I28" i="22"/>
  <c r="F28" i="22"/>
  <c r="C15" i="10"/>
  <c r="B16" i="10" s="1"/>
  <c r="E14" i="10"/>
  <c r="N30" i="22" l="1"/>
  <c r="M31" i="22" s="1"/>
  <c r="O29" i="22"/>
  <c r="P29" i="22" s="1"/>
  <c r="J28" i="22"/>
  <c r="K28" i="22" s="1"/>
  <c r="L28" i="22" s="1"/>
  <c r="C29" i="22"/>
  <c r="B30" i="22"/>
  <c r="B31" i="22" s="1"/>
  <c r="G29" i="22"/>
  <c r="D29" i="22"/>
  <c r="F29" i="22"/>
  <c r="E29" i="22"/>
  <c r="H29" i="22"/>
  <c r="I29" i="22"/>
  <c r="C16" i="10"/>
  <c r="B17" i="10" s="1"/>
  <c r="E15" i="10"/>
  <c r="F14" i="10"/>
  <c r="C31" i="22" l="1"/>
  <c r="F31" i="22"/>
  <c r="G31" i="22"/>
  <c r="H31" i="22"/>
  <c r="I31" i="22"/>
  <c r="E31" i="22"/>
  <c r="B32" i="22"/>
  <c r="D31" i="22"/>
  <c r="Q29" i="22"/>
  <c r="N31" i="22"/>
  <c r="M32" i="22" s="1"/>
  <c r="O30" i="22"/>
  <c r="P30" i="22" s="1"/>
  <c r="J29" i="22"/>
  <c r="K29" i="22" s="1"/>
  <c r="L29" i="22" s="1"/>
  <c r="I30" i="22"/>
  <c r="C30" i="22"/>
  <c r="D30" i="22"/>
  <c r="E30" i="22"/>
  <c r="F30" i="22"/>
  <c r="H30" i="22"/>
  <c r="G30" i="22"/>
  <c r="C17" i="10"/>
  <c r="B18" i="10" s="1"/>
  <c r="E16" i="10"/>
  <c r="F16" i="10" s="1"/>
  <c r="F15" i="10"/>
  <c r="J31" i="22" l="1"/>
  <c r="K31" i="22" s="1"/>
  <c r="C32" i="22"/>
  <c r="D32" i="22"/>
  <c r="E32" i="22"/>
  <c r="F32" i="22"/>
  <c r="G32" i="22"/>
  <c r="H32" i="22"/>
  <c r="I32" i="22"/>
  <c r="B33" i="22"/>
  <c r="N32" i="22"/>
  <c r="M33" i="22" s="1"/>
  <c r="O32" i="22"/>
  <c r="P32" i="22" s="1"/>
  <c r="O31" i="22"/>
  <c r="P31" i="22" s="1"/>
  <c r="Q31" i="22" s="1"/>
  <c r="Q30" i="22"/>
  <c r="J30" i="22"/>
  <c r="K30" i="22" s="1"/>
  <c r="D18" i="26"/>
  <c r="E18" i="26" s="1"/>
  <c r="F18" i="26" s="1"/>
  <c r="E17" i="10"/>
  <c r="F17" i="10" s="1"/>
  <c r="C18" i="10"/>
  <c r="B19" i="10" s="1"/>
  <c r="J32" i="22" l="1"/>
  <c r="K32" i="22" s="1"/>
  <c r="L32" i="22" s="1"/>
  <c r="Q32" i="22"/>
  <c r="N33" i="22"/>
  <c r="M34" i="22" s="1"/>
  <c r="D33" i="22"/>
  <c r="G33" i="22"/>
  <c r="H33" i="22"/>
  <c r="E33" i="22"/>
  <c r="I33" i="22"/>
  <c r="C33" i="22"/>
  <c r="B34" i="22"/>
  <c r="F33" i="22"/>
  <c r="L30" i="22"/>
  <c r="L31" i="22"/>
  <c r="D19" i="26"/>
  <c r="E19" i="26" s="1"/>
  <c r="C19" i="10"/>
  <c r="B20" i="10" s="1"/>
  <c r="E18" i="10"/>
  <c r="J33" i="22" l="1"/>
  <c r="K33" i="22" s="1"/>
  <c r="L33" i="22" s="1"/>
  <c r="N34" i="22"/>
  <c r="M35" i="22" s="1"/>
  <c r="F34" i="22"/>
  <c r="G34" i="22"/>
  <c r="H34" i="22"/>
  <c r="C34" i="22"/>
  <c r="B35" i="22"/>
  <c r="E34" i="22"/>
  <c r="I34" i="22"/>
  <c r="D34" i="22"/>
  <c r="O33" i="22"/>
  <c r="P33" i="22" s="1"/>
  <c r="D20" i="26"/>
  <c r="E20" i="26" s="1"/>
  <c r="F20" i="26" s="1"/>
  <c r="F19" i="26"/>
  <c r="C20" i="10"/>
  <c r="B21" i="10" s="1"/>
  <c r="E19" i="10"/>
  <c r="F18" i="10"/>
  <c r="J34" i="22" l="1"/>
  <c r="K34" i="22" s="1"/>
  <c r="L34" i="22" s="1"/>
  <c r="N35" i="22"/>
  <c r="M36" i="22" s="1"/>
  <c r="G35" i="22"/>
  <c r="I35" i="22"/>
  <c r="D35" i="22"/>
  <c r="H35" i="22"/>
  <c r="B36" i="22"/>
  <c r="E35" i="22"/>
  <c r="F35" i="22"/>
  <c r="C35" i="22"/>
  <c r="Q33" i="22"/>
  <c r="O34" i="22"/>
  <c r="P34" i="22" s="1"/>
  <c r="Q34" i="22" s="1"/>
  <c r="D21" i="26"/>
  <c r="E21" i="26" s="1"/>
  <c r="F21" i="26" s="1"/>
  <c r="F19" i="10"/>
  <c r="E20" i="10"/>
  <c r="C21" i="10"/>
  <c r="E21" i="10" s="1"/>
  <c r="F22" i="10" s="1"/>
  <c r="E36" i="22" l="1"/>
  <c r="F36" i="22"/>
  <c r="H36" i="22"/>
  <c r="C36" i="22"/>
  <c r="B37" i="22"/>
  <c r="G36" i="22"/>
  <c r="I36" i="22"/>
  <c r="D36" i="22"/>
  <c r="J35" i="22"/>
  <c r="K35" i="22" s="1"/>
  <c r="L35" i="22" s="1"/>
  <c r="O35" i="22"/>
  <c r="P35" i="22" s="1"/>
  <c r="N36" i="22"/>
  <c r="M37" i="22" s="1"/>
  <c r="O36" i="22"/>
  <c r="P36" i="22" s="1"/>
  <c r="F21" i="10"/>
  <c r="F20" i="10"/>
  <c r="Q36" i="22" l="1"/>
  <c r="Q35" i="22"/>
  <c r="J36" i="22"/>
  <c r="K36" i="22" s="1"/>
  <c r="L36" i="22" s="1"/>
  <c r="N37" i="22"/>
  <c r="M38" i="22" s="1"/>
  <c r="O37" i="22"/>
  <c r="P37" i="22" s="1"/>
  <c r="F37" i="22"/>
  <c r="H37" i="22"/>
  <c r="C37" i="22"/>
  <c r="B38" i="22"/>
  <c r="D37" i="22"/>
  <c r="I37" i="22"/>
  <c r="E37" i="22"/>
  <c r="G37" i="22"/>
  <c r="E4" i="2"/>
  <c r="E5" i="2"/>
  <c r="E6" i="2"/>
  <c r="E7" i="2"/>
  <c r="D4" i="2"/>
  <c r="D5" i="2"/>
  <c r="D6" i="2"/>
  <c r="D7" i="2"/>
  <c r="E38" i="22" l="1"/>
  <c r="I38" i="22"/>
  <c r="C38" i="22"/>
  <c r="G38" i="22"/>
  <c r="B39" i="22"/>
  <c r="B40" i="22" s="1"/>
  <c r="H38" i="22"/>
  <c r="D38" i="22"/>
  <c r="F38" i="22"/>
  <c r="N38" i="22"/>
  <c r="M39" i="22" s="1"/>
  <c r="O38" i="22"/>
  <c r="P38" i="22" s="1"/>
  <c r="Q38" i="22" s="1"/>
  <c r="J37" i="22"/>
  <c r="K37" i="22" s="1"/>
  <c r="L37" i="22" s="1"/>
  <c r="Q37" i="22"/>
  <c r="C11" i="11"/>
  <c r="D6" i="11"/>
  <c r="C12" i="11"/>
  <c r="D9" i="11"/>
  <c r="C15" i="11"/>
  <c r="D5" i="11"/>
  <c r="D10" i="11"/>
  <c r="D11" i="11"/>
  <c r="D4" i="11"/>
  <c r="D13" i="11"/>
  <c r="D8" i="11"/>
  <c r="D14" i="11"/>
  <c r="D15" i="11"/>
  <c r="C14" i="11"/>
  <c r="D7" i="11"/>
  <c r="D12" i="11"/>
  <c r="C10" i="11"/>
  <c r="C13" i="11"/>
  <c r="C40" i="22" l="1"/>
  <c r="E40" i="22"/>
  <c r="F40" i="22"/>
  <c r="G40" i="22"/>
  <c r="H40" i="22"/>
  <c r="I40" i="22"/>
  <c r="D40" i="22"/>
  <c r="B41" i="22"/>
  <c r="N39" i="22"/>
  <c r="M40" i="22" s="1"/>
  <c r="O39" i="22"/>
  <c r="P39" i="22" s="1"/>
  <c r="J38" i="22"/>
  <c r="K38" i="22" s="1"/>
  <c r="L38" i="22" s="1"/>
  <c r="G39" i="22"/>
  <c r="C39" i="22"/>
  <c r="F39" i="22"/>
  <c r="E39" i="22"/>
  <c r="D39" i="22"/>
  <c r="H39" i="22"/>
  <c r="I39" i="22"/>
  <c r="C17" i="11"/>
  <c r="D17" i="11"/>
  <c r="H41" i="22" l="1"/>
  <c r="D41" i="22"/>
  <c r="F41" i="22"/>
  <c r="C41" i="22"/>
  <c r="B42" i="22"/>
  <c r="E41" i="22"/>
  <c r="G41" i="22"/>
  <c r="I41" i="22"/>
  <c r="N40" i="22"/>
  <c r="M41" i="22" s="1"/>
  <c r="O40" i="22"/>
  <c r="P40" i="22" s="1"/>
  <c r="J40" i="22"/>
  <c r="K40" i="22" s="1"/>
  <c r="J39" i="22"/>
  <c r="K39" i="22" s="1"/>
  <c r="L39" i="22" s="1"/>
  <c r="Q39" i="22"/>
  <c r="B19" i="11"/>
  <c r="L40" i="22" l="1"/>
  <c r="N41" i="22"/>
  <c r="M42" i="22" s="1"/>
  <c r="N42" i="22" s="1"/>
  <c r="J41" i="22"/>
  <c r="K41" i="22" s="1"/>
  <c r="Q40" i="22"/>
  <c r="G42" i="22"/>
  <c r="H42" i="22"/>
  <c r="B43" i="22"/>
  <c r="I42" i="22"/>
  <c r="C42" i="22"/>
  <c r="F42" i="22"/>
  <c r="D42" i="22"/>
  <c r="E42" i="22"/>
  <c r="L41" i="22" l="1"/>
  <c r="J42" i="22"/>
  <c r="K42" i="22" s="1"/>
  <c r="D43" i="22"/>
  <c r="E43" i="22"/>
  <c r="I43" i="22"/>
  <c r="F43" i="22"/>
  <c r="G43" i="22"/>
  <c r="C43" i="22"/>
  <c r="B44" i="22"/>
  <c r="H43" i="22"/>
  <c r="O42" i="22"/>
  <c r="P42" i="22" s="1"/>
  <c r="M43" i="22"/>
  <c r="O41" i="22"/>
  <c r="P41" i="22" s="1"/>
  <c r="L42" i="22" l="1"/>
  <c r="E44" i="22"/>
  <c r="F44" i="22"/>
  <c r="G44" i="22"/>
  <c r="I44" i="22"/>
  <c r="C44" i="22"/>
  <c r="B45" i="22"/>
  <c r="D44" i="22"/>
  <c r="H44" i="22"/>
  <c r="Q42" i="22"/>
  <c r="Q41" i="22"/>
  <c r="J43" i="22"/>
  <c r="K43" i="22" s="1"/>
  <c r="N43" i="22"/>
  <c r="M44" i="22" s="1"/>
  <c r="L43" i="22" l="1"/>
  <c r="O43" i="22"/>
  <c r="P43" i="22" s="1"/>
  <c r="D45" i="22"/>
  <c r="E45" i="22"/>
  <c r="F45" i="22"/>
  <c r="C45" i="22"/>
  <c r="G45" i="22"/>
  <c r="H45" i="22"/>
  <c r="I45" i="22"/>
  <c r="B46" i="22"/>
  <c r="N44" i="22"/>
  <c r="M45" i="22" s="1"/>
  <c r="O44" i="22"/>
  <c r="P44" i="22" s="1"/>
  <c r="J44" i="22"/>
  <c r="K44" i="22" s="1"/>
  <c r="L44" i="22" l="1"/>
  <c r="Q44" i="22"/>
  <c r="Q43" i="22"/>
  <c r="J45" i="22"/>
  <c r="K45" i="22" s="1"/>
  <c r="N45" i="22"/>
  <c r="M46" i="22" s="1"/>
  <c r="O45" i="22"/>
  <c r="P45" i="22" s="1"/>
  <c r="Q45" i="22" s="1"/>
  <c r="B47" i="22"/>
  <c r="D46" i="22"/>
  <c r="G46" i="22"/>
  <c r="E46" i="22"/>
  <c r="F46" i="22"/>
  <c r="H46" i="22"/>
  <c r="I46" i="22"/>
  <c r="C46" i="22"/>
  <c r="L45" i="22" l="1"/>
  <c r="H47" i="22"/>
  <c r="I47" i="22"/>
  <c r="E47" i="22"/>
  <c r="C47" i="22"/>
  <c r="F47" i="22"/>
  <c r="D47" i="22"/>
  <c r="G47" i="22"/>
  <c r="J46" i="22"/>
  <c r="K46" i="22" s="1"/>
  <c r="N46" i="22"/>
  <c r="M47" i="22" s="1"/>
  <c r="N47" i="22" s="1"/>
  <c r="O47" i="22" s="1"/>
  <c r="P47" i="22" s="1"/>
  <c r="Q48" i="22" s="1"/>
  <c r="L46" i="22" l="1"/>
  <c r="O46" i="22"/>
  <c r="P46" i="22" s="1"/>
  <c r="Q46" i="22" s="1"/>
  <c r="J47" i="22"/>
  <c r="K47" i="22" s="1"/>
  <c r="L51" i="22" l="1"/>
  <c r="L55" i="22"/>
  <c r="L54" i="22"/>
  <c r="L53" i="22"/>
  <c r="L52" i="22"/>
  <c r="L49" i="22"/>
  <c r="L50" i="22"/>
  <c r="L47" i="22"/>
  <c r="L48" i="22"/>
  <c r="Q47" i="22"/>
</calcChain>
</file>

<file path=xl/sharedStrings.xml><?xml version="1.0" encoding="utf-8"?>
<sst xmlns="http://schemas.openxmlformats.org/spreadsheetml/2006/main" count="339" uniqueCount="91">
  <si>
    <t>Nº</t>
  </si>
  <si>
    <t>Data</t>
  </si>
  <si>
    <t>Horário</t>
  </si>
  <si>
    <t>Quantos
dias</t>
  </si>
  <si>
    <t>Quantas
horas</t>
  </si>
  <si>
    <t>Quantos
minutos</t>
  </si>
  <si>
    <t>Quantos tempo em
relação a última vez</t>
  </si>
  <si>
    <t>Semana</t>
  </si>
  <si>
    <t>Domingo</t>
  </si>
  <si>
    <t>Sábado</t>
  </si>
  <si>
    <t>Melhoria em relação
a semana anterior</t>
  </si>
  <si>
    <t>Total</t>
  </si>
  <si>
    <t>Mês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</si>
  <si>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</si>
  <si>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</si>
  <si>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</si>
  <si>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</si>
  <si>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</si>
  <si>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</si>
  <si>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</si>
  <si>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</si>
  <si>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</si>
  <si>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</si>
  <si>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</si>
  <si>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</si>
  <si>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</si>
  <si>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Quantidade
de vezes</t>
  </si>
  <si>
    <t>Quantidade</t>
  </si>
  <si>
    <t>Média
diária</t>
  </si>
  <si>
    <t>Data e hora
(Numético)</t>
  </si>
  <si>
    <t>Dias</t>
  </si>
  <si>
    <t>Horas</t>
  </si>
  <si>
    <t>Minutos</t>
  </si>
  <si>
    <t>Quanto tempo se passou
desde a última vez</t>
  </si>
  <si>
    <t>Descrição</t>
  </si>
  <si>
    <t>Ficar sem comer durante a tarde, só podendo comer depois das 18 horas (Dia em que a polícia prendeu o vizinho)</t>
  </si>
  <si>
    <t>Ficar sem comer a manhã e tarde, só podendo comer depois das 18 horas</t>
  </si>
  <si>
    <t>Quantas horas</t>
  </si>
  <si>
    <t>Máximo (Dias)</t>
  </si>
  <si>
    <t>Mínimo (Dias)</t>
  </si>
  <si>
    <t>Dom</t>
  </si>
  <si>
    <t>Seg</t>
  </si>
  <si>
    <t>Ter</t>
  </si>
  <si>
    <t>Qua</t>
  </si>
  <si>
    <t>Qui</t>
  </si>
  <si>
    <t>Sex</t>
  </si>
  <si>
    <t>Sáb</t>
  </si>
  <si>
    <t>Dia da semana</t>
  </si>
  <si>
    <t>Tempo (Minutos)</t>
  </si>
  <si>
    <t>SOMA (Horas)</t>
  </si>
  <si>
    <t>MÉDIA (Minutos)</t>
  </si>
  <si>
    <t>Quantidade
de minutos</t>
  </si>
  <si>
    <t>SOMA</t>
  </si>
  <si>
    <t>Relação</t>
  </si>
  <si>
    <t>Quantos dias 
(Sem pornografia)</t>
  </si>
  <si>
    <t>Quantos dias 
(Com pornografia)</t>
  </si>
  <si>
    <t>Porn 1</t>
  </si>
  <si>
    <t>Porn 2</t>
  </si>
  <si>
    <t>Mast</t>
  </si>
  <si>
    <t>Masturbação 
(Sem pornografia)</t>
  </si>
  <si>
    <t>Média diária
(Sem pornografia)</t>
  </si>
  <si>
    <t>Masturbação 
(Com pornografia)</t>
  </si>
  <si>
    <t>Média diária
(Com pornografia)</t>
  </si>
  <si>
    <t>Teve 
pornografia?</t>
  </si>
  <si>
    <t>Quantidade 
de dias</t>
  </si>
  <si>
    <t>Quantidade 
de masturbação</t>
  </si>
  <si>
    <t>Média 
diária</t>
  </si>
  <si>
    <t>Média diária</t>
  </si>
  <si>
    <t>Ficar sem comer por 36 horas. Era para 
eu ficar sem comer até 12:00 do dia 18,
porém às 01:30 do dia 18 eu não aguentei e comi</t>
  </si>
  <si>
    <t>Ficar sem comer por 18 horas, porém acabei
esquecendo e lanchei com Francisco</t>
  </si>
  <si>
    <t>Ficar sem comer por 18 horas</t>
  </si>
  <si>
    <t>Média móvel (9)</t>
  </si>
  <si>
    <t>Ficar sem comer por 24 horas</t>
  </si>
  <si>
    <t>Período inicial</t>
  </si>
  <si>
    <t>Período final previsto</t>
  </si>
  <si>
    <t>Tempo previsto (Horas)</t>
  </si>
  <si>
    <t>Tempo previsto (Minutos)</t>
  </si>
  <si>
    <t>Tempo previsto (Dias)</t>
  </si>
  <si>
    <t>Concluído?</t>
  </si>
  <si>
    <t>Quanto tempo se passou</t>
  </si>
  <si>
    <t>Quanto tempo falta</t>
  </si>
  <si>
    <t>Período base inicial</t>
  </si>
  <si>
    <t>Período base final</t>
  </si>
  <si>
    <t>✅Concluído✅</t>
  </si>
  <si>
    <t>⚠Falho⚠</t>
  </si>
  <si>
    <t>i</t>
  </si>
  <si>
    <t>Data atual</t>
  </si>
  <si>
    <t>Final do Mês</t>
  </si>
  <si>
    <t>Quantos dias faltam</t>
  </si>
  <si>
    <t>Quantos tenho R$</t>
  </si>
  <si>
    <t>Quanto R$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</si>
</sst>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[$-F400]h:mm:ss\ AM/PM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2" fontId="2" fillId="0" borderId="0" xfId="0" applyNumberFormat="1" applyFont="1"/>
    <xf numFmtId="0" fontId="7" fillId="0" borderId="0" xfId="0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33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9B9B"/>
        </patternFill>
      </fill>
    </dxf>
    <dxf>
      <fill>
        <patternFill>
          <bgColor rgb="FF7DFFB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9B9B"/>
        </patternFill>
      </fill>
    </dxf>
    <dxf>
      <fill>
        <patternFill>
          <bgColor rgb="FF7DFFB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9B9B"/>
        </patternFill>
      </fill>
    </dxf>
    <dxf>
      <fill>
        <patternFill>
          <bgColor rgb="FF7DFFB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Estilo de Tabela 1" pivot="0" count="0" xr9:uid="{1DBC0A31-676B-4B69-9978-8B7A87AE68D5}"/>
  </tableStyles>
  <colors>
    <mruColors>
      <color rgb="FFFF9B9B"/>
      <color rgb="FF7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ca/Desktop/&#193;rea%20de%20trabalho/Registros%20de%20estudo,%20leitura,%20xadrez,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 técnica"/>
      <sheetName val="AT"/>
      <sheetName val="Leitura"/>
      <sheetName val="L"/>
      <sheetName val="Jogos de lógica"/>
      <sheetName val="Concentração e Meditação"/>
      <sheetName val="Xadrez"/>
      <sheetName val="X"/>
    </sheetNames>
    <sheetDataSet>
      <sheetData sheetId="0">
        <row r="1">
          <cell r="G1" t="str">
            <v>Tempo
total</v>
          </cell>
        </row>
        <row r="2">
          <cell r="G2">
            <v>1.333</v>
          </cell>
        </row>
        <row r="3">
          <cell r="G3">
            <v>1.5329999999999999</v>
          </cell>
        </row>
        <row r="4">
          <cell r="G4">
            <v>1.5329999999999999</v>
          </cell>
        </row>
        <row r="5">
          <cell r="G5">
            <v>1.133</v>
          </cell>
        </row>
        <row r="6">
          <cell r="G6">
            <v>1.6659999999999999</v>
          </cell>
        </row>
        <row r="7">
          <cell r="G7">
            <v>2</v>
          </cell>
        </row>
        <row r="8">
          <cell r="G8">
            <v>2.6660000000000004</v>
          </cell>
        </row>
        <row r="9">
          <cell r="G9">
            <v>1</v>
          </cell>
        </row>
        <row r="10">
          <cell r="G10">
            <v>3.3330000000000002</v>
          </cell>
        </row>
        <row r="11">
          <cell r="G11">
            <v>3.3330000000000002</v>
          </cell>
        </row>
        <row r="12">
          <cell r="G12">
            <v>2</v>
          </cell>
        </row>
        <row r="13">
          <cell r="G13">
            <v>3.3330000000000002</v>
          </cell>
        </row>
        <row r="14">
          <cell r="G14">
            <v>4.3339999999999996</v>
          </cell>
        </row>
        <row r="15">
          <cell r="G15">
            <v>1.6659999999999999</v>
          </cell>
        </row>
        <row r="16">
          <cell r="G16">
            <v>1.667</v>
          </cell>
        </row>
        <row r="17">
          <cell r="G17">
            <v>3</v>
          </cell>
        </row>
        <row r="18">
          <cell r="G18">
            <v>3</v>
          </cell>
        </row>
        <row r="19">
          <cell r="G19">
            <v>4.883</v>
          </cell>
        </row>
        <row r="20">
          <cell r="G20">
            <v>2.472</v>
          </cell>
        </row>
        <row r="21">
          <cell r="G21">
            <v>1.8089999999999999</v>
          </cell>
        </row>
        <row r="22">
          <cell r="G22">
            <v>1</v>
          </cell>
        </row>
        <row r="23">
          <cell r="G23">
            <v>2.6659999999999999</v>
          </cell>
        </row>
        <row r="24">
          <cell r="G24">
            <v>1</v>
          </cell>
        </row>
        <row r="25">
          <cell r="G25">
            <v>2.6669999999999998</v>
          </cell>
        </row>
        <row r="26">
          <cell r="G26">
            <v>3.6960000000000002</v>
          </cell>
        </row>
        <row r="27">
          <cell r="G27">
            <v>1.6469999999999998</v>
          </cell>
        </row>
        <row r="28">
          <cell r="G28">
            <v>3.2080000000000002</v>
          </cell>
        </row>
        <row r="29">
          <cell r="G29">
            <v>2.21</v>
          </cell>
        </row>
        <row r="30">
          <cell r="G30">
            <v>1.556</v>
          </cell>
        </row>
        <row r="31">
          <cell r="G31">
            <v>5.3999999999999999E-2</v>
          </cell>
        </row>
        <row r="32">
          <cell r="G32">
            <v>3.3889999999999998</v>
          </cell>
        </row>
        <row r="33">
          <cell r="G33">
            <v>3.01</v>
          </cell>
        </row>
        <row r="34">
          <cell r="G34">
            <v>2.9239999999999999</v>
          </cell>
        </row>
        <row r="35">
          <cell r="G35">
            <v>3.43</v>
          </cell>
        </row>
        <row r="36">
          <cell r="G36">
            <v>1.6719999999999999</v>
          </cell>
        </row>
        <row r="37">
          <cell r="G37">
            <v>2.5</v>
          </cell>
        </row>
        <row r="38">
          <cell r="G38">
            <v>1.038</v>
          </cell>
        </row>
        <row r="39">
          <cell r="G39">
            <v>1.4450000000000001</v>
          </cell>
        </row>
        <row r="40">
          <cell r="G40">
            <v>3.2</v>
          </cell>
        </row>
        <row r="41">
          <cell r="G41">
            <v>3.7050000000000001</v>
          </cell>
        </row>
        <row r="42">
          <cell r="G42">
            <v>0.23</v>
          </cell>
        </row>
        <row r="43">
          <cell r="G43">
            <v>2.0649999999999999</v>
          </cell>
        </row>
        <row r="44">
          <cell r="G44">
            <v>2.2130000000000001</v>
          </cell>
        </row>
        <row r="45">
          <cell r="G45">
            <v>4.1589999999999998</v>
          </cell>
        </row>
        <row r="46">
          <cell r="G46">
            <v>1.8979999999999999</v>
          </cell>
        </row>
        <row r="47">
          <cell r="G47">
            <v>2.133</v>
          </cell>
        </row>
        <row r="48">
          <cell r="G48">
            <v>2.6389999999999998</v>
          </cell>
        </row>
        <row r="49">
          <cell r="G49">
            <v>1.3069999999999999</v>
          </cell>
        </row>
        <row r="50">
          <cell r="G50">
            <v>0.84099999999999997</v>
          </cell>
        </row>
        <row r="51">
          <cell r="G51">
            <v>0.90600000000000003</v>
          </cell>
        </row>
        <row r="52">
          <cell r="G52">
            <v>3.6320000000000001</v>
          </cell>
        </row>
        <row r="53">
          <cell r="G53">
            <v>2.3460000000000001</v>
          </cell>
        </row>
        <row r="54">
          <cell r="G54">
            <v>1.528</v>
          </cell>
        </row>
        <row r="55">
          <cell r="G55">
            <v>4</v>
          </cell>
        </row>
        <row r="56">
          <cell r="G56">
            <v>0.26</v>
          </cell>
        </row>
        <row r="57">
          <cell r="G57">
            <v>2.5</v>
          </cell>
        </row>
        <row r="58">
          <cell r="G58">
            <v>0.33300000000000002</v>
          </cell>
        </row>
        <row r="59">
          <cell r="G59">
            <v>1</v>
          </cell>
        </row>
        <row r="60">
          <cell r="G60">
            <v>1</v>
          </cell>
        </row>
        <row r="61">
          <cell r="G61">
            <v>1.4</v>
          </cell>
        </row>
        <row r="62">
          <cell r="G62">
            <v>2.5</v>
          </cell>
        </row>
        <row r="63">
          <cell r="G63">
            <v>2.25</v>
          </cell>
        </row>
        <row r="64">
          <cell r="G64">
            <v>1.35</v>
          </cell>
        </row>
        <row r="65">
          <cell r="G65">
            <v>3</v>
          </cell>
        </row>
        <row r="66">
          <cell r="G66">
            <v>3</v>
          </cell>
        </row>
        <row r="67">
          <cell r="G67">
            <v>1</v>
          </cell>
        </row>
        <row r="68">
          <cell r="G68">
            <v>1</v>
          </cell>
        </row>
        <row r="69">
          <cell r="G69">
            <v>3</v>
          </cell>
        </row>
        <row r="70">
          <cell r="G70">
            <v>0.5</v>
          </cell>
        </row>
        <row r="71">
          <cell r="G71">
            <v>2.1</v>
          </cell>
        </row>
        <row r="72">
          <cell r="G72">
            <v>1.25</v>
          </cell>
        </row>
        <row r="73">
          <cell r="G73">
            <v>3</v>
          </cell>
        </row>
        <row r="74">
          <cell r="G74">
            <v>1</v>
          </cell>
        </row>
        <row r="75">
          <cell r="G75">
            <v>3.28</v>
          </cell>
        </row>
        <row r="76">
          <cell r="G76">
            <v>0.95</v>
          </cell>
        </row>
        <row r="77">
          <cell r="G77">
            <v>3.2</v>
          </cell>
        </row>
        <row r="78">
          <cell r="G78">
            <v>1.35</v>
          </cell>
        </row>
        <row r="79">
          <cell r="G79">
            <v>0.6</v>
          </cell>
        </row>
        <row r="80">
          <cell r="G80">
            <v>2.7</v>
          </cell>
        </row>
        <row r="81">
          <cell r="G81">
            <v>0.75</v>
          </cell>
        </row>
        <row r="82">
          <cell r="G82">
            <v>2.1</v>
          </cell>
        </row>
        <row r="83">
          <cell r="G83">
            <v>1.5</v>
          </cell>
        </row>
        <row r="84">
          <cell r="G84">
            <v>1.83</v>
          </cell>
        </row>
        <row r="85">
          <cell r="G85">
            <v>0.5</v>
          </cell>
        </row>
        <row r="86">
          <cell r="G86">
            <v>2.2000000000000002</v>
          </cell>
        </row>
        <row r="87">
          <cell r="G87">
            <v>2</v>
          </cell>
        </row>
        <row r="88">
          <cell r="G88">
            <v>1.7</v>
          </cell>
        </row>
        <row r="89">
          <cell r="G89">
            <v>2.04</v>
          </cell>
        </row>
        <row r="90">
          <cell r="G90">
            <v>1.4</v>
          </cell>
        </row>
        <row r="91">
          <cell r="G91">
            <v>2.6</v>
          </cell>
        </row>
        <row r="92">
          <cell r="G92">
            <v>2</v>
          </cell>
        </row>
        <row r="93">
          <cell r="G93">
            <v>0.4</v>
          </cell>
        </row>
        <row r="94">
          <cell r="G94">
            <v>0.6</v>
          </cell>
        </row>
        <row r="95">
          <cell r="G95">
            <v>2</v>
          </cell>
        </row>
        <row r="96">
          <cell r="G96">
            <v>0.66666666666666596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5BA30D-EF8F-4739-B011-59DE1A2B6591}" name="Tabela4" displayName="Tabela4" ref="A1:J825" totalsRowShown="0" headerRowDxfId="333" dataDxfId="331" headerRowBorderDxfId="332" tableBorderDxfId="330" totalsRowBorderDxfId="329">
  <autoFilter ref="A1:J825" xr:uid="{415BA30D-EF8F-4739-B011-59DE1A2B6591}"/>
  <tableColumns count="10">
    <tableColumn id="1" xr3:uid="{C9A76C74-A4D8-4E8D-87F7-AC925854DA83}" name="Nº" dataDxfId="328">
      <calculatedColumnFormula>A1+1</calculatedColumnFormula>
    </tableColumn>
    <tableColumn id="2" xr3:uid="{4E5D4DAB-CE90-4FC7-B70C-BFCA7AC80C3B}" name="Data" dataDxfId="327"/>
    <tableColumn id="3" xr3:uid="{E978C492-4956-42A5-BB82-A211DB5451A0}" name="Horário" dataDxfId="326"/>
    <tableColumn id="9" xr3:uid="{0DB2BF66-90CC-445B-A806-334AC2C718B2}" name="Mês" dataDxfId="325">
      <calculatedColumnFormula>IF(Tabela4[[#This Row],[Data]]&lt;&gt;"",PROPER(TEXT(Tabela4[[#This Row],[Data]],"mmmm")),"")</calculatedColumnFormula>
    </tableColumn>
    <tableColumn id="8" xr3:uid="{2C1A5D6D-208F-47C8-8422-703F20EE7AB3}" name="Ano" dataDxfId="324">
      <calculatedColumnFormula>IF(Tabela4[[#This Row],[Data]]&lt;&gt;"",YEAR(Tabela4[[#This Row],[Data]]),"")</calculatedColumnFormula>
    </tableColumn>
    <tableColumn id="10" xr3:uid="{914C7BDF-2F92-47ED-927F-5E0A7C8DBE48}" name="Data e hora_x000a_(Numético)" dataDxfId="323">
      <calculatedColumnFormula>IF(AND(Tabela4[[#This Row],[Data]]&lt;&gt;"",Tabela4[[#This Row],[Horário]]&lt;&gt;""),Tabela4[[#This Row],[Data]]+Tabela4[[#This Row],[Horário]],"")</calculatedColumnFormula>
    </tableColumn>
    <tableColumn id="4" xr3:uid="{6D04F2D5-EFCE-41F4-9A30-D3671C8D068A}" name="Quantos tempo em_x000a_relação a última vez" dataDxfId="322">
      <calculatedColumnFormula>IF(AND(B2&lt;&gt;"",C2&lt;&gt;""),(B2+C2)-(B1+C1),"")</calculatedColumnFormula>
    </tableColumn>
    <tableColumn id="5" xr3:uid="{6185EA0D-DE39-49BF-A3C4-F7D6E661E712}" name="Quantos_x000a_dias" dataDxfId="321">
      <calculatedColumnFormula>IF(G2&lt;&gt;"",INT(G2),"")</calculatedColumnFormula>
    </tableColumn>
    <tableColumn id="6" xr3:uid="{FC86A532-F511-47B9-9EF5-973006349325}" name="Quantas_x000a_horas" dataDxfId="320">
      <calculatedColumnFormula>IF(H2&lt;&gt;"",INT((G2-H2)*24),"")</calculatedColumnFormula>
    </tableColumn>
    <tableColumn id="7" xr3:uid="{411782F7-05A8-4A42-99B5-15072F736FB9}" name="Quantos_x000a_minutos" dataDxfId="319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97A70-F401-4377-BE7E-94DC9EDB5AC8}" name="Tabela46" displayName="Tabela46" ref="A1:J567" totalsRowShown="0" headerRowDxfId="318" dataDxfId="316" headerRowBorderDxfId="317" tableBorderDxfId="315" totalsRowBorderDxfId="314">
  <autoFilter ref="A1:J567" xr:uid="{5B497A70-F401-4377-BE7E-94DC9EDB5AC8}"/>
  <tableColumns count="10">
    <tableColumn id="1" xr3:uid="{C2B0E10D-D0F2-4B22-A6AA-9EF7C75853FC}" name="Nº" dataDxfId="313">
      <calculatedColumnFormula>A1+1</calculatedColumnFormula>
    </tableColumn>
    <tableColumn id="2" xr3:uid="{BE7DB08A-4FE8-471F-B419-50B4FB7A5500}" name="Data" dataDxfId="312"/>
    <tableColumn id="3" xr3:uid="{706C1DAF-C496-477D-85E5-7D061985922A}" name="Horário" dataDxfId="311"/>
    <tableColumn id="9" xr3:uid="{8DE6E664-DD4A-4F70-8FE8-8AE115E9DD52}" name="Mês" dataDxfId="310">
      <calculatedColumnFormula>IF(Tabela46[[#This Row],[Data]]&lt;&gt;"",PROPER(TEXT(Tabela46[[#This Row],[Data]],"mmmm")),"")</calculatedColumnFormula>
    </tableColumn>
    <tableColumn id="8" xr3:uid="{A1ABDFA6-D9CB-410E-8414-E7720690601A}" name="Ano" dataDxfId="309">
      <calculatedColumnFormula>IF(Tabela46[[#This Row],[Data]]&lt;&gt;"",YEAR(Tabela46[[#This Row],[Data]]),"")</calculatedColumnFormula>
    </tableColumn>
    <tableColumn id="10" xr3:uid="{9263E54A-A5D4-4C8D-A6F1-464AB5CF9EEA}" name="Data e hora_x000a_(Numético)" dataDxfId="308">
      <calculatedColumnFormula>IF(AND(Tabela46[[#This Row],[Data]]&lt;&gt;"",Tabela46[[#This Row],[Horário]]&lt;&gt;""),Tabela46[[#This Row],[Data]]+Tabela46[[#This Row],[Horário]],"")</calculatedColumnFormula>
    </tableColumn>
    <tableColumn id="4" xr3:uid="{56C51B62-CFD7-4F19-9620-9FB2DD5FE973}" name="Quantos tempo em_x000a_relação a última vez" dataDxfId="307">
      <calculatedColumnFormula>IF(AND(B2&lt;&gt;"",C2&lt;&gt;""),(B2+C2)-(B1+C1),"")</calculatedColumnFormula>
    </tableColumn>
    <tableColumn id="5" xr3:uid="{15654835-C131-4E20-A031-0F394C294A04}" name="Quantos_x000a_dias" dataDxfId="306">
      <calculatedColumnFormula>IF(G2&lt;&gt;"",INT(G2),"")</calculatedColumnFormula>
    </tableColumn>
    <tableColumn id="6" xr3:uid="{E17055AA-628A-4F88-898A-4F1B3CE00D03}" name="Quantas horas" dataDxfId="305">
      <calculatedColumnFormula>IF(H2&lt;&gt;"",INT((G2-H2)*24),"")</calculatedColumnFormula>
    </tableColumn>
    <tableColumn id="7" xr3:uid="{54D5BC6E-B282-4C06-9B74-861C23CEA8F8}" name="Quantos_x000a_minutos" dataDxfId="304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12D13-13C9-4AA9-9325-4639C578F327}" name="Tabela410111213" displayName="Tabela410111213" ref="A1:J11" totalsRowShown="0" headerRowDxfId="303" dataDxfId="301" headerRowBorderDxfId="302" tableBorderDxfId="300" totalsRowBorderDxfId="299">
  <autoFilter ref="A1:J11" xr:uid="{1A312D13-13C9-4AA9-9325-4639C578F327}"/>
  <tableColumns count="10">
    <tableColumn id="1" xr3:uid="{6F1D0262-AADD-4B85-92B6-963CEA2E9F66}" name="Nº" dataDxfId="298">
      <calculatedColumnFormula>A1+1</calculatedColumnFormula>
    </tableColumn>
    <tableColumn id="2" xr3:uid="{51F914F2-C4DE-460B-8480-C1093CE361B2}" name="Data" dataDxfId="297"/>
    <tableColumn id="3" xr3:uid="{7217B982-8F63-487C-B22C-000470E105DE}" name="Horário" dataDxfId="296"/>
    <tableColumn id="9" xr3:uid="{A60076F7-FC6C-4DE4-A102-C841CE803489}" name="Mês" dataDxfId="295">
      <calculatedColumnFormula>IF(Tabela410111213[[#This Row],[Data]]&lt;&gt;"",PROPER(TEXT(Tabela410111213[[#This Row],[Data]],"mmmm")),"")</calculatedColumnFormula>
    </tableColumn>
    <tableColumn id="8" xr3:uid="{DFF61D3A-4763-4413-BB38-A3959D1D79EA}" name="Ano" dataDxfId="294">
      <calculatedColumnFormula>IF(Tabela410111213[[#This Row],[Data]]&lt;&gt;"",YEAR(Tabela410111213[[#This Row],[Data]]),"")</calculatedColumnFormula>
    </tableColumn>
    <tableColumn id="10" xr3:uid="{8E8734A8-F7F4-4E53-8857-C145D8F655ED}" name="Data e hora_x000a_(Numético)" dataDxfId="293">
      <calculatedColumnFormula>IF(AND(Tabela410111213[[#This Row],[Data]]&lt;&gt;"",Tabela410111213[[#This Row],[Horário]]&lt;&gt;""),Tabela410111213[[#This Row],[Data]]+Tabela410111213[[#This Row],[Horário]],"")</calculatedColumnFormula>
    </tableColumn>
    <tableColumn id="4" xr3:uid="{DCD55923-D91C-4E2E-A9E5-F2F55830B8C1}" name="Quantos tempo em_x000a_relação a última vez" dataDxfId="292">
      <calculatedColumnFormula>IF(AND(B2&lt;&gt;"",C2&lt;&gt;""),(B2+C2)-(B1+C1),"")</calculatedColumnFormula>
    </tableColumn>
    <tableColumn id="5" xr3:uid="{C33AAE32-DCEB-40EA-B8A7-25E92499536E}" name="Quantos_x000a_dias" dataDxfId="291">
      <calculatedColumnFormula>IF(G2&lt;&gt;"",INT(G2),"")</calculatedColumnFormula>
    </tableColumn>
    <tableColumn id="6" xr3:uid="{1AD518B5-8387-410D-9150-E0182E394162}" name="Quantas_x000a_horas" dataDxfId="290">
      <calculatedColumnFormula>IF(H2&lt;&gt;"",INT((G2-H2)*24),"")</calculatedColumnFormula>
    </tableColumn>
    <tableColumn id="7" xr3:uid="{00133DF9-6BB3-4CA4-AC7A-2645ADD00FAF}" name="Quantos_x000a_minutos" dataDxfId="289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9B83F4-E809-4886-8534-55EB5CB90561}" name="Tabela4101112" displayName="Tabela4101112" ref="A1:J8" totalsRowShown="0" headerRowDxfId="288" dataDxfId="287">
  <autoFilter ref="A1:J8" xr:uid="{219B83F4-E809-4886-8534-55EB5CB90561}"/>
  <tableColumns count="10">
    <tableColumn id="1" xr3:uid="{B65E1176-F545-47D4-8D9C-0C21BE597C3F}" name="Nº" dataDxfId="286">
      <calculatedColumnFormula>A1+1</calculatedColumnFormula>
    </tableColumn>
    <tableColumn id="2" xr3:uid="{3B11457B-C20E-4735-852F-2944047987B7}" name="Data" dataDxfId="285"/>
    <tableColumn id="3" xr3:uid="{B3EF86EC-8ED8-4943-9FD1-700CC8691B69}" name="Horário" dataDxfId="284"/>
    <tableColumn id="9" xr3:uid="{4971DBE9-F672-4A70-B4AC-E17CF93AC530}" name="Mês" dataDxfId="283">
      <calculatedColumnFormula>IF(Tabela4101112[[#This Row],[Data]]&lt;&gt;"",PROPER(TEXT(Tabela4101112[[#This Row],[Data]],"mmmm")),"")</calculatedColumnFormula>
    </tableColumn>
    <tableColumn id="8" xr3:uid="{EF691DA2-56FA-4802-B39B-5E1EDB0A7FFF}" name="Ano" dataDxfId="282">
      <calculatedColumnFormula>IF(Tabela4101112[[#This Row],[Data]]&lt;&gt;"",YEAR(Tabela4101112[[#This Row],[Data]]),"")</calculatedColumnFormula>
    </tableColumn>
    <tableColumn id="10" xr3:uid="{09C47E28-AD2C-4B33-8E83-1FBC3DCB7101}" name="Data e hora_x000a_(Numético)" dataDxfId="281">
      <calculatedColumnFormula>IF(AND(Tabela4101112[[#This Row],[Data]]&lt;&gt;"",Tabela4101112[[#This Row],[Horário]]&lt;&gt;""),Tabela4101112[[#This Row],[Data]]+Tabela4101112[[#This Row],[Horário]],"")</calculatedColumnFormula>
    </tableColumn>
    <tableColumn id="4" xr3:uid="{541BE393-3EB4-490C-8FFB-DD1BC20B09E3}" name="Quantos tempo em_x000a_relação a última vez" dataDxfId="280">
      <calculatedColumnFormula>IF(AND(B2&lt;&gt;"",C2&lt;&gt;""),(B2+C2)-(B1+C1),"")</calculatedColumnFormula>
    </tableColumn>
    <tableColumn id="5" xr3:uid="{300787EA-F910-4A4F-8F98-12C62726AC8F}" name="Quantos_x000a_dias" dataDxfId="279">
      <calculatedColumnFormula>IF(G2&lt;&gt;"",INT(G2),"")</calculatedColumnFormula>
    </tableColumn>
    <tableColumn id="6" xr3:uid="{D3E7FE63-93CA-4DE8-A106-62FDE7C57AB6}" name="Quantas_x000a_horas" dataDxfId="278">
      <calculatedColumnFormula>IF(H2&lt;&gt;"",INT((G2-H2)*24),"")</calculatedColumnFormula>
    </tableColumn>
    <tableColumn id="7" xr3:uid="{22B0E650-AFFE-4AA5-87C6-8F3E2CF75DFC}" name="Quantos_x000a_minutos" dataDxfId="277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8D32FB-2DDE-4F1A-BCAE-AAEFED8C503A}" name="Tabela41011" displayName="Tabela41011" ref="A1:J20" totalsRowShown="0" headerRowDxfId="276" dataDxfId="275">
  <autoFilter ref="A1:J20" xr:uid="{DF8D32FB-2DDE-4F1A-BCAE-AAEFED8C503A}"/>
  <tableColumns count="10">
    <tableColumn id="1" xr3:uid="{D4B0BE41-B204-4F30-BE76-8318093F819C}" name="Nº" dataDxfId="274">
      <calculatedColumnFormula>A1+1</calculatedColumnFormula>
    </tableColumn>
    <tableColumn id="2" xr3:uid="{F6869365-5C62-42D5-BB79-3C77560A2438}" name="Data" dataDxfId="273"/>
    <tableColumn id="3" xr3:uid="{2BD94D9D-4A3A-4677-B405-2B7720C8818A}" name="Horário" dataDxfId="272"/>
    <tableColumn id="9" xr3:uid="{4BEAB542-1C9C-4A8E-B995-87FF148121F8}" name="Mês" dataDxfId="271">
      <calculatedColumnFormula>IF(Tabela41011[[#This Row],[Data]]&lt;&gt;"",PROPER(TEXT(Tabela41011[[#This Row],[Data]],"mmmm")),"")</calculatedColumnFormula>
    </tableColumn>
    <tableColumn id="8" xr3:uid="{A2F931E6-DA49-4295-87FD-EA7A18571324}" name="Ano" dataDxfId="270">
      <calculatedColumnFormula>IF(Tabela41011[[#This Row],[Data]]&lt;&gt;"",YEAR(Tabela41011[[#This Row],[Data]]),"")</calculatedColumnFormula>
    </tableColumn>
    <tableColumn id="10" xr3:uid="{E90BEF80-7E92-489D-A84F-D821D4B0EB29}" name="Data e hora_x000a_(Numético)" dataDxfId="269">
      <calculatedColumnFormula>IF(AND(Tabela41011[[#This Row],[Data]]&lt;&gt;"",Tabela41011[[#This Row],[Horário]]&lt;&gt;""),Tabela41011[[#This Row],[Data]]+Tabela41011[[#This Row],[Horário]],"")</calculatedColumnFormula>
    </tableColumn>
    <tableColumn id="4" xr3:uid="{47E34D5F-D80F-4233-BDF1-E8D22808D5FD}" name="Quantos tempo em_x000a_relação a última vez" dataDxfId="268">
      <calculatedColumnFormula>IF(AND(B2&lt;&gt;"",C2&lt;&gt;""),(B2+C2)-(B1+C1),"")</calculatedColumnFormula>
    </tableColumn>
    <tableColumn id="5" xr3:uid="{6ACC7768-EB40-4838-A622-E83EEB4AD87B}" name="Quantos_x000a_dias" dataDxfId="267">
      <calculatedColumnFormula>IF(G2&lt;&gt;"",INT(G2),"")</calculatedColumnFormula>
    </tableColumn>
    <tableColumn id="6" xr3:uid="{75BE2770-C6C3-4523-95F1-5A8E55FF59A7}" name="Quantas_x000a_horas" dataDxfId="266">
      <calculatedColumnFormula>IF(H2&lt;&gt;"",INT((G2-H2)*24),"")</calculatedColumnFormula>
    </tableColumn>
    <tableColumn id="7" xr3:uid="{0512FB97-32F4-475F-8736-5D06A384FC57}" name="Quantos_x000a_minutos" dataDxfId="265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41B4E0-EF66-40C4-A23D-63BA1DB85DC1}" name="Tabela410" displayName="Tabela410" ref="A1:J8" totalsRowShown="0" headerRowDxfId="264" dataDxfId="263">
  <autoFilter ref="A1:J8" xr:uid="{3641B4E0-EF66-40C4-A23D-63BA1DB85DC1}"/>
  <tableColumns count="10">
    <tableColumn id="1" xr3:uid="{D590F6A5-81ED-4FFA-9C60-A0135DACCA17}" name="Nº" dataDxfId="262">
      <calculatedColumnFormula>A1+1</calculatedColumnFormula>
    </tableColumn>
    <tableColumn id="2" xr3:uid="{987D02DE-261B-40BE-BAD7-4C3D37C5EDB1}" name="Data" dataDxfId="261"/>
    <tableColumn id="3" xr3:uid="{AA5179E5-A0CC-450E-AAFB-EB2A7EAEF6A2}" name="Horário" dataDxfId="260"/>
    <tableColumn id="9" xr3:uid="{F6794E09-86BE-43F1-9D02-A8ECCF16DFC4}" name="Mês" dataDxfId="259">
      <calculatedColumnFormula>IF(Tabela410[[#This Row],[Data]]&lt;&gt;"",PROPER(TEXT(Tabela410[[#This Row],[Data]],"mmmm")),"")</calculatedColumnFormula>
    </tableColumn>
    <tableColumn id="8" xr3:uid="{461F863C-403C-47D5-A91E-AA1167B38C51}" name="Ano" dataDxfId="258">
      <calculatedColumnFormula>IF(Tabela410[[#This Row],[Data]]&lt;&gt;"",YEAR(Tabela410[[#This Row],[Data]]),"")</calculatedColumnFormula>
    </tableColumn>
    <tableColumn id="10" xr3:uid="{1E6666A2-4E6B-45D9-843C-81CF14D6AD51}" name="Data e hora_x000a_(Numético)" dataDxfId="257">
      <calculatedColumnFormula>IF(AND(Tabela410[[#This Row],[Data]]&lt;&gt;"",Tabela410[[#This Row],[Horário]]&lt;&gt;""),Tabela410[[#This Row],[Data]]+Tabela410[[#This Row],[Horário]],"")</calculatedColumnFormula>
    </tableColumn>
    <tableColumn id="4" xr3:uid="{345964AB-08A3-468E-8AF1-0F21E9BA8E25}" name="Quantos tempo em_x000a_relação a última vez" dataDxfId="256">
      <calculatedColumnFormula>IF(AND(B2&lt;&gt;"",C2&lt;&gt;""),(B2+C2)-(B1+C1),"")</calculatedColumnFormula>
    </tableColumn>
    <tableColumn id="5" xr3:uid="{68EB51DB-D215-4022-A6B1-80E146306AD8}" name="Quantos_x000a_dias" dataDxfId="255">
      <calculatedColumnFormula>IF(G2&lt;&gt;"",INT(G2),"")</calculatedColumnFormula>
    </tableColumn>
    <tableColumn id="6" xr3:uid="{39454875-94B3-4059-8C7C-51B5186096D4}" name="Quantas_x000a_horas" dataDxfId="254">
      <calculatedColumnFormula>IF(H2&lt;&gt;"",INT((G2-H2)*24),"")</calculatedColumnFormula>
    </tableColumn>
    <tableColumn id="7" xr3:uid="{A141D29F-4ECA-413A-AC0D-CCEDBF162D6F}" name="Quantos_x000a_minutos" dataDxfId="253">
      <calculatedColumnFormula>IF(I2&lt;&gt;"",(((G2-H2)*24)-I2)*60,"")</calculatedColumnFormula>
    </tableColumn>
  </tableColumns>
  <tableStyleInfo name="Estilo de Tabe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C4996-8741-432D-8E1D-EA4080BBEB26}" name="Tabela4103" displayName="Tabela4103" ref="A1:K14" totalsRowShown="0" headerRowDxfId="252" dataDxfId="250" headerRowBorderDxfId="251" tableBorderDxfId="249" totalsRowBorderDxfId="248">
  <autoFilter ref="A1:K14" xr:uid="{E88C4996-8741-432D-8E1D-EA4080BBEB26}"/>
  <tableColumns count="11">
    <tableColumn id="1" xr3:uid="{A80A252A-8FD6-4216-9587-04F880166378}" name="Nº" dataDxfId="247">
      <calculatedColumnFormula>A1+1</calculatedColumnFormula>
    </tableColumn>
    <tableColumn id="2" xr3:uid="{1B66F55D-D504-4D87-9115-8820DA84B94F}" name="Data" dataDxfId="246"/>
    <tableColumn id="3" xr3:uid="{F11C8DFD-6B10-4230-A2F8-44755CDC95A6}" name="Horário" dataDxfId="245"/>
    <tableColumn id="9" xr3:uid="{090205B2-D703-4FF8-AD0D-37443BDAC0A6}" name="Mês" dataDxfId="244">
      <calculatedColumnFormula>IF(Tabela4103[[#This Row],[Data]]&lt;&gt;"",PROPER(TEXT(Tabela4103[[#This Row],[Data]],"mmmm")),"")</calculatedColumnFormula>
    </tableColumn>
    <tableColumn id="8" xr3:uid="{8E3DD50A-B8F3-47CA-951E-AABA9BEBE7C1}" name="Ano" dataDxfId="243">
      <calculatedColumnFormula>IF(Tabela4103[[#This Row],[Data]]&lt;&gt;"",YEAR(Tabela4103[[#This Row],[Data]]),"")</calculatedColumnFormula>
    </tableColumn>
    <tableColumn id="10" xr3:uid="{BAC92A9D-F1D3-4AF9-9B16-C2050A328124}" name="Data e hora_x000a_(Numético)" dataDxfId="242">
      <calculatedColumnFormula>IF(AND(Tabela4103[[#This Row],[Data]]&lt;&gt;"",Tabela4103[[#This Row],[Horário]]&lt;&gt;""),Tabela4103[[#This Row],[Data]]+Tabela4103[[#This Row],[Horário]],"")</calculatedColumnFormula>
    </tableColumn>
    <tableColumn id="4" xr3:uid="{D69AC0BD-B574-4080-8C12-B1BD1EC97C02}" name="Quantos tempo em_x000a_relação a última vez" dataDxfId="241">
      <calculatedColumnFormula>IF(AND(B2&lt;&gt;"",C2&lt;&gt;""),(B2+C2)-(B1+C1),"")</calculatedColumnFormula>
    </tableColumn>
    <tableColumn id="5" xr3:uid="{6EAAF4CA-8A60-4EA6-A673-7424FC3DC4E7}" name="Quantos_x000a_dias" dataDxfId="240">
      <calculatedColumnFormula>IF(G2&lt;&gt;"",INT(G2),"")</calculatedColumnFormula>
    </tableColumn>
    <tableColumn id="6" xr3:uid="{52630831-2568-4C1D-93CF-03D4E96570AB}" name="Quantas_x000a_horas" dataDxfId="239">
      <calculatedColumnFormula>IF(H2&lt;&gt;"",INT((G2-H2)*24),"")</calculatedColumnFormula>
    </tableColumn>
    <tableColumn id="7" xr3:uid="{ECA86B6C-1593-4D96-B3B0-A64EED6782DD}" name="Quantos_x000a_minutos" dataDxfId="238">
      <calculatedColumnFormula>IF(I2&lt;&gt;"",(((G2-H2)*24)-I2)*60,"")</calculatedColumnFormula>
    </tableColumn>
    <tableColumn id="11" xr3:uid="{0C335143-AE74-42C3-AA96-6E4A5789C419}" name="Descrição" dataDxfId="237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7831-2320-4913-A081-983A078A7C2F}">
  <dimension ref="A1:M825"/>
  <sheetViews>
    <sheetView workbookViewId="0">
      <pane ySplit="1" topLeftCell="A803" activePane="bottomLeft" state="frozen"/>
      <selection pane="bottomLeft" activeCell="C826" sqref="C826"/>
    </sheetView>
  </sheetViews>
  <sheetFormatPr defaultColWidth="8.88671875" defaultRowHeight="13.8" x14ac:dyDescent="0.3"/>
  <cols>
    <col min="1" max="1" width="7.6640625" style="1" bestFit="1" customWidth="1"/>
    <col min="2" max="2" width="11.33203125" style="1" bestFit="1" customWidth="1"/>
    <col min="3" max="3" width="12.5546875" style="1" bestFit="1" customWidth="1"/>
    <col min="4" max="4" width="10.109375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3.5546875" style="1" bestFit="1" customWidth="1"/>
    <col min="9" max="9" width="13.44140625" style="1" bestFit="1" customWidth="1"/>
    <col min="10" max="10" width="13.5546875" style="1" bestFit="1" customWidth="1"/>
    <col min="11" max="11" width="8.88671875" style="1"/>
    <col min="12" max="14" width="10" style="1" customWidth="1"/>
    <col min="15" max="16384" width="8.88671875" style="1"/>
  </cols>
  <sheetData>
    <row r="1" spans="1:13" ht="27.6" customHeight="1" x14ac:dyDescent="0.3">
      <c r="A1" s="35" t="s">
        <v>0</v>
      </c>
      <c r="B1" s="36" t="s">
        <v>1</v>
      </c>
      <c r="C1" s="36" t="s">
        <v>2</v>
      </c>
      <c r="D1" s="36" t="s">
        <v>12</v>
      </c>
      <c r="E1" s="36" t="s">
        <v>13</v>
      </c>
      <c r="F1" s="37" t="s">
        <v>29</v>
      </c>
      <c r="G1" s="37" t="s">
        <v>6</v>
      </c>
      <c r="H1" s="37" t="s">
        <v>3</v>
      </c>
      <c r="I1" s="37" t="s">
        <v>4</v>
      </c>
      <c r="J1" s="38" t="s">
        <v>5</v>
      </c>
      <c r="L1" s="4"/>
    </row>
    <row r="2" spans="1:13" x14ac:dyDescent="0.3">
      <c r="A2" s="17">
        <v>1</v>
      </c>
      <c r="B2" s="24">
        <v>45108</v>
      </c>
      <c r="C2" s="39">
        <v>0.84722222222222221</v>
      </c>
      <c r="D2" s="11" t="str">
        <f>IF(Tabela4[[#This Row],[Data]]&lt;&gt;"",PROPER(TEXT(Tabela4[[#This Row],[Data]],"mmmm")),"")</f>
        <v>Julho</v>
      </c>
      <c r="E2" s="11">
        <f>IF(Tabela4[[#This Row],[Data]]&lt;&gt;"",YEAR(Tabela4[[#This Row],[Data]]),"")</f>
        <v>2023</v>
      </c>
      <c r="F2" s="25">
        <f>IF(AND(Tabela4[[#This Row],[Data]]&lt;&gt;"",Tabela4[[#This Row],[Horário]]&lt;&gt;""),Tabela4[[#This Row],[Data]]+Tabela4[[#This Row],[Horário]],"")</f>
        <v>45108.847222222219</v>
      </c>
      <c r="G2" s="25"/>
      <c r="H2" s="25"/>
      <c r="I2" s="25"/>
      <c r="J2" s="40"/>
    </row>
    <row r="3" spans="1:13" x14ac:dyDescent="0.3">
      <c r="A3" s="17">
        <f>A2+1</f>
        <v>2</v>
      </c>
      <c r="B3" s="24">
        <v>45109</v>
      </c>
      <c r="C3" s="39">
        <v>0.875</v>
      </c>
      <c r="D3" s="11" t="str">
        <f>IF(Tabela4[[#This Row],[Data]]&lt;&gt;"",PROPER(TEXT(Tabela4[[#This Row],[Data]],"mmmm")),"")</f>
        <v>Julho</v>
      </c>
      <c r="E3" s="11">
        <f>IF(Tabela4[[#This Row],[Data]]&lt;&gt;"",YEAR(Tabela4[[#This Row],[Data]]),"")</f>
        <v>2023</v>
      </c>
      <c r="F3" s="25">
        <f>IF(AND(Tabela4[[#This Row],[Data]]&lt;&gt;"",Tabela4[[#This Row],[Horário]]&lt;&gt;""),Tabela4[[#This Row],[Data]]+Tabela4[[#This Row],[Horário]],"")</f>
        <v>45109.875</v>
      </c>
      <c r="G3" s="25">
        <f>IF(AND(B3&lt;&gt;"",C3&lt;&gt;""),(B3+C3)-(B2+C2),"")</f>
        <v>1.0277777777810115</v>
      </c>
      <c r="H3" s="32">
        <f>IF(G3&lt;&gt;"",INT(G3),"")</f>
        <v>1</v>
      </c>
      <c r="I3" s="32">
        <f>IF(H3&lt;&gt;"",INT((G3-H3)*24),"")</f>
        <v>0</v>
      </c>
      <c r="J3" s="41">
        <f>IF(I3&lt;&gt;"",(((G3-H3)*24)-I3)*60,"")</f>
        <v>40.000000004656613</v>
      </c>
    </row>
    <row r="4" spans="1:13" x14ac:dyDescent="0.3">
      <c r="A4" s="17">
        <f t="shared" ref="A4:A7" si="0">A3+1</f>
        <v>3</v>
      </c>
      <c r="B4" s="24">
        <v>45110</v>
      </c>
      <c r="C4" s="39">
        <v>0.10069444444444443</v>
      </c>
      <c r="D4" s="11" t="str">
        <f>IF(Tabela4[[#This Row],[Data]]&lt;&gt;"",PROPER(TEXT(Tabela4[[#This Row],[Data]],"mmmm")),"")</f>
        <v>Julho</v>
      </c>
      <c r="E4" s="11">
        <f>IF(Tabela4[[#This Row],[Data]]&lt;&gt;"",YEAR(Tabela4[[#This Row],[Data]]),"")</f>
        <v>2023</v>
      </c>
      <c r="F4" s="25">
        <f>IF(AND(Tabela4[[#This Row],[Data]]&lt;&gt;"",Tabela4[[#This Row],[Horário]]&lt;&gt;""),Tabela4[[#This Row],[Data]]+Tabela4[[#This Row],[Horário]],"")</f>
        <v>45110.100694444445</v>
      </c>
      <c r="G4" s="25">
        <f t="shared" ref="G4:G7" si="1">IF(AND(B4&lt;&gt;"",C4&lt;&gt;""),(B4+C4)-(B3+C3),"")</f>
        <v>0.22569444444525288</v>
      </c>
      <c r="H4" s="32">
        <f t="shared" ref="H4:H7" si="2">IF(G4&lt;&gt;"",INT(G4),"")</f>
        <v>0</v>
      </c>
      <c r="I4" s="32">
        <f t="shared" ref="I4:I7" si="3">IF(H4&lt;&gt;"",INT((G4-H4)*24),"")</f>
        <v>5</v>
      </c>
      <c r="J4" s="41">
        <f t="shared" ref="J4:J7" si="4">IF(I4&lt;&gt;"",(((G4-H4)*24)-I4)*60,"")</f>
        <v>25.000000001164153</v>
      </c>
    </row>
    <row r="5" spans="1:13" x14ac:dyDescent="0.3">
      <c r="A5" s="17">
        <f t="shared" si="0"/>
        <v>4</v>
      </c>
      <c r="B5" s="24">
        <v>45110</v>
      </c>
      <c r="C5" s="39">
        <v>0.7680555555555556</v>
      </c>
      <c r="D5" s="11" t="str">
        <f>IF(Tabela4[[#This Row],[Data]]&lt;&gt;"",PROPER(TEXT(Tabela4[[#This Row],[Data]],"mmmm")),"")</f>
        <v>Julho</v>
      </c>
      <c r="E5" s="11">
        <f>IF(Tabela4[[#This Row],[Data]]&lt;&gt;"",YEAR(Tabela4[[#This Row],[Data]]),"")</f>
        <v>2023</v>
      </c>
      <c r="F5" s="25">
        <f>IF(AND(Tabela4[[#This Row],[Data]]&lt;&gt;"",Tabela4[[#This Row],[Horário]]&lt;&gt;""),Tabela4[[#This Row],[Data]]+Tabela4[[#This Row],[Horário]],"")</f>
        <v>45110.768055555556</v>
      </c>
      <c r="G5" s="25">
        <f t="shared" si="1"/>
        <v>0.66736111111094942</v>
      </c>
      <c r="H5" s="32">
        <f t="shared" si="2"/>
        <v>0</v>
      </c>
      <c r="I5" s="32">
        <f t="shared" si="3"/>
        <v>16</v>
      </c>
      <c r="J5" s="41">
        <f t="shared" si="4"/>
        <v>0.99999999976716936</v>
      </c>
    </row>
    <row r="6" spans="1:13" x14ac:dyDescent="0.3">
      <c r="A6" s="17">
        <f t="shared" si="0"/>
        <v>5</v>
      </c>
      <c r="B6" s="24">
        <v>45110</v>
      </c>
      <c r="C6" s="39">
        <v>0.86805555555555547</v>
      </c>
      <c r="D6" s="11" t="str">
        <f>IF(Tabela4[[#This Row],[Data]]&lt;&gt;"",PROPER(TEXT(Tabela4[[#This Row],[Data]],"mmmm")),"")</f>
        <v>Julho</v>
      </c>
      <c r="E6" s="11">
        <f>IF(Tabela4[[#This Row],[Data]]&lt;&gt;"",YEAR(Tabela4[[#This Row],[Data]]),"")</f>
        <v>2023</v>
      </c>
      <c r="F6" s="25">
        <f>IF(AND(Tabela4[[#This Row],[Data]]&lt;&gt;"",Tabela4[[#This Row],[Horário]]&lt;&gt;""),Tabela4[[#This Row],[Data]]+Tabela4[[#This Row],[Horário]],"")</f>
        <v>45110.868055555555</v>
      </c>
      <c r="G6" s="25">
        <f t="shared" si="1"/>
        <v>9.9999999998544808E-2</v>
      </c>
      <c r="H6" s="32">
        <f t="shared" si="2"/>
        <v>0</v>
      </c>
      <c r="I6" s="32">
        <f t="shared" si="3"/>
        <v>2</v>
      </c>
      <c r="J6" s="41">
        <f t="shared" si="4"/>
        <v>23.999999997904524</v>
      </c>
    </row>
    <row r="7" spans="1:13" x14ac:dyDescent="0.3">
      <c r="A7" s="17">
        <f t="shared" si="0"/>
        <v>6</v>
      </c>
      <c r="B7" s="24">
        <v>45111</v>
      </c>
      <c r="C7" s="39">
        <v>0.84027777777777779</v>
      </c>
      <c r="D7" s="11" t="str">
        <f>IF(Tabela4[[#This Row],[Data]]&lt;&gt;"",PROPER(TEXT(Tabela4[[#This Row],[Data]],"mmmm")),"")</f>
        <v>Julho</v>
      </c>
      <c r="E7" s="11">
        <f>IF(Tabela4[[#This Row],[Data]]&lt;&gt;"",YEAR(Tabela4[[#This Row],[Data]]),"")</f>
        <v>2023</v>
      </c>
      <c r="F7" s="25">
        <f>IF(AND(Tabela4[[#This Row],[Data]]&lt;&gt;"",Tabela4[[#This Row],[Horário]]&lt;&gt;""),Tabela4[[#This Row],[Data]]+Tabela4[[#This Row],[Horário]],"")</f>
        <v>45111.840277777781</v>
      </c>
      <c r="G7" s="25">
        <f t="shared" si="1"/>
        <v>0.97222222222626442</v>
      </c>
      <c r="H7" s="32">
        <f t="shared" si="2"/>
        <v>0</v>
      </c>
      <c r="I7" s="32">
        <f t="shared" si="3"/>
        <v>23</v>
      </c>
      <c r="J7" s="41">
        <f t="shared" si="4"/>
        <v>20.000000005820766</v>
      </c>
    </row>
    <row r="8" spans="1:13" x14ac:dyDescent="0.3">
      <c r="A8" s="17">
        <f t="shared" ref="A8:A13" si="5">A7+1</f>
        <v>7</v>
      </c>
      <c r="B8" s="24">
        <v>45111</v>
      </c>
      <c r="C8" s="39">
        <v>0.91111111111111109</v>
      </c>
      <c r="D8" s="11" t="str">
        <f>IF(Tabela4[[#This Row],[Data]]&lt;&gt;"",PROPER(TEXT(Tabela4[[#This Row],[Data]],"mmmm")),"")</f>
        <v>Julho</v>
      </c>
      <c r="E8" s="11">
        <f>IF(Tabela4[[#This Row],[Data]]&lt;&gt;"",YEAR(Tabela4[[#This Row],[Data]]),"")</f>
        <v>2023</v>
      </c>
      <c r="F8" s="25">
        <f>IF(AND(Tabela4[[#This Row],[Data]]&lt;&gt;"",Tabela4[[#This Row],[Horário]]&lt;&gt;""),Tabela4[[#This Row],[Data]]+Tabela4[[#This Row],[Horário]],"")</f>
        <v>45111.911111111112</v>
      </c>
      <c r="G8" s="25">
        <f t="shared" ref="G8:G13" si="6">IF(AND(B8&lt;&gt;"",C8&lt;&gt;""),(B8+C8)-(B7+C7),"")</f>
        <v>7.0833333331393078E-2</v>
      </c>
      <c r="H8" s="32">
        <f t="shared" ref="H8:H13" si="7">IF(G8&lt;&gt;"",INT(G8),"")</f>
        <v>0</v>
      </c>
      <c r="I8" s="32">
        <f t="shared" ref="I8:I13" si="8">IF(H8&lt;&gt;"",INT((G8-H8)*24),"")</f>
        <v>1</v>
      </c>
      <c r="J8" s="41">
        <f t="shared" ref="J8:J13" si="9">IF(I8&lt;&gt;"",(((G8-H8)*24)-I8)*60,"")</f>
        <v>41.999999997206032</v>
      </c>
    </row>
    <row r="9" spans="1:13" x14ac:dyDescent="0.3">
      <c r="A9" s="17">
        <f t="shared" si="5"/>
        <v>8</v>
      </c>
      <c r="B9" s="24">
        <v>45112</v>
      </c>
      <c r="C9" s="39">
        <v>0.71180555555555547</v>
      </c>
      <c r="D9" s="11" t="str">
        <f>IF(Tabela4[[#This Row],[Data]]&lt;&gt;"",PROPER(TEXT(Tabela4[[#This Row],[Data]],"mmmm")),"")</f>
        <v>Julho</v>
      </c>
      <c r="E9" s="11">
        <f>IF(Tabela4[[#This Row],[Data]]&lt;&gt;"",YEAR(Tabela4[[#This Row],[Data]]),"")</f>
        <v>2023</v>
      </c>
      <c r="F9" s="25">
        <f>IF(AND(Tabela4[[#This Row],[Data]]&lt;&gt;"",Tabela4[[#This Row],[Horário]]&lt;&gt;""),Tabela4[[#This Row],[Data]]+Tabela4[[#This Row],[Horário]],"")</f>
        <v>45112.711805555555</v>
      </c>
      <c r="G9" s="25">
        <f t="shared" si="6"/>
        <v>0.8006944444423425</v>
      </c>
      <c r="H9" s="32">
        <f t="shared" si="7"/>
        <v>0</v>
      </c>
      <c r="I9" s="32">
        <f t="shared" si="8"/>
        <v>19</v>
      </c>
      <c r="J9" s="41">
        <f t="shared" si="9"/>
        <v>12.999999996973202</v>
      </c>
      <c r="M9" s="4"/>
    </row>
    <row r="10" spans="1:13" x14ac:dyDescent="0.3">
      <c r="A10" s="17">
        <f t="shared" si="5"/>
        <v>9</v>
      </c>
      <c r="B10" s="24">
        <v>45112</v>
      </c>
      <c r="C10" s="39">
        <v>0.89236111111111116</v>
      </c>
      <c r="D10" s="11" t="str">
        <f>IF(Tabela4[[#This Row],[Data]]&lt;&gt;"",PROPER(TEXT(Tabela4[[#This Row],[Data]],"mmmm")),"")</f>
        <v>Julho</v>
      </c>
      <c r="E10" s="11">
        <f>IF(Tabela4[[#This Row],[Data]]&lt;&gt;"",YEAR(Tabela4[[#This Row],[Data]]),"")</f>
        <v>2023</v>
      </c>
      <c r="F10" s="25">
        <f>IF(AND(Tabela4[[#This Row],[Data]]&lt;&gt;"",Tabela4[[#This Row],[Horário]]&lt;&gt;""),Tabela4[[#This Row],[Data]]+Tabela4[[#This Row],[Horário]],"")</f>
        <v>45112.892361111109</v>
      </c>
      <c r="G10" s="25">
        <f t="shared" si="6"/>
        <v>0.18055555555474712</v>
      </c>
      <c r="H10" s="32">
        <f t="shared" si="7"/>
        <v>0</v>
      </c>
      <c r="I10" s="32">
        <f t="shared" si="8"/>
        <v>4</v>
      </c>
      <c r="J10" s="41">
        <f t="shared" si="9"/>
        <v>19.999999998835847</v>
      </c>
    </row>
    <row r="11" spans="1:13" x14ac:dyDescent="0.3">
      <c r="A11" s="17">
        <f t="shared" si="5"/>
        <v>10</v>
      </c>
      <c r="B11" s="24">
        <v>45113</v>
      </c>
      <c r="C11" s="39">
        <v>0.80555555555555547</v>
      </c>
      <c r="D11" s="11" t="str">
        <f>IF(Tabela4[[#This Row],[Data]]&lt;&gt;"",PROPER(TEXT(Tabela4[[#This Row],[Data]],"mmmm")),"")</f>
        <v>Julho</v>
      </c>
      <c r="E11" s="11">
        <f>IF(Tabela4[[#This Row],[Data]]&lt;&gt;"",YEAR(Tabela4[[#This Row],[Data]]),"")</f>
        <v>2023</v>
      </c>
      <c r="F11" s="25">
        <f>IF(AND(Tabela4[[#This Row],[Data]]&lt;&gt;"",Tabela4[[#This Row],[Horário]]&lt;&gt;""),Tabela4[[#This Row],[Data]]+Tabela4[[#This Row],[Horário]],"")</f>
        <v>45113.805555555555</v>
      </c>
      <c r="G11" s="25">
        <f t="shared" si="6"/>
        <v>0.91319444444525288</v>
      </c>
      <c r="H11" s="32">
        <f t="shared" si="7"/>
        <v>0</v>
      </c>
      <c r="I11" s="32">
        <f t="shared" si="8"/>
        <v>21</v>
      </c>
      <c r="J11" s="41">
        <f t="shared" si="9"/>
        <v>55.000000001164153</v>
      </c>
    </row>
    <row r="12" spans="1:13" x14ac:dyDescent="0.3">
      <c r="A12" s="17">
        <f t="shared" si="5"/>
        <v>11</v>
      </c>
      <c r="B12" s="24">
        <v>45114</v>
      </c>
      <c r="C12" s="39">
        <v>0.70138888888888884</v>
      </c>
      <c r="D12" s="11" t="str">
        <f>IF(Tabela4[[#This Row],[Data]]&lt;&gt;"",PROPER(TEXT(Tabela4[[#This Row],[Data]],"mmmm")),"")</f>
        <v>Julho</v>
      </c>
      <c r="E12" s="11">
        <f>IF(Tabela4[[#This Row],[Data]]&lt;&gt;"",YEAR(Tabela4[[#This Row],[Data]]),"")</f>
        <v>2023</v>
      </c>
      <c r="F12" s="25">
        <f>IF(AND(Tabela4[[#This Row],[Data]]&lt;&gt;"",Tabela4[[#This Row],[Horário]]&lt;&gt;""),Tabela4[[#This Row],[Data]]+Tabela4[[#This Row],[Horário]],"")</f>
        <v>45114.701388888891</v>
      </c>
      <c r="G12" s="25">
        <f t="shared" si="6"/>
        <v>0.89583333333575865</v>
      </c>
      <c r="H12" s="32">
        <f t="shared" si="7"/>
        <v>0</v>
      </c>
      <c r="I12" s="32">
        <f t="shared" si="8"/>
        <v>21</v>
      </c>
      <c r="J12" s="41">
        <f t="shared" si="9"/>
        <v>30.00000000349246</v>
      </c>
    </row>
    <row r="13" spans="1:13" x14ac:dyDescent="0.3">
      <c r="A13" s="17">
        <f t="shared" si="5"/>
        <v>12</v>
      </c>
      <c r="B13" s="24">
        <v>45115</v>
      </c>
      <c r="C13" s="39">
        <v>0.70138888888888884</v>
      </c>
      <c r="D13" s="11" t="str">
        <f>IF(Tabela4[[#This Row],[Data]]&lt;&gt;"",PROPER(TEXT(Tabela4[[#This Row],[Data]],"mmmm")),"")</f>
        <v>Julho</v>
      </c>
      <c r="E13" s="11">
        <f>IF(Tabela4[[#This Row],[Data]]&lt;&gt;"",YEAR(Tabela4[[#This Row],[Data]]),"")</f>
        <v>2023</v>
      </c>
      <c r="F13" s="25">
        <f>IF(AND(Tabela4[[#This Row],[Data]]&lt;&gt;"",Tabela4[[#This Row],[Horário]]&lt;&gt;""),Tabela4[[#This Row],[Data]]+Tabela4[[#This Row],[Horário]],"")</f>
        <v>45115.701388888891</v>
      </c>
      <c r="G13" s="25">
        <f t="shared" si="6"/>
        <v>1</v>
      </c>
      <c r="H13" s="32">
        <f t="shared" si="7"/>
        <v>1</v>
      </c>
      <c r="I13" s="32">
        <f t="shared" si="8"/>
        <v>0</v>
      </c>
      <c r="J13" s="41">
        <f t="shared" si="9"/>
        <v>0</v>
      </c>
    </row>
    <row r="14" spans="1:13" x14ac:dyDescent="0.3">
      <c r="A14" s="17">
        <f t="shared" ref="A14:A19" si="10">A13+1</f>
        <v>13</v>
      </c>
      <c r="B14" s="24">
        <v>45115</v>
      </c>
      <c r="C14" s="39">
        <v>0.78125</v>
      </c>
      <c r="D14" s="11" t="str">
        <f>IF(Tabela4[[#This Row],[Data]]&lt;&gt;"",PROPER(TEXT(Tabela4[[#This Row],[Data]],"mmmm")),"")</f>
        <v>Julho</v>
      </c>
      <c r="E14" s="11">
        <f>IF(Tabela4[[#This Row],[Data]]&lt;&gt;"",YEAR(Tabela4[[#This Row],[Data]]),"")</f>
        <v>2023</v>
      </c>
      <c r="F14" s="25">
        <f>IF(AND(Tabela4[[#This Row],[Data]]&lt;&gt;"",Tabela4[[#This Row],[Horário]]&lt;&gt;""),Tabela4[[#This Row],[Data]]+Tabela4[[#This Row],[Horário]],"")</f>
        <v>45115.78125</v>
      </c>
      <c r="G14" s="25">
        <f t="shared" ref="G14:G19" si="11">IF(AND(B14&lt;&gt;"",C14&lt;&gt;""),(B14+C14)-(B13+C13),"")</f>
        <v>7.9861111109494232E-2</v>
      </c>
      <c r="H14" s="32">
        <f t="shared" ref="H14:H19" si="12">IF(G14&lt;&gt;"",INT(G14),"")</f>
        <v>0</v>
      </c>
      <c r="I14" s="32">
        <f t="shared" ref="I14:I19" si="13">IF(H14&lt;&gt;"",INT((G14-H14)*24),"")</f>
        <v>1</v>
      </c>
      <c r="J14" s="41">
        <f t="shared" ref="J14:J19" si="14">IF(I14&lt;&gt;"",(((G14-H14)*24)-I14)*60,"")</f>
        <v>54.999999997671694</v>
      </c>
    </row>
    <row r="15" spans="1:13" x14ac:dyDescent="0.3">
      <c r="A15" s="17">
        <f t="shared" si="10"/>
        <v>14</v>
      </c>
      <c r="B15" s="24">
        <v>45115</v>
      </c>
      <c r="C15" s="39">
        <v>0.87152777777777779</v>
      </c>
      <c r="D15" s="11" t="str">
        <f>IF(Tabela4[[#This Row],[Data]]&lt;&gt;"",PROPER(TEXT(Tabela4[[#This Row],[Data]],"mmmm")),"")</f>
        <v>Julho</v>
      </c>
      <c r="E15" s="11">
        <f>IF(Tabela4[[#This Row],[Data]]&lt;&gt;"",YEAR(Tabela4[[#This Row],[Data]]),"")</f>
        <v>2023</v>
      </c>
      <c r="F15" s="25">
        <f>IF(AND(Tabela4[[#This Row],[Data]]&lt;&gt;"",Tabela4[[#This Row],[Horário]]&lt;&gt;""),Tabela4[[#This Row],[Data]]+Tabela4[[#This Row],[Horário]],"")</f>
        <v>45115.871527777781</v>
      </c>
      <c r="G15" s="25">
        <f t="shared" si="11"/>
        <v>9.0277777781011537E-2</v>
      </c>
      <c r="H15" s="32">
        <f t="shared" si="12"/>
        <v>0</v>
      </c>
      <c r="I15" s="32">
        <f t="shared" si="13"/>
        <v>2</v>
      </c>
      <c r="J15" s="41">
        <f t="shared" si="14"/>
        <v>10.000000004656613</v>
      </c>
    </row>
    <row r="16" spans="1:13" x14ac:dyDescent="0.3">
      <c r="A16" s="17">
        <f t="shared" si="10"/>
        <v>15</v>
      </c>
      <c r="B16" s="24">
        <v>45116</v>
      </c>
      <c r="C16" s="39">
        <v>5.9027777777777783E-2</v>
      </c>
      <c r="D16" s="11" t="str">
        <f>IF(Tabela4[[#This Row],[Data]]&lt;&gt;"",PROPER(TEXT(Tabela4[[#This Row],[Data]],"mmmm")),"")</f>
        <v>Julho</v>
      </c>
      <c r="E16" s="11">
        <f>IF(Tabela4[[#This Row],[Data]]&lt;&gt;"",YEAR(Tabela4[[#This Row],[Data]]),"")</f>
        <v>2023</v>
      </c>
      <c r="F16" s="25">
        <f>IF(AND(Tabela4[[#This Row],[Data]]&lt;&gt;"",Tabela4[[#This Row],[Horário]]&lt;&gt;""),Tabela4[[#This Row],[Data]]+Tabela4[[#This Row],[Horário]],"")</f>
        <v>45116.059027777781</v>
      </c>
      <c r="G16" s="25">
        <f t="shared" si="11"/>
        <v>0.1875</v>
      </c>
      <c r="H16" s="32">
        <f t="shared" si="12"/>
        <v>0</v>
      </c>
      <c r="I16" s="32">
        <f t="shared" si="13"/>
        <v>4</v>
      </c>
      <c r="J16" s="41">
        <f t="shared" si="14"/>
        <v>30</v>
      </c>
    </row>
    <row r="17" spans="1:10" x14ac:dyDescent="0.3">
      <c r="A17" s="17">
        <f t="shared" si="10"/>
        <v>16</v>
      </c>
      <c r="B17" s="24">
        <v>45116</v>
      </c>
      <c r="C17" s="39">
        <v>0.96944444444444444</v>
      </c>
      <c r="D17" s="11" t="str">
        <f>IF(Tabela4[[#This Row],[Data]]&lt;&gt;"",PROPER(TEXT(Tabela4[[#This Row],[Data]],"mmmm")),"")</f>
        <v>Julho</v>
      </c>
      <c r="E17" s="11">
        <f>IF(Tabela4[[#This Row],[Data]]&lt;&gt;"",YEAR(Tabela4[[#This Row],[Data]]),"")</f>
        <v>2023</v>
      </c>
      <c r="F17" s="25">
        <f>IF(AND(Tabela4[[#This Row],[Data]]&lt;&gt;"",Tabela4[[#This Row],[Horário]]&lt;&gt;""),Tabela4[[#This Row],[Data]]+Tabela4[[#This Row],[Horário]],"")</f>
        <v>45116.969444444447</v>
      </c>
      <c r="G17" s="25">
        <f t="shared" si="11"/>
        <v>0.91041666666569654</v>
      </c>
      <c r="H17" s="32">
        <f t="shared" si="12"/>
        <v>0</v>
      </c>
      <c r="I17" s="32">
        <f t="shared" si="13"/>
        <v>21</v>
      </c>
      <c r="J17" s="41">
        <f t="shared" si="14"/>
        <v>50.999999998603016</v>
      </c>
    </row>
    <row r="18" spans="1:10" x14ac:dyDescent="0.3">
      <c r="A18" s="17">
        <f t="shared" si="10"/>
        <v>17</v>
      </c>
      <c r="B18" s="24">
        <v>45117</v>
      </c>
      <c r="C18" s="39">
        <v>0.58680555555555558</v>
      </c>
      <c r="D18" s="11" t="str">
        <f>IF(Tabela4[[#This Row],[Data]]&lt;&gt;"",PROPER(TEXT(Tabela4[[#This Row],[Data]],"mmmm")),"")</f>
        <v>Julho</v>
      </c>
      <c r="E18" s="11">
        <f>IF(Tabela4[[#This Row],[Data]]&lt;&gt;"",YEAR(Tabela4[[#This Row],[Data]]),"")</f>
        <v>2023</v>
      </c>
      <c r="F18" s="25">
        <f>IF(AND(Tabela4[[#This Row],[Data]]&lt;&gt;"",Tabela4[[#This Row],[Horário]]&lt;&gt;""),Tabela4[[#This Row],[Data]]+Tabela4[[#This Row],[Horário]],"")</f>
        <v>45117.586805555555</v>
      </c>
      <c r="G18" s="25">
        <f t="shared" si="11"/>
        <v>0.61736111110803904</v>
      </c>
      <c r="H18" s="32">
        <f t="shared" si="12"/>
        <v>0</v>
      </c>
      <c r="I18" s="32">
        <f t="shared" si="13"/>
        <v>14</v>
      </c>
      <c r="J18" s="41">
        <f t="shared" si="14"/>
        <v>48.999999995576218</v>
      </c>
    </row>
    <row r="19" spans="1:10" x14ac:dyDescent="0.3">
      <c r="A19" s="17">
        <f t="shared" si="10"/>
        <v>18</v>
      </c>
      <c r="B19" s="24">
        <v>45117</v>
      </c>
      <c r="C19" s="39">
        <v>0.64236111111111105</v>
      </c>
      <c r="D19" s="11" t="str">
        <f>IF(Tabela4[[#This Row],[Data]]&lt;&gt;"",PROPER(TEXT(Tabela4[[#This Row],[Data]],"mmmm")),"")</f>
        <v>Julho</v>
      </c>
      <c r="E19" s="11">
        <f>IF(Tabela4[[#This Row],[Data]]&lt;&gt;"",YEAR(Tabela4[[#This Row],[Data]]),"")</f>
        <v>2023</v>
      </c>
      <c r="F19" s="25">
        <f>IF(AND(Tabela4[[#This Row],[Data]]&lt;&gt;"",Tabela4[[#This Row],[Horário]]&lt;&gt;""),Tabela4[[#This Row],[Data]]+Tabela4[[#This Row],[Horário]],"")</f>
        <v>45117.642361111109</v>
      </c>
      <c r="G19" s="25">
        <f t="shared" si="11"/>
        <v>5.5555555554747116E-2</v>
      </c>
      <c r="H19" s="32">
        <f t="shared" si="12"/>
        <v>0</v>
      </c>
      <c r="I19" s="32">
        <f t="shared" si="13"/>
        <v>1</v>
      </c>
      <c r="J19" s="41">
        <f t="shared" si="14"/>
        <v>19.999999998835847</v>
      </c>
    </row>
    <row r="20" spans="1:10" x14ac:dyDescent="0.3">
      <c r="A20" s="17">
        <f t="shared" ref="A20:A25" si="15">A19+1</f>
        <v>19</v>
      </c>
      <c r="B20" s="24">
        <v>45117</v>
      </c>
      <c r="C20" s="39">
        <v>0.86875000000000002</v>
      </c>
      <c r="D20" s="11" t="str">
        <f>IF(Tabela4[[#This Row],[Data]]&lt;&gt;"",PROPER(TEXT(Tabela4[[#This Row],[Data]],"mmmm")),"")</f>
        <v>Julho</v>
      </c>
      <c r="E20" s="11">
        <f>IF(Tabela4[[#This Row],[Data]]&lt;&gt;"",YEAR(Tabela4[[#This Row],[Data]]),"")</f>
        <v>2023</v>
      </c>
      <c r="F20" s="25">
        <f>IF(AND(Tabela4[[#This Row],[Data]]&lt;&gt;"",Tabela4[[#This Row],[Horário]]&lt;&gt;""),Tabela4[[#This Row],[Data]]+Tabela4[[#This Row],[Horário]],"")</f>
        <v>45117.868750000001</v>
      </c>
      <c r="G20" s="25">
        <f t="shared" ref="G20:G25" si="16">IF(AND(B20&lt;&gt;"",C20&lt;&gt;""),(B20+C20)-(B19+C19),"")</f>
        <v>0.22638888889196096</v>
      </c>
      <c r="H20" s="32">
        <f t="shared" ref="H20:H25" si="17">IF(G20&lt;&gt;"",INT(G20),"")</f>
        <v>0</v>
      </c>
      <c r="I20" s="32">
        <f t="shared" ref="I20:I25" si="18">IF(H20&lt;&gt;"",INT((G20-H20)*24),"")</f>
        <v>5</v>
      </c>
      <c r="J20" s="41">
        <f t="shared" ref="J20:J25" si="19">IF(I20&lt;&gt;"",(((G20-H20)*24)-I20)*60,"")</f>
        <v>26.000000004423782</v>
      </c>
    </row>
    <row r="21" spans="1:10" x14ac:dyDescent="0.3">
      <c r="A21" s="17">
        <f t="shared" si="15"/>
        <v>20</v>
      </c>
      <c r="B21" s="24">
        <v>45119</v>
      </c>
      <c r="C21" s="39">
        <v>0.94027777777777777</v>
      </c>
      <c r="D21" s="11" t="str">
        <f>IF(Tabela4[[#This Row],[Data]]&lt;&gt;"",PROPER(TEXT(Tabela4[[#This Row],[Data]],"mmmm")),"")</f>
        <v>Julho</v>
      </c>
      <c r="E21" s="11">
        <f>IF(Tabela4[[#This Row],[Data]]&lt;&gt;"",YEAR(Tabela4[[#This Row],[Data]]),"")</f>
        <v>2023</v>
      </c>
      <c r="F21" s="25">
        <f>IF(AND(Tabela4[[#This Row],[Data]]&lt;&gt;"",Tabela4[[#This Row],[Horário]]&lt;&gt;""),Tabela4[[#This Row],[Data]]+Tabela4[[#This Row],[Horário]],"")</f>
        <v>45119.94027777778</v>
      </c>
      <c r="G21" s="25">
        <f t="shared" si="16"/>
        <v>2.0715277777781012</v>
      </c>
      <c r="H21" s="32">
        <f t="shared" si="17"/>
        <v>2</v>
      </c>
      <c r="I21" s="32">
        <f t="shared" si="18"/>
        <v>1</v>
      </c>
      <c r="J21" s="41">
        <f t="shared" si="19"/>
        <v>43.000000000465661</v>
      </c>
    </row>
    <row r="22" spans="1:10" x14ac:dyDescent="0.3">
      <c r="A22" s="17">
        <f t="shared" si="15"/>
        <v>21</v>
      </c>
      <c r="B22" s="24">
        <v>45120</v>
      </c>
      <c r="C22" s="39">
        <v>0.4861111111111111</v>
      </c>
      <c r="D22" s="11" t="str">
        <f>IF(Tabela4[[#This Row],[Data]]&lt;&gt;"",PROPER(TEXT(Tabela4[[#This Row],[Data]],"mmmm")),"")</f>
        <v>Julho</v>
      </c>
      <c r="E22" s="11">
        <f>IF(Tabela4[[#This Row],[Data]]&lt;&gt;"",YEAR(Tabela4[[#This Row],[Data]]),"")</f>
        <v>2023</v>
      </c>
      <c r="F22" s="25">
        <f>IF(AND(Tabela4[[#This Row],[Data]]&lt;&gt;"",Tabela4[[#This Row],[Horário]]&lt;&gt;""),Tabela4[[#This Row],[Data]]+Tabela4[[#This Row],[Horário]],"")</f>
        <v>45120.486111111109</v>
      </c>
      <c r="G22" s="25">
        <f t="shared" si="16"/>
        <v>0.54583333332993789</v>
      </c>
      <c r="H22" s="32">
        <f t="shared" si="17"/>
        <v>0</v>
      </c>
      <c r="I22" s="32">
        <f t="shared" si="18"/>
        <v>13</v>
      </c>
      <c r="J22" s="41">
        <f t="shared" si="19"/>
        <v>5.9999999951105565</v>
      </c>
    </row>
    <row r="23" spans="1:10" x14ac:dyDescent="0.3">
      <c r="A23" s="17">
        <f t="shared" si="15"/>
        <v>22</v>
      </c>
      <c r="B23" s="24">
        <v>45120</v>
      </c>
      <c r="C23" s="39">
        <v>0.83958333333333324</v>
      </c>
      <c r="D23" s="11" t="str">
        <f>IF(Tabela4[[#This Row],[Data]]&lt;&gt;"",PROPER(TEXT(Tabela4[[#This Row],[Data]],"mmmm")),"")</f>
        <v>Julho</v>
      </c>
      <c r="E23" s="11">
        <f>IF(Tabela4[[#This Row],[Data]]&lt;&gt;"",YEAR(Tabela4[[#This Row],[Data]]),"")</f>
        <v>2023</v>
      </c>
      <c r="F23" s="25">
        <f>IF(AND(Tabela4[[#This Row],[Data]]&lt;&gt;"",Tabela4[[#This Row],[Horário]]&lt;&gt;""),Tabela4[[#This Row],[Data]]+Tabela4[[#This Row],[Horário]],"")</f>
        <v>45120.839583333334</v>
      </c>
      <c r="G23" s="25">
        <f t="shared" si="16"/>
        <v>0.35347222222480923</v>
      </c>
      <c r="H23" s="32">
        <f t="shared" si="17"/>
        <v>0</v>
      </c>
      <c r="I23" s="32">
        <f t="shared" si="18"/>
        <v>8</v>
      </c>
      <c r="J23" s="41">
        <f t="shared" si="19"/>
        <v>29.00000000372529</v>
      </c>
    </row>
    <row r="24" spans="1:10" x14ac:dyDescent="0.3">
      <c r="A24" s="17">
        <f t="shared" si="15"/>
        <v>23</v>
      </c>
      <c r="B24" s="24">
        <v>45121</v>
      </c>
      <c r="C24" s="39">
        <v>0.51597222222222217</v>
      </c>
      <c r="D24" s="11" t="str">
        <f>IF(Tabela4[[#This Row],[Data]]&lt;&gt;"",PROPER(TEXT(Tabela4[[#This Row],[Data]],"mmmm")),"")</f>
        <v>Julho</v>
      </c>
      <c r="E24" s="11">
        <f>IF(Tabela4[[#This Row],[Data]]&lt;&gt;"",YEAR(Tabela4[[#This Row],[Data]]),"")</f>
        <v>2023</v>
      </c>
      <c r="F24" s="25">
        <f>IF(AND(Tabela4[[#This Row],[Data]]&lt;&gt;"",Tabela4[[#This Row],[Horário]]&lt;&gt;""),Tabela4[[#This Row],[Data]]+Tabela4[[#This Row],[Horário]],"")</f>
        <v>45121.515972222223</v>
      </c>
      <c r="G24" s="25">
        <f t="shared" si="16"/>
        <v>0.67638888888905058</v>
      </c>
      <c r="H24" s="32">
        <f t="shared" si="17"/>
        <v>0</v>
      </c>
      <c r="I24" s="32">
        <f t="shared" si="18"/>
        <v>16</v>
      </c>
      <c r="J24" s="41">
        <f t="shared" si="19"/>
        <v>14.000000000232831</v>
      </c>
    </row>
    <row r="25" spans="1:10" x14ac:dyDescent="0.3">
      <c r="A25" s="17">
        <f t="shared" si="15"/>
        <v>24</v>
      </c>
      <c r="B25" s="24">
        <v>45121</v>
      </c>
      <c r="C25" s="39">
        <v>0.58819444444444446</v>
      </c>
      <c r="D25" s="11" t="str">
        <f>IF(Tabela4[[#This Row],[Data]]&lt;&gt;"",PROPER(TEXT(Tabela4[[#This Row],[Data]],"mmmm")),"")</f>
        <v>Julho</v>
      </c>
      <c r="E25" s="11">
        <f>IF(Tabela4[[#This Row],[Data]]&lt;&gt;"",YEAR(Tabela4[[#This Row],[Data]]),"")</f>
        <v>2023</v>
      </c>
      <c r="F25" s="25">
        <f>IF(AND(Tabela4[[#This Row],[Data]]&lt;&gt;"",Tabela4[[#This Row],[Horário]]&lt;&gt;""),Tabela4[[#This Row],[Data]]+Tabela4[[#This Row],[Horário]],"")</f>
        <v>45121.588194444441</v>
      </c>
      <c r="G25" s="25">
        <f t="shared" si="16"/>
        <v>7.2222222217533272E-2</v>
      </c>
      <c r="H25" s="32">
        <f t="shared" si="17"/>
        <v>0</v>
      </c>
      <c r="I25" s="32">
        <f t="shared" si="18"/>
        <v>1</v>
      </c>
      <c r="J25" s="41">
        <f t="shared" si="19"/>
        <v>43.999999993247911</v>
      </c>
    </row>
    <row r="26" spans="1:10" x14ac:dyDescent="0.3">
      <c r="A26" s="17">
        <f t="shared" ref="A26:A31" si="20">A25+1</f>
        <v>25</v>
      </c>
      <c r="B26" s="24">
        <v>45121</v>
      </c>
      <c r="C26" s="39">
        <v>0.63541666666666663</v>
      </c>
      <c r="D26" s="11" t="str">
        <f>IF(Tabela4[[#This Row],[Data]]&lt;&gt;"",PROPER(TEXT(Tabela4[[#This Row],[Data]],"mmmm")),"")</f>
        <v>Julho</v>
      </c>
      <c r="E26" s="11">
        <f>IF(Tabela4[[#This Row],[Data]]&lt;&gt;"",YEAR(Tabela4[[#This Row],[Data]]),"")</f>
        <v>2023</v>
      </c>
      <c r="F26" s="25">
        <f>IF(AND(Tabela4[[#This Row],[Data]]&lt;&gt;"",Tabela4[[#This Row],[Horário]]&lt;&gt;""),Tabela4[[#This Row],[Data]]+Tabela4[[#This Row],[Horário]],"")</f>
        <v>45121.635416666664</v>
      </c>
      <c r="G26" s="25">
        <f t="shared" ref="G26:G31" si="21">IF(AND(B26&lt;&gt;"",C26&lt;&gt;""),(B26+C26)-(B25+C25),"")</f>
        <v>4.7222222223354038E-2</v>
      </c>
      <c r="H26" s="32">
        <f t="shared" ref="H26:H31" si="22">IF(G26&lt;&gt;"",INT(G26),"")</f>
        <v>0</v>
      </c>
      <c r="I26" s="32">
        <f t="shared" ref="I26:I31" si="23">IF(H26&lt;&gt;"",INT((G26-H26)*24),"")</f>
        <v>1</v>
      </c>
      <c r="J26" s="41">
        <f t="shared" ref="J26:J31" si="24">IF(I26&lt;&gt;"",(((G26-H26)*24)-I26)*60,"")</f>
        <v>8.0000000016298145</v>
      </c>
    </row>
    <row r="27" spans="1:10" x14ac:dyDescent="0.3">
      <c r="A27" s="17">
        <f t="shared" si="20"/>
        <v>26</v>
      </c>
      <c r="B27" s="24">
        <v>45122</v>
      </c>
      <c r="C27" s="39">
        <v>0.79166666666666663</v>
      </c>
      <c r="D27" s="11" t="str">
        <f>IF(Tabela4[[#This Row],[Data]]&lt;&gt;"",PROPER(TEXT(Tabela4[[#This Row],[Data]],"mmmm")),"")</f>
        <v>Julho</v>
      </c>
      <c r="E27" s="11">
        <f>IF(Tabela4[[#This Row],[Data]]&lt;&gt;"",YEAR(Tabela4[[#This Row],[Data]]),"")</f>
        <v>2023</v>
      </c>
      <c r="F27" s="25">
        <f>IF(AND(Tabela4[[#This Row],[Data]]&lt;&gt;"",Tabela4[[#This Row],[Horário]]&lt;&gt;""),Tabela4[[#This Row],[Data]]+Tabela4[[#This Row],[Horário]],"")</f>
        <v>45122.791666666664</v>
      </c>
      <c r="G27" s="25">
        <f t="shared" si="21"/>
        <v>1.15625</v>
      </c>
      <c r="H27" s="32">
        <f t="shared" si="22"/>
        <v>1</v>
      </c>
      <c r="I27" s="32">
        <f t="shared" si="23"/>
        <v>3</v>
      </c>
      <c r="J27" s="41">
        <f t="shared" si="24"/>
        <v>45</v>
      </c>
    </row>
    <row r="28" spans="1:10" x14ac:dyDescent="0.3">
      <c r="A28" s="17">
        <f t="shared" si="20"/>
        <v>27</v>
      </c>
      <c r="B28" s="24">
        <v>45122</v>
      </c>
      <c r="C28" s="39">
        <v>0.875</v>
      </c>
      <c r="D28" s="11" t="str">
        <f>IF(Tabela4[[#This Row],[Data]]&lt;&gt;"",PROPER(TEXT(Tabela4[[#This Row],[Data]],"mmmm")),"")</f>
        <v>Julho</v>
      </c>
      <c r="E28" s="11">
        <f>IF(Tabela4[[#This Row],[Data]]&lt;&gt;"",YEAR(Tabela4[[#This Row],[Data]]),"")</f>
        <v>2023</v>
      </c>
      <c r="F28" s="25">
        <f>IF(AND(Tabela4[[#This Row],[Data]]&lt;&gt;"",Tabela4[[#This Row],[Horário]]&lt;&gt;""),Tabela4[[#This Row],[Data]]+Tabela4[[#This Row],[Horário]],"")</f>
        <v>45122.875</v>
      </c>
      <c r="G28" s="25">
        <f t="shared" si="21"/>
        <v>8.3333333335758653E-2</v>
      </c>
      <c r="H28" s="32">
        <f t="shared" si="22"/>
        <v>0</v>
      </c>
      <c r="I28" s="32">
        <f t="shared" si="23"/>
        <v>2</v>
      </c>
      <c r="J28" s="41">
        <f t="shared" si="24"/>
        <v>3.4924596548080444E-9</v>
      </c>
    </row>
    <row r="29" spans="1:10" x14ac:dyDescent="0.3">
      <c r="A29" s="17">
        <f t="shared" si="20"/>
        <v>28</v>
      </c>
      <c r="B29" s="24">
        <v>45122</v>
      </c>
      <c r="C29" s="39">
        <v>0.9375</v>
      </c>
      <c r="D29" s="11" t="str">
        <f>IF(Tabela4[[#This Row],[Data]]&lt;&gt;"",PROPER(TEXT(Tabela4[[#This Row],[Data]],"mmmm")),"")</f>
        <v>Julho</v>
      </c>
      <c r="E29" s="11">
        <f>IF(Tabela4[[#This Row],[Data]]&lt;&gt;"",YEAR(Tabela4[[#This Row],[Data]]),"")</f>
        <v>2023</v>
      </c>
      <c r="F29" s="25">
        <f>IF(AND(Tabela4[[#This Row],[Data]]&lt;&gt;"",Tabela4[[#This Row],[Horário]]&lt;&gt;""),Tabela4[[#This Row],[Data]]+Tabela4[[#This Row],[Horário]],"")</f>
        <v>45122.9375</v>
      </c>
      <c r="G29" s="25">
        <f t="shared" si="21"/>
        <v>6.25E-2</v>
      </c>
      <c r="H29" s="32">
        <f t="shared" si="22"/>
        <v>0</v>
      </c>
      <c r="I29" s="32">
        <f t="shared" si="23"/>
        <v>1</v>
      </c>
      <c r="J29" s="41">
        <f t="shared" si="24"/>
        <v>30</v>
      </c>
    </row>
    <row r="30" spans="1:10" x14ac:dyDescent="0.3">
      <c r="A30" s="17">
        <f t="shared" si="20"/>
        <v>29</v>
      </c>
      <c r="B30" s="24">
        <v>45124</v>
      </c>
      <c r="C30" s="39">
        <v>0.87847222222222221</v>
      </c>
      <c r="D30" s="11" t="str">
        <f>IF(Tabela4[[#This Row],[Data]]&lt;&gt;"",PROPER(TEXT(Tabela4[[#This Row],[Data]],"mmmm")),"")</f>
        <v>Julho</v>
      </c>
      <c r="E30" s="11">
        <f>IF(Tabela4[[#This Row],[Data]]&lt;&gt;"",YEAR(Tabela4[[#This Row],[Data]]),"")</f>
        <v>2023</v>
      </c>
      <c r="F30" s="25">
        <f>IF(AND(Tabela4[[#This Row],[Data]]&lt;&gt;"",Tabela4[[#This Row],[Horário]]&lt;&gt;""),Tabela4[[#This Row],[Data]]+Tabela4[[#This Row],[Horário]],"")</f>
        <v>45124.878472222219</v>
      </c>
      <c r="G30" s="25">
        <f t="shared" si="21"/>
        <v>1.9409722222189885</v>
      </c>
      <c r="H30" s="32">
        <f t="shared" si="22"/>
        <v>1</v>
      </c>
      <c r="I30" s="32">
        <f t="shared" si="23"/>
        <v>22</v>
      </c>
      <c r="J30" s="41">
        <f t="shared" si="24"/>
        <v>34.999999995343387</v>
      </c>
    </row>
    <row r="31" spans="1:10" x14ac:dyDescent="0.3">
      <c r="A31" s="17">
        <f t="shared" si="20"/>
        <v>30</v>
      </c>
      <c r="B31" s="24">
        <v>45125</v>
      </c>
      <c r="C31" s="39">
        <v>0.85069444444444453</v>
      </c>
      <c r="D31" s="11" t="str">
        <f>IF(Tabela4[[#This Row],[Data]]&lt;&gt;"",PROPER(TEXT(Tabela4[[#This Row],[Data]],"mmmm")),"")</f>
        <v>Julho</v>
      </c>
      <c r="E31" s="11">
        <f>IF(Tabela4[[#This Row],[Data]]&lt;&gt;"",YEAR(Tabela4[[#This Row],[Data]]),"")</f>
        <v>2023</v>
      </c>
      <c r="F31" s="25">
        <f>IF(AND(Tabela4[[#This Row],[Data]]&lt;&gt;"",Tabela4[[#This Row],[Horário]]&lt;&gt;""),Tabela4[[#This Row],[Data]]+Tabela4[[#This Row],[Horário]],"")</f>
        <v>45125.850694444445</v>
      </c>
      <c r="G31" s="25">
        <f t="shared" si="21"/>
        <v>0.97222222222626442</v>
      </c>
      <c r="H31" s="32">
        <f t="shared" si="22"/>
        <v>0</v>
      </c>
      <c r="I31" s="32">
        <f t="shared" si="23"/>
        <v>23</v>
      </c>
      <c r="J31" s="41">
        <f t="shared" si="24"/>
        <v>20.000000005820766</v>
      </c>
    </row>
    <row r="32" spans="1:10" x14ac:dyDescent="0.3">
      <c r="A32" s="17">
        <f t="shared" ref="A32:A37" si="25">A31+1</f>
        <v>31</v>
      </c>
      <c r="B32" s="24">
        <v>45125</v>
      </c>
      <c r="C32" s="39">
        <v>0.9243055555555556</v>
      </c>
      <c r="D32" s="11" t="str">
        <f>IF(Tabela4[[#This Row],[Data]]&lt;&gt;"",PROPER(TEXT(Tabela4[[#This Row],[Data]],"mmmm")),"")</f>
        <v>Julho</v>
      </c>
      <c r="E32" s="11">
        <f>IF(Tabela4[[#This Row],[Data]]&lt;&gt;"",YEAR(Tabela4[[#This Row],[Data]]),"")</f>
        <v>2023</v>
      </c>
      <c r="F32" s="25">
        <f>IF(AND(Tabela4[[#This Row],[Data]]&lt;&gt;"",Tabela4[[#This Row],[Horário]]&lt;&gt;""),Tabela4[[#This Row],[Data]]+Tabela4[[#This Row],[Horário]],"")</f>
        <v>45125.924305555556</v>
      </c>
      <c r="G32" s="25">
        <f t="shared" ref="G32:G37" si="26">IF(AND(B32&lt;&gt;"",C32&lt;&gt;""),(B32+C32)-(B31+C31),"")</f>
        <v>7.3611111110949423E-2</v>
      </c>
      <c r="H32" s="32">
        <f t="shared" ref="H32:H37" si="27">IF(G32&lt;&gt;"",INT(G32),"")</f>
        <v>0</v>
      </c>
      <c r="I32" s="32">
        <f t="shared" ref="I32:I37" si="28">IF(H32&lt;&gt;"",INT((G32-H32)*24),"")</f>
        <v>1</v>
      </c>
      <c r="J32" s="41">
        <f t="shared" ref="J32:J37" si="29">IF(I32&lt;&gt;"",(((G32-H32)*24)-I32)*60,"")</f>
        <v>45.999999999767169</v>
      </c>
    </row>
    <row r="33" spans="1:10" x14ac:dyDescent="0.3">
      <c r="A33" s="17">
        <f t="shared" si="25"/>
        <v>32</v>
      </c>
      <c r="B33" s="24">
        <v>45125</v>
      </c>
      <c r="C33" s="39">
        <v>0.98263888888888884</v>
      </c>
      <c r="D33" s="11" t="str">
        <f>IF(Tabela4[[#This Row],[Data]]&lt;&gt;"",PROPER(TEXT(Tabela4[[#This Row],[Data]],"mmmm")),"")</f>
        <v>Julho</v>
      </c>
      <c r="E33" s="11">
        <f>IF(Tabela4[[#This Row],[Data]]&lt;&gt;"",YEAR(Tabela4[[#This Row],[Data]]),"")</f>
        <v>2023</v>
      </c>
      <c r="F33" s="25">
        <f>IF(AND(Tabela4[[#This Row],[Data]]&lt;&gt;"",Tabela4[[#This Row],[Horário]]&lt;&gt;""),Tabela4[[#This Row],[Data]]+Tabela4[[#This Row],[Horário]],"")</f>
        <v>45125.982638888891</v>
      </c>
      <c r="G33" s="25">
        <f t="shared" si="26"/>
        <v>5.8333333334303461E-2</v>
      </c>
      <c r="H33" s="32">
        <f t="shared" si="27"/>
        <v>0</v>
      </c>
      <c r="I33" s="32">
        <f t="shared" si="28"/>
        <v>1</v>
      </c>
      <c r="J33" s="41">
        <f t="shared" si="29"/>
        <v>24.000000001396984</v>
      </c>
    </row>
    <row r="34" spans="1:10" x14ac:dyDescent="0.3">
      <c r="A34" s="17">
        <f t="shared" si="25"/>
        <v>33</v>
      </c>
      <c r="B34" s="24">
        <v>45127</v>
      </c>
      <c r="C34" s="39">
        <v>0.67222222222222217</v>
      </c>
      <c r="D34" s="11" t="str">
        <f>IF(Tabela4[[#This Row],[Data]]&lt;&gt;"",PROPER(TEXT(Tabela4[[#This Row],[Data]],"mmmm")),"")</f>
        <v>Julho</v>
      </c>
      <c r="E34" s="11">
        <f>IF(Tabela4[[#This Row],[Data]]&lt;&gt;"",YEAR(Tabela4[[#This Row],[Data]]),"")</f>
        <v>2023</v>
      </c>
      <c r="F34" s="25">
        <f>IF(AND(Tabela4[[#This Row],[Data]]&lt;&gt;"",Tabela4[[#This Row],[Horário]]&lt;&gt;""),Tabela4[[#This Row],[Data]]+Tabela4[[#This Row],[Horário]],"")</f>
        <v>45127.672222222223</v>
      </c>
      <c r="G34" s="25">
        <f t="shared" si="26"/>
        <v>1.6895833333328483</v>
      </c>
      <c r="H34" s="32">
        <f t="shared" si="27"/>
        <v>1</v>
      </c>
      <c r="I34" s="32">
        <f t="shared" si="28"/>
        <v>16</v>
      </c>
      <c r="J34" s="41">
        <f t="shared" si="29"/>
        <v>32.999999999301508</v>
      </c>
    </row>
    <row r="35" spans="1:10" x14ac:dyDescent="0.3">
      <c r="A35" s="17">
        <f t="shared" si="25"/>
        <v>34</v>
      </c>
      <c r="B35" s="24">
        <v>45127</v>
      </c>
      <c r="C35" s="39">
        <v>0.77777777777777779</v>
      </c>
      <c r="D35" s="11" t="str">
        <f>IF(Tabela4[[#This Row],[Data]]&lt;&gt;"",PROPER(TEXT(Tabela4[[#This Row],[Data]],"mmmm")),"")</f>
        <v>Julho</v>
      </c>
      <c r="E35" s="11">
        <f>IF(Tabela4[[#This Row],[Data]]&lt;&gt;"",YEAR(Tabela4[[#This Row],[Data]]),"")</f>
        <v>2023</v>
      </c>
      <c r="F35" s="25">
        <f>IF(AND(Tabela4[[#This Row],[Data]]&lt;&gt;"",Tabela4[[#This Row],[Horário]]&lt;&gt;""),Tabela4[[#This Row],[Data]]+Tabela4[[#This Row],[Horário]],"")</f>
        <v>45127.777777777781</v>
      </c>
      <c r="G35" s="25">
        <f t="shared" si="26"/>
        <v>0.1055555555576575</v>
      </c>
      <c r="H35" s="32">
        <f t="shared" si="27"/>
        <v>0</v>
      </c>
      <c r="I35" s="32">
        <f t="shared" si="28"/>
        <v>2</v>
      </c>
      <c r="J35" s="41">
        <f t="shared" si="29"/>
        <v>32.000000003026798</v>
      </c>
    </row>
    <row r="36" spans="1:10" x14ac:dyDescent="0.3">
      <c r="A36" s="17">
        <f t="shared" si="25"/>
        <v>35</v>
      </c>
      <c r="B36" s="24">
        <v>45127</v>
      </c>
      <c r="C36" s="39">
        <v>0.87777777777777777</v>
      </c>
      <c r="D36" s="11" t="str">
        <f>IF(Tabela4[[#This Row],[Data]]&lt;&gt;"",PROPER(TEXT(Tabela4[[#This Row],[Data]],"mmmm")),"")</f>
        <v>Julho</v>
      </c>
      <c r="E36" s="11">
        <f>IF(Tabela4[[#This Row],[Data]]&lt;&gt;"",YEAR(Tabela4[[#This Row],[Data]]),"")</f>
        <v>2023</v>
      </c>
      <c r="F36" s="25">
        <f>IF(AND(Tabela4[[#This Row],[Data]]&lt;&gt;"",Tabela4[[#This Row],[Horário]]&lt;&gt;""),Tabela4[[#This Row],[Data]]+Tabela4[[#This Row],[Horário]],"")</f>
        <v>45127.87777777778</v>
      </c>
      <c r="G36" s="25">
        <f t="shared" si="26"/>
        <v>9.9999999998544808E-2</v>
      </c>
      <c r="H36" s="32">
        <f t="shared" si="27"/>
        <v>0</v>
      </c>
      <c r="I36" s="32">
        <f t="shared" si="28"/>
        <v>2</v>
      </c>
      <c r="J36" s="41">
        <f t="shared" si="29"/>
        <v>23.999999997904524</v>
      </c>
    </row>
    <row r="37" spans="1:10" x14ac:dyDescent="0.3">
      <c r="A37" s="17">
        <f t="shared" si="25"/>
        <v>36</v>
      </c>
      <c r="B37" s="24">
        <v>45129</v>
      </c>
      <c r="C37" s="39">
        <v>0.4861111111111111</v>
      </c>
      <c r="D37" s="11" t="str">
        <f>IF(Tabela4[[#This Row],[Data]]&lt;&gt;"",PROPER(TEXT(Tabela4[[#This Row],[Data]],"mmmm")),"")</f>
        <v>Julho</v>
      </c>
      <c r="E37" s="11">
        <f>IF(Tabela4[[#This Row],[Data]]&lt;&gt;"",YEAR(Tabela4[[#This Row],[Data]]),"")</f>
        <v>2023</v>
      </c>
      <c r="F37" s="25">
        <f>IF(AND(Tabela4[[#This Row],[Data]]&lt;&gt;"",Tabela4[[#This Row],[Horário]]&lt;&gt;""),Tabela4[[#This Row],[Data]]+Tabela4[[#This Row],[Horário]],"")</f>
        <v>45129.486111111109</v>
      </c>
      <c r="G37" s="25">
        <f t="shared" si="26"/>
        <v>1.6083333333299379</v>
      </c>
      <c r="H37" s="32">
        <f t="shared" si="27"/>
        <v>1</v>
      </c>
      <c r="I37" s="32">
        <f t="shared" si="28"/>
        <v>14</v>
      </c>
      <c r="J37" s="41">
        <f t="shared" si="29"/>
        <v>35.999999995110556</v>
      </c>
    </row>
    <row r="38" spans="1:10" x14ac:dyDescent="0.3">
      <c r="A38" s="17">
        <f t="shared" ref="A38:A43" si="30">A37+1</f>
        <v>37</v>
      </c>
      <c r="B38" s="24">
        <v>45130</v>
      </c>
      <c r="C38" s="39">
        <v>0.99305555555555547</v>
      </c>
      <c r="D38" s="11" t="str">
        <f>IF(Tabela4[[#This Row],[Data]]&lt;&gt;"",PROPER(TEXT(Tabela4[[#This Row],[Data]],"mmmm")),"")</f>
        <v>Julho</v>
      </c>
      <c r="E38" s="11">
        <f>IF(Tabela4[[#This Row],[Data]]&lt;&gt;"",YEAR(Tabela4[[#This Row],[Data]]),"")</f>
        <v>2023</v>
      </c>
      <c r="F38" s="25">
        <f>IF(AND(Tabela4[[#This Row],[Data]]&lt;&gt;"",Tabela4[[#This Row],[Horário]]&lt;&gt;""),Tabela4[[#This Row],[Data]]+Tabela4[[#This Row],[Horário]],"")</f>
        <v>45130.993055555555</v>
      </c>
      <c r="G38" s="25">
        <f t="shared" ref="G38:G43" si="31">IF(AND(B38&lt;&gt;"",C38&lt;&gt;""),(B38+C38)-(B37+C37),"")</f>
        <v>1.5069444444452529</v>
      </c>
      <c r="H38" s="32">
        <f t="shared" ref="H38:H43" si="32">IF(G38&lt;&gt;"",INT(G38),"")</f>
        <v>1</v>
      </c>
      <c r="I38" s="32">
        <f t="shared" ref="I38:I43" si="33">IF(H38&lt;&gt;"",INT((G38-H38)*24),"")</f>
        <v>12</v>
      </c>
      <c r="J38" s="41">
        <f t="shared" ref="J38:J43" si="34">IF(I38&lt;&gt;"",(((G38-H38)*24)-I38)*60,"")</f>
        <v>10.000000001164153</v>
      </c>
    </row>
    <row r="39" spans="1:10" x14ac:dyDescent="0.3">
      <c r="A39" s="17">
        <f t="shared" si="30"/>
        <v>38</v>
      </c>
      <c r="B39" s="24">
        <v>45132</v>
      </c>
      <c r="C39" s="39">
        <v>0.52083333333333337</v>
      </c>
      <c r="D39" s="11" t="str">
        <f>IF(Tabela4[[#This Row],[Data]]&lt;&gt;"",PROPER(TEXT(Tabela4[[#This Row],[Data]],"mmmm")),"")</f>
        <v>Julho</v>
      </c>
      <c r="E39" s="11">
        <f>IF(Tabela4[[#This Row],[Data]]&lt;&gt;"",YEAR(Tabela4[[#This Row],[Data]]),"")</f>
        <v>2023</v>
      </c>
      <c r="F39" s="25">
        <f>IF(AND(Tabela4[[#This Row],[Data]]&lt;&gt;"",Tabela4[[#This Row],[Horário]]&lt;&gt;""),Tabela4[[#This Row],[Data]]+Tabela4[[#This Row],[Horário]],"")</f>
        <v>45132.520833333336</v>
      </c>
      <c r="G39" s="25">
        <f t="shared" si="31"/>
        <v>1.5277777777810115</v>
      </c>
      <c r="H39" s="32">
        <f t="shared" si="32"/>
        <v>1</v>
      </c>
      <c r="I39" s="32">
        <f t="shared" si="33"/>
        <v>12</v>
      </c>
      <c r="J39" s="41">
        <f t="shared" si="34"/>
        <v>40.000000004656613</v>
      </c>
    </row>
    <row r="40" spans="1:10" x14ac:dyDescent="0.3">
      <c r="A40" s="17">
        <f t="shared" si="30"/>
        <v>39</v>
      </c>
      <c r="B40" s="24">
        <v>45133</v>
      </c>
      <c r="C40" s="39">
        <v>5.5555555555555552E-2</v>
      </c>
      <c r="D40" s="11" t="str">
        <f>IF(Tabela4[[#This Row],[Data]]&lt;&gt;"",PROPER(TEXT(Tabela4[[#This Row],[Data]],"mmmm")),"")</f>
        <v>Julho</v>
      </c>
      <c r="E40" s="11">
        <f>IF(Tabela4[[#This Row],[Data]]&lt;&gt;"",YEAR(Tabela4[[#This Row],[Data]]),"")</f>
        <v>2023</v>
      </c>
      <c r="F40" s="25">
        <f>IF(AND(Tabela4[[#This Row],[Data]]&lt;&gt;"",Tabela4[[#This Row],[Horário]]&lt;&gt;""),Tabela4[[#This Row],[Data]]+Tabela4[[#This Row],[Horário]],"")</f>
        <v>45133.055555555555</v>
      </c>
      <c r="G40" s="25">
        <f t="shared" si="31"/>
        <v>0.53472222221898846</v>
      </c>
      <c r="H40" s="32">
        <f t="shared" si="32"/>
        <v>0</v>
      </c>
      <c r="I40" s="32">
        <f t="shared" si="33"/>
        <v>12</v>
      </c>
      <c r="J40" s="41">
        <f t="shared" si="34"/>
        <v>49.999999995343387</v>
      </c>
    </row>
    <row r="41" spans="1:10" x14ac:dyDescent="0.3">
      <c r="A41" s="17">
        <f t="shared" si="30"/>
        <v>40</v>
      </c>
      <c r="B41" s="24">
        <v>45133</v>
      </c>
      <c r="C41" s="39">
        <v>0.79861111111111116</v>
      </c>
      <c r="D41" s="11" t="str">
        <f>IF(Tabela4[[#This Row],[Data]]&lt;&gt;"",PROPER(TEXT(Tabela4[[#This Row],[Data]],"mmmm")),"")</f>
        <v>Julho</v>
      </c>
      <c r="E41" s="11">
        <f>IF(Tabela4[[#This Row],[Data]]&lt;&gt;"",YEAR(Tabela4[[#This Row],[Data]]),"")</f>
        <v>2023</v>
      </c>
      <c r="F41" s="25">
        <f>IF(AND(Tabela4[[#This Row],[Data]]&lt;&gt;"",Tabela4[[#This Row],[Horário]]&lt;&gt;""),Tabela4[[#This Row],[Data]]+Tabela4[[#This Row],[Horário]],"")</f>
        <v>45133.798611111109</v>
      </c>
      <c r="G41" s="25">
        <f t="shared" si="31"/>
        <v>0.74305555555474712</v>
      </c>
      <c r="H41" s="32">
        <f t="shared" si="32"/>
        <v>0</v>
      </c>
      <c r="I41" s="32">
        <f t="shared" si="33"/>
        <v>17</v>
      </c>
      <c r="J41" s="41">
        <f t="shared" si="34"/>
        <v>49.999999998835847</v>
      </c>
    </row>
    <row r="42" spans="1:10" x14ac:dyDescent="0.3">
      <c r="A42" s="17">
        <f t="shared" si="30"/>
        <v>41</v>
      </c>
      <c r="B42" s="24">
        <v>45134</v>
      </c>
      <c r="C42" s="39">
        <v>0.10069444444444443</v>
      </c>
      <c r="D42" s="11" t="str">
        <f>IF(Tabela4[[#This Row],[Data]]&lt;&gt;"",PROPER(TEXT(Tabela4[[#This Row],[Data]],"mmmm")),"")</f>
        <v>Julho</v>
      </c>
      <c r="E42" s="11">
        <f>IF(Tabela4[[#This Row],[Data]]&lt;&gt;"",YEAR(Tabela4[[#This Row],[Data]]),"")</f>
        <v>2023</v>
      </c>
      <c r="F42" s="25">
        <f>IF(AND(Tabela4[[#This Row],[Data]]&lt;&gt;"",Tabela4[[#This Row],[Horário]]&lt;&gt;""),Tabela4[[#This Row],[Data]]+Tabela4[[#This Row],[Horário]],"")</f>
        <v>45134.100694444445</v>
      </c>
      <c r="G42" s="25">
        <f t="shared" si="31"/>
        <v>0.30208333333575865</v>
      </c>
      <c r="H42" s="32">
        <f t="shared" si="32"/>
        <v>0</v>
      </c>
      <c r="I42" s="32">
        <f t="shared" si="33"/>
        <v>7</v>
      </c>
      <c r="J42" s="41">
        <f t="shared" si="34"/>
        <v>15.00000000349246</v>
      </c>
    </row>
    <row r="43" spans="1:10" x14ac:dyDescent="0.3">
      <c r="A43" s="17">
        <f t="shared" si="30"/>
        <v>42</v>
      </c>
      <c r="B43" s="24">
        <v>45135</v>
      </c>
      <c r="C43" s="39">
        <v>0.55208333333333337</v>
      </c>
      <c r="D43" s="11" t="str">
        <f>IF(Tabela4[[#This Row],[Data]]&lt;&gt;"",PROPER(TEXT(Tabela4[[#This Row],[Data]],"mmmm")),"")</f>
        <v>Julho</v>
      </c>
      <c r="E43" s="11">
        <f>IF(Tabela4[[#This Row],[Data]]&lt;&gt;"",YEAR(Tabela4[[#This Row],[Data]]),"")</f>
        <v>2023</v>
      </c>
      <c r="F43" s="25">
        <f>IF(AND(Tabela4[[#This Row],[Data]]&lt;&gt;"",Tabela4[[#This Row],[Horário]]&lt;&gt;""),Tabela4[[#This Row],[Data]]+Tabela4[[#This Row],[Horário]],"")</f>
        <v>45135.552083333336</v>
      </c>
      <c r="G43" s="25">
        <f t="shared" si="31"/>
        <v>1.4513888888905058</v>
      </c>
      <c r="H43" s="32">
        <f t="shared" si="32"/>
        <v>1</v>
      </c>
      <c r="I43" s="32">
        <f t="shared" si="33"/>
        <v>10</v>
      </c>
      <c r="J43" s="41">
        <f t="shared" si="34"/>
        <v>50.000000002328306</v>
      </c>
    </row>
    <row r="44" spans="1:10" x14ac:dyDescent="0.3">
      <c r="A44" s="17">
        <f t="shared" ref="A44:A49" si="35">A43+1</f>
        <v>43</v>
      </c>
      <c r="B44" s="24">
        <v>45136</v>
      </c>
      <c r="C44" s="39">
        <v>0.56041666666666667</v>
      </c>
      <c r="D44" s="11" t="str">
        <f>IF(Tabela4[[#This Row],[Data]]&lt;&gt;"",PROPER(TEXT(Tabela4[[#This Row],[Data]],"mmmm")),"")</f>
        <v>Julho</v>
      </c>
      <c r="E44" s="11">
        <f>IF(Tabela4[[#This Row],[Data]]&lt;&gt;"",YEAR(Tabela4[[#This Row],[Data]]),"")</f>
        <v>2023</v>
      </c>
      <c r="F44" s="25">
        <f>IF(AND(Tabela4[[#This Row],[Data]]&lt;&gt;"",Tabela4[[#This Row],[Horário]]&lt;&gt;""),Tabela4[[#This Row],[Data]]+Tabela4[[#This Row],[Horário]],"")</f>
        <v>45136.560416666667</v>
      </c>
      <c r="G44" s="25">
        <f t="shared" ref="G44:G49" si="36">IF(AND(B44&lt;&gt;"",C44&lt;&gt;""),(B44+C44)-(B43+C43),"")</f>
        <v>1.0083333333313931</v>
      </c>
      <c r="H44" s="32">
        <f t="shared" ref="H44:H49" si="37">IF(G44&lt;&gt;"",INT(G44),"")</f>
        <v>1</v>
      </c>
      <c r="I44" s="32">
        <f t="shared" ref="I44:I49" si="38">IF(H44&lt;&gt;"",INT((G44-H44)*24),"")</f>
        <v>0</v>
      </c>
      <c r="J44" s="41">
        <f t="shared" ref="J44:J49" si="39">IF(I44&lt;&gt;"",(((G44-H44)*24)-I44)*60,"")</f>
        <v>11.999999997206032</v>
      </c>
    </row>
    <row r="45" spans="1:10" x14ac:dyDescent="0.3">
      <c r="A45" s="17">
        <f t="shared" si="35"/>
        <v>44</v>
      </c>
      <c r="B45" s="24">
        <v>45137</v>
      </c>
      <c r="C45" s="39">
        <v>0.55833333333333335</v>
      </c>
      <c r="D45" s="11" t="str">
        <f>IF(Tabela4[[#This Row],[Data]]&lt;&gt;"",PROPER(TEXT(Tabela4[[#This Row],[Data]],"mmmm")),"")</f>
        <v>Julho</v>
      </c>
      <c r="E45" s="11">
        <f>IF(Tabela4[[#This Row],[Data]]&lt;&gt;"",YEAR(Tabela4[[#This Row],[Data]]),"")</f>
        <v>2023</v>
      </c>
      <c r="F45" s="25">
        <f>IF(AND(Tabela4[[#This Row],[Data]]&lt;&gt;"",Tabela4[[#This Row],[Horário]]&lt;&gt;""),Tabela4[[#This Row],[Data]]+Tabela4[[#This Row],[Horário]],"")</f>
        <v>45137.558333333334</v>
      </c>
      <c r="G45" s="25">
        <f t="shared" si="36"/>
        <v>0.99791666666715173</v>
      </c>
      <c r="H45" s="32">
        <f t="shared" si="37"/>
        <v>0</v>
      </c>
      <c r="I45" s="32">
        <f t="shared" si="38"/>
        <v>23</v>
      </c>
      <c r="J45" s="41">
        <f t="shared" si="39"/>
        <v>57.000000000698492</v>
      </c>
    </row>
    <row r="46" spans="1:10" x14ac:dyDescent="0.3">
      <c r="A46" s="17">
        <f t="shared" si="35"/>
        <v>45</v>
      </c>
      <c r="B46" s="24">
        <v>45137</v>
      </c>
      <c r="C46" s="39">
        <v>0.99930555555555556</v>
      </c>
      <c r="D46" s="11" t="str">
        <f>IF(Tabela4[[#This Row],[Data]]&lt;&gt;"",PROPER(TEXT(Tabela4[[#This Row],[Data]],"mmmm")),"")</f>
        <v>Julho</v>
      </c>
      <c r="E46" s="11">
        <f>IF(Tabela4[[#This Row],[Data]]&lt;&gt;"",YEAR(Tabela4[[#This Row],[Data]]),"")</f>
        <v>2023</v>
      </c>
      <c r="F46" s="25">
        <f>IF(AND(Tabela4[[#This Row],[Data]]&lt;&gt;"",Tabela4[[#This Row],[Horário]]&lt;&gt;""),Tabela4[[#This Row],[Data]]+Tabela4[[#This Row],[Horário]],"")</f>
        <v>45137.999305555553</v>
      </c>
      <c r="G46" s="25">
        <f t="shared" si="36"/>
        <v>0.44097222221898846</v>
      </c>
      <c r="H46" s="32">
        <f t="shared" si="37"/>
        <v>0</v>
      </c>
      <c r="I46" s="32">
        <f t="shared" si="38"/>
        <v>10</v>
      </c>
      <c r="J46" s="41">
        <f t="shared" si="39"/>
        <v>34.999999995343387</v>
      </c>
    </row>
    <row r="47" spans="1:10" x14ac:dyDescent="0.3">
      <c r="A47" s="17">
        <f t="shared" si="35"/>
        <v>46</v>
      </c>
      <c r="B47" s="24">
        <v>45138</v>
      </c>
      <c r="C47" s="39">
        <v>0.5493055555555556</v>
      </c>
      <c r="D47" s="11" t="str">
        <f>IF(Tabela4[[#This Row],[Data]]&lt;&gt;"",PROPER(TEXT(Tabela4[[#This Row],[Data]],"mmmm")),"")</f>
        <v>Julho</v>
      </c>
      <c r="E47" s="11">
        <f>IF(Tabela4[[#This Row],[Data]]&lt;&gt;"",YEAR(Tabela4[[#This Row],[Data]]),"")</f>
        <v>2023</v>
      </c>
      <c r="F47" s="25">
        <f>IF(AND(Tabela4[[#This Row],[Data]]&lt;&gt;"",Tabela4[[#This Row],[Horário]]&lt;&gt;""),Tabela4[[#This Row],[Data]]+Tabela4[[#This Row],[Horário]],"")</f>
        <v>45138.549305555556</v>
      </c>
      <c r="G47" s="25">
        <f t="shared" si="36"/>
        <v>0.55000000000291038</v>
      </c>
      <c r="H47" s="32">
        <f t="shared" si="37"/>
        <v>0</v>
      </c>
      <c r="I47" s="32">
        <f t="shared" si="38"/>
        <v>13</v>
      </c>
      <c r="J47" s="41">
        <f t="shared" si="39"/>
        <v>12.000000004190952</v>
      </c>
    </row>
    <row r="48" spans="1:10" x14ac:dyDescent="0.3">
      <c r="A48" s="17">
        <f t="shared" si="35"/>
        <v>47</v>
      </c>
      <c r="B48" s="24">
        <v>45138</v>
      </c>
      <c r="C48" s="39">
        <v>0.64583333333333337</v>
      </c>
      <c r="D48" s="11" t="str">
        <f>IF(Tabela4[[#This Row],[Data]]&lt;&gt;"",PROPER(TEXT(Tabela4[[#This Row],[Data]],"mmmm")),"")</f>
        <v>Julho</v>
      </c>
      <c r="E48" s="11">
        <f>IF(Tabela4[[#This Row],[Data]]&lt;&gt;"",YEAR(Tabela4[[#This Row],[Data]]),"")</f>
        <v>2023</v>
      </c>
      <c r="F48" s="25">
        <f>IF(AND(Tabela4[[#This Row],[Data]]&lt;&gt;"",Tabela4[[#This Row],[Horário]]&lt;&gt;""),Tabela4[[#This Row],[Data]]+Tabela4[[#This Row],[Horário]],"")</f>
        <v>45138.645833333336</v>
      </c>
      <c r="G48" s="25">
        <f t="shared" si="36"/>
        <v>9.6527777779556345E-2</v>
      </c>
      <c r="H48" s="32">
        <f t="shared" si="37"/>
        <v>0</v>
      </c>
      <c r="I48" s="32">
        <f t="shared" si="38"/>
        <v>2</v>
      </c>
      <c r="J48" s="41">
        <f t="shared" si="39"/>
        <v>19.000000002561137</v>
      </c>
    </row>
    <row r="49" spans="1:10" x14ac:dyDescent="0.3">
      <c r="A49" s="17">
        <f t="shared" si="35"/>
        <v>48</v>
      </c>
      <c r="B49" s="24">
        <v>45140</v>
      </c>
      <c r="C49" s="39">
        <v>0.47847222222222219</v>
      </c>
      <c r="D49" s="11" t="str">
        <f>IF(Tabela4[[#This Row],[Data]]&lt;&gt;"",PROPER(TEXT(Tabela4[[#This Row],[Data]],"mmmm")),"")</f>
        <v>Agosto</v>
      </c>
      <c r="E49" s="11">
        <f>IF(Tabela4[[#This Row],[Data]]&lt;&gt;"",YEAR(Tabela4[[#This Row],[Data]]),"")</f>
        <v>2023</v>
      </c>
      <c r="F49" s="25">
        <f>IF(AND(Tabela4[[#This Row],[Data]]&lt;&gt;"",Tabela4[[#This Row],[Horário]]&lt;&gt;""),Tabela4[[#This Row],[Data]]+Tabela4[[#This Row],[Horário]],"")</f>
        <v>45140.478472222225</v>
      </c>
      <c r="G49" s="25">
        <f t="shared" si="36"/>
        <v>1.8326388888890506</v>
      </c>
      <c r="H49" s="32">
        <f t="shared" si="37"/>
        <v>1</v>
      </c>
      <c r="I49" s="32">
        <f t="shared" si="38"/>
        <v>19</v>
      </c>
      <c r="J49" s="41">
        <f t="shared" si="39"/>
        <v>59.000000000232831</v>
      </c>
    </row>
    <row r="50" spans="1:10" x14ac:dyDescent="0.3">
      <c r="A50" s="17">
        <f t="shared" ref="A50:A55" si="40">A49+1</f>
        <v>49</v>
      </c>
      <c r="B50" s="24">
        <v>45141</v>
      </c>
      <c r="C50" s="39">
        <v>0.51736111111111105</v>
      </c>
      <c r="D50" s="11" t="str">
        <f>IF(Tabela4[[#This Row],[Data]]&lt;&gt;"",PROPER(TEXT(Tabela4[[#This Row],[Data]],"mmmm")),"")</f>
        <v>Agosto</v>
      </c>
      <c r="E50" s="11">
        <f>IF(Tabela4[[#This Row],[Data]]&lt;&gt;"",YEAR(Tabela4[[#This Row],[Data]]),"")</f>
        <v>2023</v>
      </c>
      <c r="F50" s="25">
        <f>IF(AND(Tabela4[[#This Row],[Data]]&lt;&gt;"",Tabela4[[#This Row],[Horário]]&lt;&gt;""),Tabela4[[#This Row],[Data]]+Tabela4[[#This Row],[Horário]],"")</f>
        <v>45141.517361111109</v>
      </c>
      <c r="G50" s="25">
        <f t="shared" ref="G50:G55" si="41">IF(AND(B50&lt;&gt;"",C50&lt;&gt;""),(B50+C50)-(B49+C49),"")</f>
        <v>1.038888888884685</v>
      </c>
      <c r="H50" s="32">
        <f t="shared" ref="H50:H55" si="42">IF(G50&lt;&gt;"",INT(G50),"")</f>
        <v>1</v>
      </c>
      <c r="I50" s="32">
        <f t="shared" ref="I50:I55" si="43">IF(H50&lt;&gt;"",INT((G50-H50)*24),"")</f>
        <v>0</v>
      </c>
      <c r="J50" s="41">
        <f t="shared" ref="J50:J55" si="44">IF(I50&lt;&gt;"",(((G50-H50)*24)-I50)*60,"")</f>
        <v>55.999999993946403</v>
      </c>
    </row>
    <row r="51" spans="1:10" x14ac:dyDescent="0.3">
      <c r="A51" s="17">
        <f t="shared" si="40"/>
        <v>50</v>
      </c>
      <c r="B51" s="24">
        <v>45141</v>
      </c>
      <c r="C51" s="39">
        <v>0.58333333333333337</v>
      </c>
      <c r="D51" s="11" t="str">
        <f>IF(Tabela4[[#This Row],[Data]]&lt;&gt;"",PROPER(TEXT(Tabela4[[#This Row],[Data]],"mmmm")),"")</f>
        <v>Agosto</v>
      </c>
      <c r="E51" s="11">
        <f>IF(Tabela4[[#This Row],[Data]]&lt;&gt;"",YEAR(Tabela4[[#This Row],[Data]]),"")</f>
        <v>2023</v>
      </c>
      <c r="F51" s="25">
        <f>IF(AND(Tabela4[[#This Row],[Data]]&lt;&gt;"",Tabela4[[#This Row],[Horário]]&lt;&gt;""),Tabela4[[#This Row],[Data]]+Tabela4[[#This Row],[Horário]],"")</f>
        <v>45141.583333333336</v>
      </c>
      <c r="G51" s="25">
        <f t="shared" si="41"/>
        <v>6.5972222226264421E-2</v>
      </c>
      <c r="H51" s="32">
        <f t="shared" si="42"/>
        <v>0</v>
      </c>
      <c r="I51" s="32">
        <f t="shared" si="43"/>
        <v>1</v>
      </c>
      <c r="J51" s="41">
        <f t="shared" si="44"/>
        <v>35.000000005820766</v>
      </c>
    </row>
    <row r="52" spans="1:10" x14ac:dyDescent="0.3">
      <c r="A52" s="17">
        <f t="shared" si="40"/>
        <v>51</v>
      </c>
      <c r="B52" s="24">
        <v>45141</v>
      </c>
      <c r="C52" s="39">
        <v>0.625</v>
      </c>
      <c r="D52" s="11" t="str">
        <f>IF(Tabela4[[#This Row],[Data]]&lt;&gt;"",PROPER(TEXT(Tabela4[[#This Row],[Data]],"mmmm")),"")</f>
        <v>Agosto</v>
      </c>
      <c r="E52" s="11">
        <f>IF(Tabela4[[#This Row],[Data]]&lt;&gt;"",YEAR(Tabela4[[#This Row],[Data]]),"")</f>
        <v>2023</v>
      </c>
      <c r="F52" s="25">
        <f>IF(AND(Tabela4[[#This Row],[Data]]&lt;&gt;"",Tabela4[[#This Row],[Horário]]&lt;&gt;""),Tabela4[[#This Row],[Data]]+Tabela4[[#This Row],[Horário]],"")</f>
        <v>45141.625</v>
      </c>
      <c r="G52" s="25">
        <f t="shared" si="41"/>
        <v>4.1666666664241347E-2</v>
      </c>
      <c r="H52" s="32">
        <f t="shared" si="42"/>
        <v>0</v>
      </c>
      <c r="I52" s="32">
        <f t="shared" si="43"/>
        <v>0</v>
      </c>
      <c r="J52" s="41">
        <f t="shared" si="44"/>
        <v>59.99999999650754</v>
      </c>
    </row>
    <row r="53" spans="1:10" x14ac:dyDescent="0.3">
      <c r="A53" s="17">
        <f t="shared" si="40"/>
        <v>52</v>
      </c>
      <c r="B53" s="24">
        <v>45141</v>
      </c>
      <c r="C53" s="39">
        <v>0.6875</v>
      </c>
      <c r="D53" s="11" t="str">
        <f>IF(Tabela4[[#This Row],[Data]]&lt;&gt;"",PROPER(TEXT(Tabela4[[#This Row],[Data]],"mmmm")),"")</f>
        <v>Agosto</v>
      </c>
      <c r="E53" s="11">
        <f>IF(Tabela4[[#This Row],[Data]]&lt;&gt;"",YEAR(Tabela4[[#This Row],[Data]]),"")</f>
        <v>2023</v>
      </c>
      <c r="F53" s="25">
        <f>IF(AND(Tabela4[[#This Row],[Data]]&lt;&gt;"",Tabela4[[#This Row],[Horário]]&lt;&gt;""),Tabela4[[#This Row],[Data]]+Tabela4[[#This Row],[Horário]],"")</f>
        <v>45141.6875</v>
      </c>
      <c r="G53" s="25">
        <f t="shared" si="41"/>
        <v>6.25E-2</v>
      </c>
      <c r="H53" s="32">
        <f t="shared" si="42"/>
        <v>0</v>
      </c>
      <c r="I53" s="32">
        <f t="shared" si="43"/>
        <v>1</v>
      </c>
      <c r="J53" s="41">
        <f t="shared" si="44"/>
        <v>30</v>
      </c>
    </row>
    <row r="54" spans="1:10" x14ac:dyDescent="0.3">
      <c r="A54" s="17">
        <f t="shared" si="40"/>
        <v>53</v>
      </c>
      <c r="B54" s="24">
        <v>45141</v>
      </c>
      <c r="C54" s="39">
        <v>0.78819444444444453</v>
      </c>
      <c r="D54" s="11" t="str">
        <f>IF(Tabela4[[#This Row],[Data]]&lt;&gt;"",PROPER(TEXT(Tabela4[[#This Row],[Data]],"mmmm")),"")</f>
        <v>Agosto</v>
      </c>
      <c r="E54" s="11">
        <f>IF(Tabela4[[#This Row],[Data]]&lt;&gt;"",YEAR(Tabela4[[#This Row],[Data]]),"")</f>
        <v>2023</v>
      </c>
      <c r="F54" s="25">
        <f>IF(AND(Tabela4[[#This Row],[Data]]&lt;&gt;"",Tabela4[[#This Row],[Horário]]&lt;&gt;""),Tabela4[[#This Row],[Data]]+Tabela4[[#This Row],[Horário]],"")</f>
        <v>45141.788194444445</v>
      </c>
      <c r="G54" s="25">
        <f t="shared" si="41"/>
        <v>0.10069444444525288</v>
      </c>
      <c r="H54" s="32">
        <f t="shared" si="42"/>
        <v>0</v>
      </c>
      <c r="I54" s="32">
        <f t="shared" si="43"/>
        <v>2</v>
      </c>
      <c r="J54" s="41">
        <f t="shared" si="44"/>
        <v>25.000000001164153</v>
      </c>
    </row>
    <row r="55" spans="1:10" x14ac:dyDescent="0.3">
      <c r="A55" s="17">
        <f t="shared" si="40"/>
        <v>54</v>
      </c>
      <c r="B55" s="24">
        <v>45141</v>
      </c>
      <c r="C55" s="39">
        <v>0.8520833333333333</v>
      </c>
      <c r="D55" s="11" t="str">
        <f>IF(Tabela4[[#This Row],[Data]]&lt;&gt;"",PROPER(TEXT(Tabela4[[#This Row],[Data]],"mmmm")),"")</f>
        <v>Agosto</v>
      </c>
      <c r="E55" s="11">
        <f>IF(Tabela4[[#This Row],[Data]]&lt;&gt;"",YEAR(Tabela4[[#This Row],[Data]]),"")</f>
        <v>2023</v>
      </c>
      <c r="F55" s="25">
        <f>IF(AND(Tabela4[[#This Row],[Data]]&lt;&gt;"",Tabela4[[#This Row],[Horário]]&lt;&gt;""),Tabela4[[#This Row],[Data]]+Tabela4[[#This Row],[Horário]],"")</f>
        <v>45141.852083333331</v>
      </c>
      <c r="G55" s="25">
        <f t="shared" si="41"/>
        <v>6.3888888886140194E-2</v>
      </c>
      <c r="H55" s="32">
        <f t="shared" si="42"/>
        <v>0</v>
      </c>
      <c r="I55" s="32">
        <f t="shared" si="43"/>
        <v>1</v>
      </c>
      <c r="J55" s="41">
        <f t="shared" si="44"/>
        <v>31.999999996041879</v>
      </c>
    </row>
    <row r="56" spans="1:10" x14ac:dyDescent="0.3">
      <c r="A56" s="17">
        <f t="shared" ref="A56:A61" si="45">A55+1</f>
        <v>55</v>
      </c>
      <c r="B56" s="24">
        <v>45143</v>
      </c>
      <c r="C56" s="39">
        <v>0.95138888888888884</v>
      </c>
      <c r="D56" s="11" t="str">
        <f>IF(Tabela4[[#This Row],[Data]]&lt;&gt;"",PROPER(TEXT(Tabela4[[#This Row],[Data]],"mmmm")),"")</f>
        <v>Agosto</v>
      </c>
      <c r="E56" s="11">
        <f>IF(Tabela4[[#This Row],[Data]]&lt;&gt;"",YEAR(Tabela4[[#This Row],[Data]]),"")</f>
        <v>2023</v>
      </c>
      <c r="F56" s="25">
        <f>IF(AND(Tabela4[[#This Row],[Data]]&lt;&gt;"",Tabela4[[#This Row],[Horário]]&lt;&gt;""),Tabela4[[#This Row],[Data]]+Tabela4[[#This Row],[Horário]],"")</f>
        <v>45143.951388888891</v>
      </c>
      <c r="G56" s="25">
        <f t="shared" ref="G56:G61" si="46">IF(AND(B56&lt;&gt;"",C56&lt;&gt;""),(B56+C56)-(B55+C55),"")</f>
        <v>2.0993055555591127</v>
      </c>
      <c r="H56" s="32">
        <f t="shared" ref="H56:H61" si="47">IF(G56&lt;&gt;"",INT(G56),"")</f>
        <v>2</v>
      </c>
      <c r="I56" s="32">
        <f t="shared" ref="I56:I61" si="48">IF(H56&lt;&gt;"",INT((G56-H56)*24),"")</f>
        <v>2</v>
      </c>
      <c r="J56" s="41">
        <f t="shared" ref="J56:J61" si="49">IF(I56&lt;&gt;"",(((G56-H56)*24)-I56)*60,"")</f>
        <v>23.000000005122274</v>
      </c>
    </row>
    <row r="57" spans="1:10" x14ac:dyDescent="0.3">
      <c r="A57" s="17">
        <f t="shared" si="45"/>
        <v>56</v>
      </c>
      <c r="B57" s="24">
        <v>45144</v>
      </c>
      <c r="C57" s="39">
        <v>0.66319444444444442</v>
      </c>
      <c r="D57" s="11" t="str">
        <f>IF(Tabela4[[#This Row],[Data]]&lt;&gt;"",PROPER(TEXT(Tabela4[[#This Row],[Data]],"mmmm")),"")</f>
        <v>Agosto</v>
      </c>
      <c r="E57" s="11">
        <f>IF(Tabela4[[#This Row],[Data]]&lt;&gt;"",YEAR(Tabela4[[#This Row],[Data]]),"")</f>
        <v>2023</v>
      </c>
      <c r="F57" s="25">
        <f>IF(AND(Tabela4[[#This Row],[Data]]&lt;&gt;"",Tabela4[[#This Row],[Horário]]&lt;&gt;""),Tabela4[[#This Row],[Data]]+Tabela4[[#This Row],[Horário]],"")</f>
        <v>45144.663194444445</v>
      </c>
      <c r="G57" s="25">
        <f t="shared" si="46"/>
        <v>0.71180555555474712</v>
      </c>
      <c r="H57" s="32">
        <f t="shared" si="47"/>
        <v>0</v>
      </c>
      <c r="I57" s="32">
        <f t="shared" si="48"/>
        <v>17</v>
      </c>
      <c r="J57" s="41">
        <f t="shared" si="49"/>
        <v>4.9999999988358468</v>
      </c>
    </row>
    <row r="58" spans="1:10" x14ac:dyDescent="0.3">
      <c r="A58" s="17">
        <f t="shared" si="45"/>
        <v>57</v>
      </c>
      <c r="B58" s="24">
        <v>45144</v>
      </c>
      <c r="C58" s="39">
        <v>0.73958333333333337</v>
      </c>
      <c r="D58" s="11" t="str">
        <f>IF(Tabela4[[#This Row],[Data]]&lt;&gt;"",PROPER(TEXT(Tabela4[[#This Row],[Data]],"mmmm")),"")</f>
        <v>Agosto</v>
      </c>
      <c r="E58" s="11">
        <f>IF(Tabela4[[#This Row],[Data]]&lt;&gt;"",YEAR(Tabela4[[#This Row],[Data]]),"")</f>
        <v>2023</v>
      </c>
      <c r="F58" s="25">
        <f>IF(AND(Tabela4[[#This Row],[Data]]&lt;&gt;"",Tabela4[[#This Row],[Horário]]&lt;&gt;""),Tabela4[[#This Row],[Data]]+Tabela4[[#This Row],[Horário]],"")</f>
        <v>45144.739583333336</v>
      </c>
      <c r="G58" s="25">
        <f t="shared" si="46"/>
        <v>7.6388888890505768E-2</v>
      </c>
      <c r="H58" s="32">
        <f t="shared" si="47"/>
        <v>0</v>
      </c>
      <c r="I58" s="32">
        <f t="shared" si="48"/>
        <v>1</v>
      </c>
      <c r="J58" s="41">
        <f t="shared" si="49"/>
        <v>50.000000002328306</v>
      </c>
    </row>
    <row r="59" spans="1:10" x14ac:dyDescent="0.3">
      <c r="A59" s="17">
        <f t="shared" si="45"/>
        <v>58</v>
      </c>
      <c r="B59" s="24">
        <v>45144</v>
      </c>
      <c r="C59" s="39">
        <v>0.92361111111111116</v>
      </c>
      <c r="D59" s="11" t="str">
        <f>IF(Tabela4[[#This Row],[Data]]&lt;&gt;"",PROPER(TEXT(Tabela4[[#This Row],[Data]],"mmmm")),"")</f>
        <v>Agosto</v>
      </c>
      <c r="E59" s="11">
        <f>IF(Tabela4[[#This Row],[Data]]&lt;&gt;"",YEAR(Tabela4[[#This Row],[Data]]),"")</f>
        <v>2023</v>
      </c>
      <c r="F59" s="25">
        <f>IF(AND(Tabela4[[#This Row],[Data]]&lt;&gt;"",Tabela4[[#This Row],[Horário]]&lt;&gt;""),Tabela4[[#This Row],[Data]]+Tabela4[[#This Row],[Horário]],"")</f>
        <v>45144.923611111109</v>
      </c>
      <c r="G59" s="25">
        <f t="shared" si="46"/>
        <v>0.18402777777373558</v>
      </c>
      <c r="H59" s="32">
        <f t="shared" si="47"/>
        <v>0</v>
      </c>
      <c r="I59" s="32">
        <f t="shared" si="48"/>
        <v>4</v>
      </c>
      <c r="J59" s="41">
        <f t="shared" si="49"/>
        <v>24.999999994179234</v>
      </c>
    </row>
    <row r="60" spans="1:10" x14ac:dyDescent="0.3">
      <c r="A60" s="17">
        <f t="shared" si="45"/>
        <v>59</v>
      </c>
      <c r="B60" s="24">
        <v>45145</v>
      </c>
      <c r="C60" s="39">
        <v>4.8611111111111112E-2</v>
      </c>
      <c r="D60" s="11" t="str">
        <f>IF(Tabela4[[#This Row],[Data]]&lt;&gt;"",PROPER(TEXT(Tabela4[[#This Row],[Data]],"mmmm")),"")</f>
        <v>Agosto</v>
      </c>
      <c r="E60" s="11">
        <f>IF(Tabela4[[#This Row],[Data]]&lt;&gt;"",YEAR(Tabela4[[#This Row],[Data]]),"")</f>
        <v>2023</v>
      </c>
      <c r="F60" s="25">
        <f>IF(AND(Tabela4[[#This Row],[Data]]&lt;&gt;"",Tabela4[[#This Row],[Horário]]&lt;&gt;""),Tabela4[[#This Row],[Data]]+Tabela4[[#This Row],[Horário]],"")</f>
        <v>45145.048611111109</v>
      </c>
      <c r="G60" s="25">
        <f t="shared" si="46"/>
        <v>0.125</v>
      </c>
      <c r="H60" s="32">
        <f t="shared" si="47"/>
        <v>0</v>
      </c>
      <c r="I60" s="32">
        <f t="shared" si="48"/>
        <v>3</v>
      </c>
      <c r="J60" s="41">
        <f t="shared" si="49"/>
        <v>0</v>
      </c>
    </row>
    <row r="61" spans="1:10" x14ac:dyDescent="0.3">
      <c r="A61" s="17">
        <f t="shared" si="45"/>
        <v>60</v>
      </c>
      <c r="B61" s="24">
        <v>45145</v>
      </c>
      <c r="C61" s="39">
        <v>0.8305555555555556</v>
      </c>
      <c r="D61" s="11" t="str">
        <f>IF(Tabela4[[#This Row],[Data]]&lt;&gt;"",PROPER(TEXT(Tabela4[[#This Row],[Data]],"mmmm")),"")</f>
        <v>Agosto</v>
      </c>
      <c r="E61" s="11">
        <f>IF(Tabela4[[#This Row],[Data]]&lt;&gt;"",YEAR(Tabela4[[#This Row],[Data]]),"")</f>
        <v>2023</v>
      </c>
      <c r="F61" s="25">
        <f>IF(AND(Tabela4[[#This Row],[Data]]&lt;&gt;"",Tabela4[[#This Row],[Horário]]&lt;&gt;""),Tabela4[[#This Row],[Data]]+Tabela4[[#This Row],[Horário]],"")</f>
        <v>45145.830555555556</v>
      </c>
      <c r="G61" s="25">
        <f t="shared" si="46"/>
        <v>0.78194444444670808</v>
      </c>
      <c r="H61" s="32">
        <f t="shared" si="47"/>
        <v>0</v>
      </c>
      <c r="I61" s="32">
        <f t="shared" si="48"/>
        <v>18</v>
      </c>
      <c r="J61" s="41">
        <f t="shared" si="49"/>
        <v>46.000000003259629</v>
      </c>
    </row>
    <row r="62" spans="1:10" x14ac:dyDescent="0.3">
      <c r="A62" s="17">
        <f t="shared" ref="A62:A67" si="50">A61+1</f>
        <v>61</v>
      </c>
      <c r="B62" s="24">
        <v>45145</v>
      </c>
      <c r="C62" s="39">
        <v>0.98263888888888884</v>
      </c>
      <c r="D62" s="11" t="str">
        <f>IF(Tabela4[[#This Row],[Data]]&lt;&gt;"",PROPER(TEXT(Tabela4[[#This Row],[Data]],"mmmm")),"")</f>
        <v>Agosto</v>
      </c>
      <c r="E62" s="11">
        <f>IF(Tabela4[[#This Row],[Data]]&lt;&gt;"",YEAR(Tabela4[[#This Row],[Data]]),"")</f>
        <v>2023</v>
      </c>
      <c r="F62" s="25">
        <f>IF(AND(Tabela4[[#This Row],[Data]]&lt;&gt;"",Tabela4[[#This Row],[Horário]]&lt;&gt;""),Tabela4[[#This Row],[Data]]+Tabela4[[#This Row],[Horário]],"")</f>
        <v>45145.982638888891</v>
      </c>
      <c r="G62" s="25">
        <f t="shared" ref="G62:G67" si="51">IF(AND(B62&lt;&gt;"",C62&lt;&gt;""),(B62+C62)-(B61+C61),"")</f>
        <v>0.15208333333430346</v>
      </c>
      <c r="H62" s="32">
        <f t="shared" ref="H62:H67" si="52">IF(G62&lt;&gt;"",INT(G62),"")</f>
        <v>0</v>
      </c>
      <c r="I62" s="32">
        <f t="shared" ref="I62:I67" si="53">IF(H62&lt;&gt;"",INT((G62-H62)*24),"")</f>
        <v>3</v>
      </c>
      <c r="J62" s="41">
        <f t="shared" ref="J62:J67" si="54">IF(I62&lt;&gt;"",(((G62-H62)*24)-I62)*60,"")</f>
        <v>39.000000001396984</v>
      </c>
    </row>
    <row r="63" spans="1:10" x14ac:dyDescent="0.3">
      <c r="A63" s="17">
        <f t="shared" si="50"/>
        <v>62</v>
      </c>
      <c r="B63" s="24">
        <v>45146</v>
      </c>
      <c r="C63" s="39">
        <v>0.55555555555555558</v>
      </c>
      <c r="D63" s="11" t="str">
        <f>IF(Tabela4[[#This Row],[Data]]&lt;&gt;"",PROPER(TEXT(Tabela4[[#This Row],[Data]],"mmmm")),"")</f>
        <v>Agosto</v>
      </c>
      <c r="E63" s="11">
        <f>IF(Tabela4[[#This Row],[Data]]&lt;&gt;"",YEAR(Tabela4[[#This Row],[Data]]),"")</f>
        <v>2023</v>
      </c>
      <c r="F63" s="25">
        <f>IF(AND(Tabela4[[#This Row],[Data]]&lt;&gt;"",Tabela4[[#This Row],[Horário]]&lt;&gt;""),Tabela4[[#This Row],[Data]]+Tabela4[[#This Row],[Horário]],"")</f>
        <v>45146.555555555555</v>
      </c>
      <c r="G63" s="25">
        <f t="shared" si="51"/>
        <v>0.57291666666424135</v>
      </c>
      <c r="H63" s="32">
        <f t="shared" si="52"/>
        <v>0</v>
      </c>
      <c r="I63" s="32">
        <f t="shared" si="53"/>
        <v>13</v>
      </c>
      <c r="J63" s="41">
        <f t="shared" si="54"/>
        <v>44.99999999650754</v>
      </c>
    </row>
    <row r="64" spans="1:10" x14ac:dyDescent="0.3">
      <c r="A64" s="17">
        <f t="shared" si="50"/>
        <v>63</v>
      </c>
      <c r="B64" s="24">
        <v>45146</v>
      </c>
      <c r="C64" s="39">
        <v>0.69444444444444453</v>
      </c>
      <c r="D64" s="11" t="str">
        <f>IF(Tabela4[[#This Row],[Data]]&lt;&gt;"",PROPER(TEXT(Tabela4[[#This Row],[Data]],"mmmm")),"")</f>
        <v>Agosto</v>
      </c>
      <c r="E64" s="11">
        <f>IF(Tabela4[[#This Row],[Data]]&lt;&gt;"",YEAR(Tabela4[[#This Row],[Data]]),"")</f>
        <v>2023</v>
      </c>
      <c r="F64" s="25">
        <f>IF(AND(Tabela4[[#This Row],[Data]]&lt;&gt;"",Tabela4[[#This Row],[Horário]]&lt;&gt;""),Tabela4[[#This Row],[Data]]+Tabela4[[#This Row],[Horário]],"")</f>
        <v>45146.694444444445</v>
      </c>
      <c r="G64" s="25">
        <f t="shared" si="51"/>
        <v>0.13888888889050577</v>
      </c>
      <c r="H64" s="32">
        <f t="shared" si="52"/>
        <v>0</v>
      </c>
      <c r="I64" s="32">
        <f t="shared" si="53"/>
        <v>3</v>
      </c>
      <c r="J64" s="41">
        <f t="shared" si="54"/>
        <v>20.000000002328306</v>
      </c>
    </row>
    <row r="65" spans="1:10" x14ac:dyDescent="0.3">
      <c r="A65" s="17">
        <f t="shared" si="50"/>
        <v>64</v>
      </c>
      <c r="B65" s="24">
        <v>45146</v>
      </c>
      <c r="C65" s="39">
        <v>0.86111111111111116</v>
      </c>
      <c r="D65" s="11" t="str">
        <f>IF(Tabela4[[#This Row],[Data]]&lt;&gt;"",PROPER(TEXT(Tabela4[[#This Row],[Data]],"mmmm")),"")</f>
        <v>Agosto</v>
      </c>
      <c r="E65" s="11">
        <f>IF(Tabela4[[#This Row],[Data]]&lt;&gt;"",YEAR(Tabela4[[#This Row],[Data]]),"")</f>
        <v>2023</v>
      </c>
      <c r="F65" s="25">
        <f>IF(AND(Tabela4[[#This Row],[Data]]&lt;&gt;"",Tabela4[[#This Row],[Horário]]&lt;&gt;""),Tabela4[[#This Row],[Data]]+Tabela4[[#This Row],[Horário]],"")</f>
        <v>45146.861111111109</v>
      </c>
      <c r="G65" s="25">
        <f t="shared" si="51"/>
        <v>0.16666666666424135</v>
      </c>
      <c r="H65" s="32">
        <f t="shared" si="52"/>
        <v>0</v>
      </c>
      <c r="I65" s="32">
        <f t="shared" si="53"/>
        <v>3</v>
      </c>
      <c r="J65" s="41">
        <f t="shared" si="54"/>
        <v>59.99999999650754</v>
      </c>
    </row>
    <row r="66" spans="1:10" x14ac:dyDescent="0.3">
      <c r="A66" s="17">
        <f t="shared" si="50"/>
        <v>65</v>
      </c>
      <c r="B66" s="24">
        <v>45148</v>
      </c>
      <c r="C66" s="39">
        <v>0.51736111111111105</v>
      </c>
      <c r="D66" s="11" t="str">
        <f>IF(Tabela4[[#This Row],[Data]]&lt;&gt;"",PROPER(TEXT(Tabela4[[#This Row],[Data]],"mmmm")),"")</f>
        <v>Agosto</v>
      </c>
      <c r="E66" s="11">
        <f>IF(Tabela4[[#This Row],[Data]]&lt;&gt;"",YEAR(Tabela4[[#This Row],[Data]]),"")</f>
        <v>2023</v>
      </c>
      <c r="F66" s="25">
        <f>IF(AND(Tabela4[[#This Row],[Data]]&lt;&gt;"",Tabela4[[#This Row],[Horário]]&lt;&gt;""),Tabela4[[#This Row],[Data]]+Tabela4[[#This Row],[Horário]],"")</f>
        <v>45148.517361111109</v>
      </c>
      <c r="G66" s="25">
        <f t="shared" si="51"/>
        <v>1.65625</v>
      </c>
      <c r="H66" s="32">
        <f t="shared" si="52"/>
        <v>1</v>
      </c>
      <c r="I66" s="32">
        <f t="shared" si="53"/>
        <v>15</v>
      </c>
      <c r="J66" s="41">
        <f t="shared" si="54"/>
        <v>45</v>
      </c>
    </row>
    <row r="67" spans="1:10" x14ac:dyDescent="0.3">
      <c r="A67" s="17">
        <f t="shared" si="50"/>
        <v>66</v>
      </c>
      <c r="B67" s="24">
        <v>45148</v>
      </c>
      <c r="C67" s="39">
        <v>0.70138888888888884</v>
      </c>
      <c r="D67" s="11" t="str">
        <f>IF(Tabela4[[#This Row],[Data]]&lt;&gt;"",PROPER(TEXT(Tabela4[[#This Row],[Data]],"mmmm")),"")</f>
        <v>Agosto</v>
      </c>
      <c r="E67" s="11">
        <f>IF(Tabela4[[#This Row],[Data]]&lt;&gt;"",YEAR(Tabela4[[#This Row],[Data]]),"")</f>
        <v>2023</v>
      </c>
      <c r="F67" s="25">
        <f>IF(AND(Tabela4[[#This Row],[Data]]&lt;&gt;"",Tabela4[[#This Row],[Horário]]&lt;&gt;""),Tabela4[[#This Row],[Data]]+Tabela4[[#This Row],[Horário]],"")</f>
        <v>45148.701388888891</v>
      </c>
      <c r="G67" s="25">
        <f t="shared" si="51"/>
        <v>0.18402777778101154</v>
      </c>
      <c r="H67" s="32">
        <f t="shared" si="52"/>
        <v>0</v>
      </c>
      <c r="I67" s="32">
        <f t="shared" si="53"/>
        <v>4</v>
      </c>
      <c r="J67" s="41">
        <f t="shared" si="54"/>
        <v>25.000000004656613</v>
      </c>
    </row>
    <row r="68" spans="1:10" x14ac:dyDescent="0.3">
      <c r="A68" s="17">
        <f t="shared" ref="A68:A73" si="55">A67+1</f>
        <v>67</v>
      </c>
      <c r="B68" s="24">
        <v>45149</v>
      </c>
      <c r="C68" s="39">
        <v>0.82708333333333339</v>
      </c>
      <c r="D68" s="11" t="str">
        <f>IF(Tabela4[[#This Row],[Data]]&lt;&gt;"",PROPER(TEXT(Tabela4[[#This Row],[Data]],"mmmm")),"")</f>
        <v>Agosto</v>
      </c>
      <c r="E68" s="11">
        <f>IF(Tabela4[[#This Row],[Data]]&lt;&gt;"",YEAR(Tabela4[[#This Row],[Data]]),"")</f>
        <v>2023</v>
      </c>
      <c r="F68" s="25">
        <f>IF(AND(Tabela4[[#This Row],[Data]]&lt;&gt;"",Tabela4[[#This Row],[Horário]]&lt;&gt;""),Tabela4[[#This Row],[Data]]+Tabela4[[#This Row],[Horário]],"")</f>
        <v>45149.82708333333</v>
      </c>
      <c r="G68" s="25">
        <f t="shared" ref="G68:G73" si="56">IF(AND(B68&lt;&gt;"",C68&lt;&gt;""),(B68+C68)-(B67+C67),"")</f>
        <v>1.1256944444394321</v>
      </c>
      <c r="H68" s="32">
        <f t="shared" ref="H68:H73" si="57">IF(G68&lt;&gt;"",INT(G68),"")</f>
        <v>1</v>
      </c>
      <c r="I68" s="32">
        <f t="shared" ref="I68:I73" si="58">IF(H68&lt;&gt;"",INT((G68-H68)*24),"")</f>
        <v>3</v>
      </c>
      <c r="J68" s="41">
        <f t="shared" ref="J68:J73" si="59">IF(I68&lt;&gt;"",(((G68-H68)*24)-I68)*60,"")</f>
        <v>0.99999999278225005</v>
      </c>
    </row>
    <row r="69" spans="1:10" x14ac:dyDescent="0.3">
      <c r="A69" s="17">
        <f t="shared" si="55"/>
        <v>68</v>
      </c>
      <c r="B69" s="24">
        <v>45151</v>
      </c>
      <c r="C69" s="39">
        <v>0.47916666666666669</v>
      </c>
      <c r="D69" s="11" t="str">
        <f>IF(Tabela4[[#This Row],[Data]]&lt;&gt;"",PROPER(TEXT(Tabela4[[#This Row],[Data]],"mmmm")),"")</f>
        <v>Agosto</v>
      </c>
      <c r="E69" s="11">
        <f>IF(Tabela4[[#This Row],[Data]]&lt;&gt;"",YEAR(Tabela4[[#This Row],[Data]]),"")</f>
        <v>2023</v>
      </c>
      <c r="F69" s="25">
        <f>IF(AND(Tabela4[[#This Row],[Data]]&lt;&gt;"",Tabela4[[#This Row],[Horário]]&lt;&gt;""),Tabela4[[#This Row],[Data]]+Tabela4[[#This Row],[Horário]],"")</f>
        <v>45151.479166666664</v>
      </c>
      <c r="G69" s="25">
        <f t="shared" si="56"/>
        <v>1.6520833333343035</v>
      </c>
      <c r="H69" s="32">
        <f t="shared" si="57"/>
        <v>1</v>
      </c>
      <c r="I69" s="32">
        <f t="shared" si="58"/>
        <v>15</v>
      </c>
      <c r="J69" s="41">
        <f t="shared" si="59"/>
        <v>39.000000001396984</v>
      </c>
    </row>
    <row r="70" spans="1:10" x14ac:dyDescent="0.3">
      <c r="A70" s="17">
        <f t="shared" si="55"/>
        <v>69</v>
      </c>
      <c r="B70" s="24">
        <v>45151</v>
      </c>
      <c r="C70" s="39">
        <v>0.60416666666666663</v>
      </c>
      <c r="D70" s="11" t="str">
        <f>IF(Tabela4[[#This Row],[Data]]&lt;&gt;"",PROPER(TEXT(Tabela4[[#This Row],[Data]],"mmmm")),"")</f>
        <v>Agosto</v>
      </c>
      <c r="E70" s="11">
        <f>IF(Tabela4[[#This Row],[Data]]&lt;&gt;"",YEAR(Tabela4[[#This Row],[Data]]),"")</f>
        <v>2023</v>
      </c>
      <c r="F70" s="25">
        <f>IF(AND(Tabela4[[#This Row],[Data]]&lt;&gt;"",Tabela4[[#This Row],[Horário]]&lt;&gt;""),Tabela4[[#This Row],[Data]]+Tabela4[[#This Row],[Horário]],"")</f>
        <v>45151.604166666664</v>
      </c>
      <c r="G70" s="25">
        <f t="shared" si="56"/>
        <v>0.125</v>
      </c>
      <c r="H70" s="32">
        <f t="shared" si="57"/>
        <v>0</v>
      </c>
      <c r="I70" s="32">
        <f t="shared" si="58"/>
        <v>3</v>
      </c>
      <c r="J70" s="41">
        <f t="shared" si="59"/>
        <v>0</v>
      </c>
    </row>
    <row r="71" spans="1:10" x14ac:dyDescent="0.3">
      <c r="A71" s="17">
        <f t="shared" si="55"/>
        <v>70</v>
      </c>
      <c r="B71" s="24">
        <v>45153</v>
      </c>
      <c r="C71" s="39">
        <v>0.43402777777777773</v>
      </c>
      <c r="D71" s="11" t="str">
        <f>IF(Tabela4[[#This Row],[Data]]&lt;&gt;"",PROPER(TEXT(Tabela4[[#This Row],[Data]],"mmmm")),"")</f>
        <v>Agosto</v>
      </c>
      <c r="E71" s="11">
        <f>IF(Tabela4[[#This Row],[Data]]&lt;&gt;"",YEAR(Tabela4[[#This Row],[Data]]),"")</f>
        <v>2023</v>
      </c>
      <c r="F71" s="25">
        <f>IF(AND(Tabela4[[#This Row],[Data]]&lt;&gt;"",Tabela4[[#This Row],[Horário]]&lt;&gt;""),Tabela4[[#This Row],[Data]]+Tabela4[[#This Row],[Horário]],"")</f>
        <v>45153.434027777781</v>
      </c>
      <c r="G71" s="25">
        <f t="shared" si="56"/>
        <v>1.8298611111167702</v>
      </c>
      <c r="H71" s="32">
        <f t="shared" si="57"/>
        <v>1</v>
      </c>
      <c r="I71" s="32">
        <f t="shared" si="58"/>
        <v>19</v>
      </c>
      <c r="J71" s="41">
        <f t="shared" si="59"/>
        <v>55.000000008149073</v>
      </c>
    </row>
    <row r="72" spans="1:10" x14ac:dyDescent="0.3">
      <c r="A72" s="17">
        <f t="shared" si="55"/>
        <v>71</v>
      </c>
      <c r="B72" s="24">
        <v>45153</v>
      </c>
      <c r="C72" s="39">
        <v>0.55972222222222223</v>
      </c>
      <c r="D72" s="11" t="str">
        <f>IF(Tabela4[[#This Row],[Data]]&lt;&gt;"",PROPER(TEXT(Tabela4[[#This Row],[Data]],"mmmm")),"")</f>
        <v>Agosto</v>
      </c>
      <c r="E72" s="11">
        <f>IF(Tabela4[[#This Row],[Data]]&lt;&gt;"",YEAR(Tabela4[[#This Row],[Data]]),"")</f>
        <v>2023</v>
      </c>
      <c r="F72" s="25">
        <f>IF(AND(Tabela4[[#This Row],[Data]]&lt;&gt;"",Tabela4[[#This Row],[Horário]]&lt;&gt;""),Tabela4[[#This Row],[Data]]+Tabela4[[#This Row],[Horário]],"")</f>
        <v>45153.55972222222</v>
      </c>
      <c r="G72" s="25">
        <f t="shared" si="56"/>
        <v>0.12569444443943212</v>
      </c>
      <c r="H72" s="32">
        <f t="shared" si="57"/>
        <v>0</v>
      </c>
      <c r="I72" s="32">
        <f t="shared" si="58"/>
        <v>3</v>
      </c>
      <c r="J72" s="41">
        <f t="shared" si="59"/>
        <v>0.99999999278225005</v>
      </c>
    </row>
    <row r="73" spans="1:10" x14ac:dyDescent="0.3">
      <c r="A73" s="17">
        <f t="shared" si="55"/>
        <v>72</v>
      </c>
      <c r="B73" s="24">
        <v>45153</v>
      </c>
      <c r="C73" s="39">
        <v>0.82291666666666663</v>
      </c>
      <c r="D73" s="11" t="str">
        <f>IF(Tabela4[[#This Row],[Data]]&lt;&gt;"",PROPER(TEXT(Tabela4[[#This Row],[Data]],"mmmm")),"")</f>
        <v>Agosto</v>
      </c>
      <c r="E73" s="11">
        <f>IF(Tabela4[[#This Row],[Data]]&lt;&gt;"",YEAR(Tabela4[[#This Row],[Data]]),"")</f>
        <v>2023</v>
      </c>
      <c r="F73" s="25">
        <f>IF(AND(Tabela4[[#This Row],[Data]]&lt;&gt;"",Tabela4[[#This Row],[Horário]]&lt;&gt;""),Tabela4[[#This Row],[Data]]+Tabela4[[#This Row],[Horário]],"")</f>
        <v>45153.822916666664</v>
      </c>
      <c r="G73" s="25">
        <f t="shared" si="56"/>
        <v>0.26319444444379769</v>
      </c>
      <c r="H73" s="32">
        <f t="shared" si="57"/>
        <v>0</v>
      </c>
      <c r="I73" s="32">
        <f t="shared" si="58"/>
        <v>6</v>
      </c>
      <c r="J73" s="41">
        <f t="shared" si="59"/>
        <v>18.999999999068677</v>
      </c>
    </row>
    <row r="74" spans="1:10" x14ac:dyDescent="0.3">
      <c r="A74" s="17">
        <f t="shared" ref="A74:A79" si="60">A73+1</f>
        <v>73</v>
      </c>
      <c r="B74" s="24">
        <v>45155</v>
      </c>
      <c r="C74" s="39">
        <v>0.55208333333333337</v>
      </c>
      <c r="D74" s="11" t="str">
        <f>IF(Tabela4[[#This Row],[Data]]&lt;&gt;"",PROPER(TEXT(Tabela4[[#This Row],[Data]],"mmmm")),"")</f>
        <v>Agosto</v>
      </c>
      <c r="E74" s="11">
        <f>IF(Tabela4[[#This Row],[Data]]&lt;&gt;"",YEAR(Tabela4[[#This Row],[Data]]),"")</f>
        <v>2023</v>
      </c>
      <c r="F74" s="25">
        <f>IF(AND(Tabela4[[#This Row],[Data]]&lt;&gt;"",Tabela4[[#This Row],[Horário]]&lt;&gt;""),Tabela4[[#This Row],[Data]]+Tabela4[[#This Row],[Horário]],"")</f>
        <v>45155.552083333336</v>
      </c>
      <c r="G74" s="25">
        <f t="shared" ref="G74:G79" si="61">IF(AND(B74&lt;&gt;"",C74&lt;&gt;""),(B74+C74)-(B73+C73),"")</f>
        <v>1.7291666666715173</v>
      </c>
      <c r="H74" s="32">
        <f t="shared" ref="H74:H79" si="62">IF(G74&lt;&gt;"",INT(G74),"")</f>
        <v>1</v>
      </c>
      <c r="I74" s="32">
        <f t="shared" ref="I74:I79" si="63">IF(H74&lt;&gt;"",INT((G74-H74)*24),"")</f>
        <v>17</v>
      </c>
      <c r="J74" s="41">
        <f t="shared" ref="J74:J79" si="64">IF(I74&lt;&gt;"",(((G74-H74)*24)-I74)*60,"")</f>
        <v>30.000000006984919</v>
      </c>
    </row>
    <row r="75" spans="1:10" x14ac:dyDescent="0.3">
      <c r="A75" s="17">
        <f t="shared" si="60"/>
        <v>74</v>
      </c>
      <c r="B75" s="24">
        <v>45155</v>
      </c>
      <c r="C75" s="39">
        <v>0.70416666666666661</v>
      </c>
      <c r="D75" s="11" t="str">
        <f>IF(Tabela4[[#This Row],[Data]]&lt;&gt;"",PROPER(TEXT(Tabela4[[#This Row],[Data]],"mmmm")),"")</f>
        <v>Agosto</v>
      </c>
      <c r="E75" s="11">
        <f>IF(Tabela4[[#This Row],[Data]]&lt;&gt;"",YEAR(Tabela4[[#This Row],[Data]]),"")</f>
        <v>2023</v>
      </c>
      <c r="F75" s="25">
        <f>IF(AND(Tabela4[[#This Row],[Data]]&lt;&gt;"",Tabela4[[#This Row],[Horário]]&lt;&gt;""),Tabela4[[#This Row],[Data]]+Tabela4[[#This Row],[Horário]],"")</f>
        <v>45155.70416666667</v>
      </c>
      <c r="G75" s="25">
        <f t="shared" si="61"/>
        <v>0.15208333333430346</v>
      </c>
      <c r="H75" s="32">
        <f t="shared" si="62"/>
        <v>0</v>
      </c>
      <c r="I75" s="32">
        <f t="shared" si="63"/>
        <v>3</v>
      </c>
      <c r="J75" s="41">
        <f t="shared" si="64"/>
        <v>39.000000001396984</v>
      </c>
    </row>
    <row r="76" spans="1:10" x14ac:dyDescent="0.3">
      <c r="A76" s="17">
        <f t="shared" si="60"/>
        <v>75</v>
      </c>
      <c r="B76" s="24">
        <v>45156</v>
      </c>
      <c r="C76" s="39">
        <v>0.66249999999999998</v>
      </c>
      <c r="D76" s="11" t="str">
        <f>IF(Tabela4[[#This Row],[Data]]&lt;&gt;"",PROPER(TEXT(Tabela4[[#This Row],[Data]],"mmmm")),"")</f>
        <v>Agosto</v>
      </c>
      <c r="E76" s="11">
        <f>IF(Tabela4[[#This Row],[Data]]&lt;&gt;"",YEAR(Tabela4[[#This Row],[Data]]),"")</f>
        <v>2023</v>
      </c>
      <c r="F76" s="25">
        <f>IF(AND(Tabela4[[#This Row],[Data]]&lt;&gt;"",Tabela4[[#This Row],[Horário]]&lt;&gt;""),Tabela4[[#This Row],[Data]]+Tabela4[[#This Row],[Horário]],"")</f>
        <v>45156.662499999999</v>
      </c>
      <c r="G76" s="25">
        <f t="shared" si="61"/>
        <v>0.95833333332848269</v>
      </c>
      <c r="H76" s="32">
        <f t="shared" si="62"/>
        <v>0</v>
      </c>
      <c r="I76" s="32">
        <f t="shared" si="63"/>
        <v>22</v>
      </c>
      <c r="J76" s="41">
        <f t="shared" si="64"/>
        <v>59.999999993015081</v>
      </c>
    </row>
    <row r="77" spans="1:10" x14ac:dyDescent="0.3">
      <c r="A77" s="17">
        <f t="shared" si="60"/>
        <v>76</v>
      </c>
      <c r="B77" s="24">
        <v>45156</v>
      </c>
      <c r="C77" s="39">
        <v>0.74305555555555547</v>
      </c>
      <c r="D77" s="11" t="str">
        <f>IF(Tabela4[[#This Row],[Data]]&lt;&gt;"",PROPER(TEXT(Tabela4[[#This Row],[Data]],"mmmm")),"")</f>
        <v>Agosto</v>
      </c>
      <c r="E77" s="11">
        <f>IF(Tabela4[[#This Row],[Data]]&lt;&gt;"",YEAR(Tabela4[[#This Row],[Data]]),"")</f>
        <v>2023</v>
      </c>
      <c r="F77" s="25">
        <f>IF(AND(Tabela4[[#This Row],[Data]]&lt;&gt;"",Tabela4[[#This Row],[Horário]]&lt;&gt;""),Tabela4[[#This Row],[Data]]+Tabela4[[#This Row],[Horário]],"")</f>
        <v>45156.743055555555</v>
      </c>
      <c r="G77" s="25">
        <f t="shared" si="61"/>
        <v>8.0555555556202307E-2</v>
      </c>
      <c r="H77" s="32">
        <f t="shared" si="62"/>
        <v>0</v>
      </c>
      <c r="I77" s="32">
        <f t="shared" si="63"/>
        <v>1</v>
      </c>
      <c r="J77" s="41">
        <f t="shared" si="64"/>
        <v>56.000000000931323</v>
      </c>
    </row>
    <row r="78" spans="1:10" x14ac:dyDescent="0.3">
      <c r="A78" s="17">
        <f t="shared" si="60"/>
        <v>77</v>
      </c>
      <c r="B78" s="24">
        <v>45157</v>
      </c>
      <c r="C78" s="39">
        <v>0.54375000000000007</v>
      </c>
      <c r="D78" s="11" t="str">
        <f>IF(Tabela4[[#This Row],[Data]]&lt;&gt;"",PROPER(TEXT(Tabela4[[#This Row],[Data]],"mmmm")),"")</f>
        <v>Agosto</v>
      </c>
      <c r="E78" s="11">
        <f>IF(Tabela4[[#This Row],[Data]]&lt;&gt;"",YEAR(Tabela4[[#This Row],[Data]]),"")</f>
        <v>2023</v>
      </c>
      <c r="F78" s="25">
        <f>IF(AND(Tabela4[[#This Row],[Data]]&lt;&gt;"",Tabela4[[#This Row],[Horário]]&lt;&gt;""),Tabela4[[#This Row],[Data]]+Tabela4[[#This Row],[Horário]],"")</f>
        <v>45157.543749999997</v>
      </c>
      <c r="G78" s="25">
        <f t="shared" si="61"/>
        <v>0.8006944444423425</v>
      </c>
      <c r="H78" s="32">
        <f t="shared" si="62"/>
        <v>0</v>
      </c>
      <c r="I78" s="32">
        <f t="shared" si="63"/>
        <v>19</v>
      </c>
      <c r="J78" s="41">
        <f t="shared" si="64"/>
        <v>12.999999996973202</v>
      </c>
    </row>
    <row r="79" spans="1:10" x14ac:dyDescent="0.3">
      <c r="A79" s="17">
        <f t="shared" si="60"/>
        <v>78</v>
      </c>
      <c r="B79" s="24">
        <v>45157</v>
      </c>
      <c r="C79" s="39">
        <v>0.6875</v>
      </c>
      <c r="D79" s="11" t="str">
        <f>IF(Tabela4[[#This Row],[Data]]&lt;&gt;"",PROPER(TEXT(Tabela4[[#This Row],[Data]],"mmmm")),"")</f>
        <v>Agosto</v>
      </c>
      <c r="E79" s="11">
        <f>IF(Tabela4[[#This Row],[Data]]&lt;&gt;"",YEAR(Tabela4[[#This Row],[Data]]),"")</f>
        <v>2023</v>
      </c>
      <c r="F79" s="25">
        <f>IF(AND(Tabela4[[#This Row],[Data]]&lt;&gt;"",Tabela4[[#This Row],[Horário]]&lt;&gt;""),Tabela4[[#This Row],[Data]]+Tabela4[[#This Row],[Horário]],"")</f>
        <v>45157.6875</v>
      </c>
      <c r="G79" s="25">
        <f t="shared" si="61"/>
        <v>0.14375000000291038</v>
      </c>
      <c r="H79" s="32">
        <f t="shared" si="62"/>
        <v>0</v>
      </c>
      <c r="I79" s="32">
        <f t="shared" si="63"/>
        <v>3</v>
      </c>
      <c r="J79" s="41">
        <f t="shared" si="64"/>
        <v>27.000000004190952</v>
      </c>
    </row>
    <row r="80" spans="1:10" x14ac:dyDescent="0.3">
      <c r="A80" s="17">
        <f t="shared" ref="A80:A85" si="65">A79+1</f>
        <v>79</v>
      </c>
      <c r="B80" s="24">
        <v>45158</v>
      </c>
      <c r="C80" s="39">
        <v>0.77083333333333337</v>
      </c>
      <c r="D80" s="11" t="str">
        <f>IF(Tabela4[[#This Row],[Data]]&lt;&gt;"",PROPER(TEXT(Tabela4[[#This Row],[Data]],"mmmm")),"")</f>
        <v>Agosto</v>
      </c>
      <c r="E80" s="11">
        <f>IF(Tabela4[[#This Row],[Data]]&lt;&gt;"",YEAR(Tabela4[[#This Row],[Data]]),"")</f>
        <v>2023</v>
      </c>
      <c r="F80" s="25">
        <f>IF(AND(Tabela4[[#This Row],[Data]]&lt;&gt;"",Tabela4[[#This Row],[Horário]]&lt;&gt;""),Tabela4[[#This Row],[Data]]+Tabela4[[#This Row],[Horário]],"")</f>
        <v>45158.770833333336</v>
      </c>
      <c r="G80" s="25">
        <f t="shared" ref="G80:G85" si="66">IF(AND(B80&lt;&gt;"",C80&lt;&gt;""),(B80+C80)-(B79+C79),"")</f>
        <v>1.0833333333357587</v>
      </c>
      <c r="H80" s="32">
        <f t="shared" ref="H80:H85" si="67">IF(G80&lt;&gt;"",INT(G80),"")</f>
        <v>1</v>
      </c>
      <c r="I80" s="32">
        <f t="shared" ref="I80:I85" si="68">IF(H80&lt;&gt;"",INT((G80-H80)*24),"")</f>
        <v>2</v>
      </c>
      <c r="J80" s="41">
        <f t="shared" ref="J80:J85" si="69">IF(I80&lt;&gt;"",(((G80-H80)*24)-I80)*60,"")</f>
        <v>3.4924596548080444E-9</v>
      </c>
    </row>
    <row r="81" spans="1:10" x14ac:dyDescent="0.3">
      <c r="A81" s="17">
        <f t="shared" si="65"/>
        <v>80</v>
      </c>
      <c r="B81" s="24">
        <v>45161</v>
      </c>
      <c r="C81" s="39">
        <v>0.54027777777777775</v>
      </c>
      <c r="D81" s="11" t="str">
        <f>IF(Tabela4[[#This Row],[Data]]&lt;&gt;"",PROPER(TEXT(Tabela4[[#This Row],[Data]],"mmmm")),"")</f>
        <v>Agosto</v>
      </c>
      <c r="E81" s="11">
        <f>IF(Tabela4[[#This Row],[Data]]&lt;&gt;"",YEAR(Tabela4[[#This Row],[Data]]),"")</f>
        <v>2023</v>
      </c>
      <c r="F81" s="25">
        <f>IF(AND(Tabela4[[#This Row],[Data]]&lt;&gt;"",Tabela4[[#This Row],[Horário]]&lt;&gt;""),Tabela4[[#This Row],[Data]]+Tabela4[[#This Row],[Horário]],"")</f>
        <v>45161.540277777778</v>
      </c>
      <c r="G81" s="25">
        <f t="shared" si="66"/>
        <v>2.7694444444423425</v>
      </c>
      <c r="H81" s="32">
        <f t="shared" si="67"/>
        <v>2</v>
      </c>
      <c r="I81" s="32">
        <f t="shared" si="68"/>
        <v>18</v>
      </c>
      <c r="J81" s="41">
        <f t="shared" si="69"/>
        <v>27.999999996973202</v>
      </c>
    </row>
    <row r="82" spans="1:10" x14ac:dyDescent="0.3">
      <c r="A82" s="17">
        <f t="shared" si="65"/>
        <v>81</v>
      </c>
      <c r="B82" s="24">
        <v>45161</v>
      </c>
      <c r="C82" s="39">
        <v>0.76041666666666663</v>
      </c>
      <c r="D82" s="11" t="str">
        <f>IF(Tabela4[[#This Row],[Data]]&lt;&gt;"",PROPER(TEXT(Tabela4[[#This Row],[Data]],"mmmm")),"")</f>
        <v>Agosto</v>
      </c>
      <c r="E82" s="11">
        <f>IF(Tabela4[[#This Row],[Data]]&lt;&gt;"",YEAR(Tabela4[[#This Row],[Data]]),"")</f>
        <v>2023</v>
      </c>
      <c r="F82" s="25">
        <f>IF(AND(Tabela4[[#This Row],[Data]]&lt;&gt;"",Tabela4[[#This Row],[Horário]]&lt;&gt;""),Tabela4[[#This Row],[Data]]+Tabela4[[#This Row],[Horário]],"")</f>
        <v>45161.760416666664</v>
      </c>
      <c r="G82" s="25">
        <f t="shared" si="66"/>
        <v>0.22013888888614019</v>
      </c>
      <c r="H82" s="32">
        <f t="shared" si="67"/>
        <v>0</v>
      </c>
      <c r="I82" s="32">
        <f t="shared" si="68"/>
        <v>5</v>
      </c>
      <c r="J82" s="41">
        <f t="shared" si="69"/>
        <v>16.999999996041879</v>
      </c>
    </row>
    <row r="83" spans="1:10" x14ac:dyDescent="0.3">
      <c r="A83" s="17">
        <f t="shared" si="65"/>
        <v>82</v>
      </c>
      <c r="B83" s="24">
        <v>45162</v>
      </c>
      <c r="C83" s="39">
        <v>0.52777777777777779</v>
      </c>
      <c r="D83" s="11" t="str">
        <f>IF(Tabela4[[#This Row],[Data]]&lt;&gt;"",PROPER(TEXT(Tabela4[[#This Row],[Data]],"mmmm")),"")</f>
        <v>Agosto</v>
      </c>
      <c r="E83" s="11">
        <f>IF(Tabela4[[#This Row],[Data]]&lt;&gt;"",YEAR(Tabela4[[#This Row],[Data]]),"")</f>
        <v>2023</v>
      </c>
      <c r="F83" s="25">
        <f>IF(AND(Tabela4[[#This Row],[Data]]&lt;&gt;"",Tabela4[[#This Row],[Horário]]&lt;&gt;""),Tabela4[[#This Row],[Data]]+Tabela4[[#This Row],[Horário]],"")</f>
        <v>45162.527777777781</v>
      </c>
      <c r="G83" s="25">
        <f t="shared" si="66"/>
        <v>0.76736111111677019</v>
      </c>
      <c r="H83" s="32">
        <f t="shared" si="67"/>
        <v>0</v>
      </c>
      <c r="I83" s="32">
        <f t="shared" si="68"/>
        <v>18</v>
      </c>
      <c r="J83" s="41">
        <f t="shared" si="69"/>
        <v>25.000000008149073</v>
      </c>
    </row>
    <row r="84" spans="1:10" x14ac:dyDescent="0.3">
      <c r="A84" s="17">
        <f t="shared" si="65"/>
        <v>83</v>
      </c>
      <c r="B84" s="24">
        <v>45164</v>
      </c>
      <c r="C84" s="39">
        <v>0.63194444444444442</v>
      </c>
      <c r="D84" s="11" t="str">
        <f>IF(Tabela4[[#This Row],[Data]]&lt;&gt;"",PROPER(TEXT(Tabela4[[#This Row],[Data]],"mmmm")),"")</f>
        <v>Agosto</v>
      </c>
      <c r="E84" s="11">
        <f>IF(Tabela4[[#This Row],[Data]]&lt;&gt;"",YEAR(Tabela4[[#This Row],[Data]]),"")</f>
        <v>2023</v>
      </c>
      <c r="F84" s="25">
        <f>IF(AND(Tabela4[[#This Row],[Data]]&lt;&gt;"",Tabela4[[#This Row],[Horário]]&lt;&gt;""),Tabela4[[#This Row],[Data]]+Tabela4[[#This Row],[Horário]],"")</f>
        <v>45164.631944444445</v>
      </c>
      <c r="G84" s="25">
        <f t="shared" si="66"/>
        <v>2.1041666666642413</v>
      </c>
      <c r="H84" s="32">
        <f t="shared" si="67"/>
        <v>2</v>
      </c>
      <c r="I84" s="32">
        <f t="shared" si="68"/>
        <v>2</v>
      </c>
      <c r="J84" s="41">
        <f t="shared" si="69"/>
        <v>29.99999999650754</v>
      </c>
    </row>
    <row r="85" spans="1:10" x14ac:dyDescent="0.3">
      <c r="A85" s="17">
        <f t="shared" si="65"/>
        <v>84</v>
      </c>
      <c r="B85" s="24">
        <v>45164</v>
      </c>
      <c r="C85" s="39">
        <v>0.71875</v>
      </c>
      <c r="D85" s="11" t="str">
        <f>IF(Tabela4[[#This Row],[Data]]&lt;&gt;"",PROPER(TEXT(Tabela4[[#This Row],[Data]],"mmmm")),"")</f>
        <v>Agosto</v>
      </c>
      <c r="E85" s="11">
        <f>IF(Tabela4[[#This Row],[Data]]&lt;&gt;"",YEAR(Tabela4[[#This Row],[Data]]),"")</f>
        <v>2023</v>
      </c>
      <c r="F85" s="25">
        <f>IF(AND(Tabela4[[#This Row],[Data]]&lt;&gt;"",Tabela4[[#This Row],[Horário]]&lt;&gt;""),Tabela4[[#This Row],[Data]]+Tabela4[[#This Row],[Horário]],"")</f>
        <v>45164.71875</v>
      </c>
      <c r="G85" s="25">
        <f t="shared" si="66"/>
        <v>8.6805555554747116E-2</v>
      </c>
      <c r="H85" s="32">
        <f t="shared" si="67"/>
        <v>0</v>
      </c>
      <c r="I85" s="32">
        <f t="shared" si="68"/>
        <v>2</v>
      </c>
      <c r="J85" s="41">
        <f t="shared" si="69"/>
        <v>4.9999999988358468</v>
      </c>
    </row>
    <row r="86" spans="1:10" x14ac:dyDescent="0.3">
      <c r="A86" s="17">
        <f t="shared" ref="A86:A91" si="70">A85+1</f>
        <v>85</v>
      </c>
      <c r="B86" s="24">
        <v>45164</v>
      </c>
      <c r="C86" s="39">
        <v>0.95694444444444438</v>
      </c>
      <c r="D86" s="11" t="str">
        <f>IF(Tabela4[[#This Row],[Data]]&lt;&gt;"",PROPER(TEXT(Tabela4[[#This Row],[Data]],"mmmm")),"")</f>
        <v>Agosto</v>
      </c>
      <c r="E86" s="11">
        <f>IF(Tabela4[[#This Row],[Data]]&lt;&gt;"",YEAR(Tabela4[[#This Row],[Data]]),"")</f>
        <v>2023</v>
      </c>
      <c r="F86" s="25">
        <f>IF(AND(Tabela4[[#This Row],[Data]]&lt;&gt;"",Tabela4[[#This Row],[Horário]]&lt;&gt;""),Tabela4[[#This Row],[Data]]+Tabela4[[#This Row],[Horário]],"")</f>
        <v>45164.956944444442</v>
      </c>
      <c r="G86" s="25">
        <f t="shared" ref="G86:G91" si="71">IF(AND(B86&lt;&gt;"",C86&lt;&gt;""),(B86+C86)-(B85+C85),"")</f>
        <v>0.2381944444423425</v>
      </c>
      <c r="H86" s="32">
        <f t="shared" ref="H86:H91" si="72">IF(G86&lt;&gt;"",INT(G86),"")</f>
        <v>0</v>
      </c>
      <c r="I86" s="32">
        <f t="shared" ref="I86:I91" si="73">IF(H86&lt;&gt;"",INT((G86-H86)*24),"")</f>
        <v>5</v>
      </c>
      <c r="J86" s="41">
        <f t="shared" ref="J86:J91" si="74">IF(I86&lt;&gt;"",(((G86-H86)*24)-I86)*60,"")</f>
        <v>42.999999996973202</v>
      </c>
    </row>
    <row r="87" spans="1:10" x14ac:dyDescent="0.3">
      <c r="A87" s="17">
        <f t="shared" si="70"/>
        <v>86</v>
      </c>
      <c r="B87" s="24">
        <v>45165</v>
      </c>
      <c r="C87" s="39">
        <v>0.87152777777777779</v>
      </c>
      <c r="D87" s="11" t="str">
        <f>IF(Tabela4[[#This Row],[Data]]&lt;&gt;"",PROPER(TEXT(Tabela4[[#This Row],[Data]],"mmmm")),"")</f>
        <v>Agosto</v>
      </c>
      <c r="E87" s="11">
        <f>IF(Tabela4[[#This Row],[Data]]&lt;&gt;"",YEAR(Tabela4[[#This Row],[Data]]),"")</f>
        <v>2023</v>
      </c>
      <c r="F87" s="25">
        <f>IF(AND(Tabela4[[#This Row],[Data]]&lt;&gt;"",Tabela4[[#This Row],[Horário]]&lt;&gt;""),Tabela4[[#This Row],[Data]]+Tabela4[[#This Row],[Horário]],"")</f>
        <v>45165.871527777781</v>
      </c>
      <c r="G87" s="25">
        <f t="shared" si="71"/>
        <v>0.91458333333866904</v>
      </c>
      <c r="H87" s="32">
        <f t="shared" si="72"/>
        <v>0</v>
      </c>
      <c r="I87" s="32">
        <f t="shared" si="73"/>
        <v>21</v>
      </c>
      <c r="J87" s="41">
        <f t="shared" si="74"/>
        <v>57.000000007683411</v>
      </c>
    </row>
    <row r="88" spans="1:10" x14ac:dyDescent="0.3">
      <c r="A88" s="17">
        <f t="shared" si="70"/>
        <v>87</v>
      </c>
      <c r="B88" s="24">
        <v>45166</v>
      </c>
      <c r="C88" s="39">
        <v>0.73749999999999993</v>
      </c>
      <c r="D88" s="11" t="str">
        <f>IF(Tabela4[[#This Row],[Data]]&lt;&gt;"",PROPER(TEXT(Tabela4[[#This Row],[Data]],"mmmm")),"")</f>
        <v>Agosto</v>
      </c>
      <c r="E88" s="11">
        <f>IF(Tabela4[[#This Row],[Data]]&lt;&gt;"",YEAR(Tabela4[[#This Row],[Data]]),"")</f>
        <v>2023</v>
      </c>
      <c r="F88" s="25">
        <f>IF(AND(Tabela4[[#This Row],[Data]]&lt;&gt;"",Tabela4[[#This Row],[Horário]]&lt;&gt;""),Tabela4[[#This Row],[Data]]+Tabela4[[#This Row],[Horário]],"")</f>
        <v>45166.737500000003</v>
      </c>
      <c r="G88" s="25">
        <f t="shared" si="71"/>
        <v>0.86597222222189885</v>
      </c>
      <c r="H88" s="32">
        <f t="shared" si="72"/>
        <v>0</v>
      </c>
      <c r="I88" s="32">
        <f t="shared" si="73"/>
        <v>20</v>
      </c>
      <c r="J88" s="41">
        <f t="shared" si="74"/>
        <v>46.999999999534339</v>
      </c>
    </row>
    <row r="89" spans="1:10" x14ac:dyDescent="0.3">
      <c r="A89" s="17">
        <f t="shared" si="70"/>
        <v>88</v>
      </c>
      <c r="B89" s="24">
        <v>45168</v>
      </c>
      <c r="C89" s="39">
        <v>0.53611111111111109</v>
      </c>
      <c r="D89" s="11" t="str">
        <f>IF(Tabela4[[#This Row],[Data]]&lt;&gt;"",PROPER(TEXT(Tabela4[[#This Row],[Data]],"mmmm")),"")</f>
        <v>Agosto</v>
      </c>
      <c r="E89" s="11">
        <f>IF(Tabela4[[#This Row],[Data]]&lt;&gt;"",YEAR(Tabela4[[#This Row],[Data]]),"")</f>
        <v>2023</v>
      </c>
      <c r="F89" s="25">
        <f>IF(AND(Tabela4[[#This Row],[Data]]&lt;&gt;"",Tabela4[[#This Row],[Horário]]&lt;&gt;""),Tabela4[[#This Row],[Data]]+Tabela4[[#This Row],[Horário]],"")</f>
        <v>45168.536111111112</v>
      </c>
      <c r="G89" s="25">
        <f t="shared" si="71"/>
        <v>1.7986111111094942</v>
      </c>
      <c r="H89" s="32">
        <f t="shared" si="72"/>
        <v>1</v>
      </c>
      <c r="I89" s="32">
        <f t="shared" si="73"/>
        <v>19</v>
      </c>
      <c r="J89" s="41">
        <f t="shared" si="74"/>
        <v>9.9999999976716936</v>
      </c>
    </row>
    <row r="90" spans="1:10" x14ac:dyDescent="0.3">
      <c r="A90" s="17">
        <f t="shared" si="70"/>
        <v>89</v>
      </c>
      <c r="B90" s="24">
        <v>45168</v>
      </c>
      <c r="C90" s="39">
        <v>0.56944444444444442</v>
      </c>
      <c r="D90" s="11" t="str">
        <f>IF(Tabela4[[#This Row],[Data]]&lt;&gt;"",PROPER(TEXT(Tabela4[[#This Row],[Data]],"mmmm")),"")</f>
        <v>Agosto</v>
      </c>
      <c r="E90" s="11">
        <f>IF(Tabela4[[#This Row],[Data]]&lt;&gt;"",YEAR(Tabela4[[#This Row],[Data]]),"")</f>
        <v>2023</v>
      </c>
      <c r="F90" s="25">
        <f>IF(AND(Tabela4[[#This Row],[Data]]&lt;&gt;"",Tabela4[[#This Row],[Horário]]&lt;&gt;""),Tabela4[[#This Row],[Data]]+Tabela4[[#This Row],[Horário]],"")</f>
        <v>45168.569444444445</v>
      </c>
      <c r="G90" s="25">
        <f t="shared" si="71"/>
        <v>3.3333333332848269E-2</v>
      </c>
      <c r="H90" s="32">
        <f t="shared" si="72"/>
        <v>0</v>
      </c>
      <c r="I90" s="32">
        <f t="shared" si="73"/>
        <v>0</v>
      </c>
      <c r="J90" s="41">
        <f t="shared" si="74"/>
        <v>47.999999999301508</v>
      </c>
    </row>
    <row r="91" spans="1:10" x14ac:dyDescent="0.3">
      <c r="A91" s="17">
        <f t="shared" si="70"/>
        <v>90</v>
      </c>
      <c r="B91" s="24">
        <v>45168</v>
      </c>
      <c r="C91" s="39">
        <v>0.64930555555555558</v>
      </c>
      <c r="D91" s="11" t="str">
        <f>IF(Tabela4[[#This Row],[Data]]&lt;&gt;"",PROPER(TEXT(Tabela4[[#This Row],[Data]],"mmmm")),"")</f>
        <v>Agosto</v>
      </c>
      <c r="E91" s="11">
        <f>IF(Tabela4[[#This Row],[Data]]&lt;&gt;"",YEAR(Tabela4[[#This Row],[Data]]),"")</f>
        <v>2023</v>
      </c>
      <c r="F91" s="25">
        <f>IF(AND(Tabela4[[#This Row],[Data]]&lt;&gt;"",Tabela4[[#This Row],[Horário]]&lt;&gt;""),Tabela4[[#This Row],[Data]]+Tabela4[[#This Row],[Horário]],"")</f>
        <v>45168.649305555555</v>
      </c>
      <c r="G91" s="25">
        <f t="shared" si="71"/>
        <v>7.9861111109494232E-2</v>
      </c>
      <c r="H91" s="32">
        <f t="shared" si="72"/>
        <v>0</v>
      </c>
      <c r="I91" s="32">
        <f t="shared" si="73"/>
        <v>1</v>
      </c>
      <c r="J91" s="41">
        <f t="shared" si="74"/>
        <v>54.999999997671694</v>
      </c>
    </row>
    <row r="92" spans="1:10" x14ac:dyDescent="0.3">
      <c r="A92" s="17">
        <f t="shared" ref="A92:A97" si="75">A91+1</f>
        <v>91</v>
      </c>
      <c r="B92" s="24">
        <v>45168</v>
      </c>
      <c r="C92" s="39">
        <v>0.76666666666666661</v>
      </c>
      <c r="D92" s="11" t="str">
        <f>IF(Tabela4[[#This Row],[Data]]&lt;&gt;"",PROPER(TEXT(Tabela4[[#This Row],[Data]],"mmmm")),"")</f>
        <v>Agosto</v>
      </c>
      <c r="E92" s="11">
        <f>IF(Tabela4[[#This Row],[Data]]&lt;&gt;"",YEAR(Tabela4[[#This Row],[Data]]),"")</f>
        <v>2023</v>
      </c>
      <c r="F92" s="25">
        <f>IF(AND(Tabela4[[#This Row],[Data]]&lt;&gt;"",Tabela4[[#This Row],[Horário]]&lt;&gt;""),Tabela4[[#This Row],[Data]]+Tabela4[[#This Row],[Horário]],"")</f>
        <v>45168.76666666667</v>
      </c>
      <c r="G92" s="25">
        <f t="shared" ref="G92:G97" si="76">IF(AND(B92&lt;&gt;"",C92&lt;&gt;""),(B92+C92)-(B91+C91),"")</f>
        <v>0.117361111115315</v>
      </c>
      <c r="H92" s="32">
        <f t="shared" ref="H92:H97" si="77">IF(G92&lt;&gt;"",INT(G92),"")</f>
        <v>0</v>
      </c>
      <c r="I92" s="32">
        <f t="shared" ref="I92:I97" si="78">IF(H92&lt;&gt;"",INT((G92-H92)*24),"")</f>
        <v>2</v>
      </c>
      <c r="J92" s="41">
        <f t="shared" ref="J92:J97" si="79">IF(I92&lt;&gt;"",(((G92-H92)*24)-I92)*60,"")</f>
        <v>49.000000006053597</v>
      </c>
    </row>
    <row r="93" spans="1:10" x14ac:dyDescent="0.3">
      <c r="A93" s="17">
        <f t="shared" si="75"/>
        <v>92</v>
      </c>
      <c r="B93" s="24">
        <v>45168</v>
      </c>
      <c r="C93" s="39">
        <v>0.83680555555555547</v>
      </c>
      <c r="D93" s="11" t="str">
        <f>IF(Tabela4[[#This Row],[Data]]&lt;&gt;"",PROPER(TEXT(Tabela4[[#This Row],[Data]],"mmmm")),"")</f>
        <v>Agosto</v>
      </c>
      <c r="E93" s="11">
        <f>IF(Tabela4[[#This Row],[Data]]&lt;&gt;"",YEAR(Tabela4[[#This Row],[Data]]),"")</f>
        <v>2023</v>
      </c>
      <c r="F93" s="25">
        <f>IF(AND(Tabela4[[#This Row],[Data]]&lt;&gt;"",Tabela4[[#This Row],[Horário]]&lt;&gt;""),Tabela4[[#This Row],[Data]]+Tabela4[[#This Row],[Horário]],"")</f>
        <v>45168.836805555555</v>
      </c>
      <c r="G93" s="25">
        <f t="shared" si="76"/>
        <v>7.0138888884685002E-2</v>
      </c>
      <c r="H93" s="32">
        <f t="shared" si="77"/>
        <v>0</v>
      </c>
      <c r="I93" s="32">
        <f t="shared" si="78"/>
        <v>1</v>
      </c>
      <c r="J93" s="41">
        <f t="shared" si="79"/>
        <v>40.999999993946403</v>
      </c>
    </row>
    <row r="94" spans="1:10" x14ac:dyDescent="0.3">
      <c r="A94" s="17">
        <f t="shared" si="75"/>
        <v>93</v>
      </c>
      <c r="B94" s="24">
        <v>45168</v>
      </c>
      <c r="C94" s="39">
        <v>0.98541666666666661</v>
      </c>
      <c r="D94" s="11" t="str">
        <f>IF(Tabela4[[#This Row],[Data]]&lt;&gt;"",PROPER(TEXT(Tabela4[[#This Row],[Data]],"mmmm")),"")</f>
        <v>Agosto</v>
      </c>
      <c r="E94" s="11">
        <f>IF(Tabela4[[#This Row],[Data]]&lt;&gt;"",YEAR(Tabela4[[#This Row],[Data]]),"")</f>
        <v>2023</v>
      </c>
      <c r="F94" s="25">
        <f>IF(AND(Tabela4[[#This Row],[Data]]&lt;&gt;"",Tabela4[[#This Row],[Horário]]&lt;&gt;""),Tabela4[[#This Row],[Data]]+Tabela4[[#This Row],[Horário]],"")</f>
        <v>45168.98541666667</v>
      </c>
      <c r="G94" s="25">
        <f t="shared" si="76"/>
        <v>0.148611111115315</v>
      </c>
      <c r="H94" s="32">
        <f t="shared" si="77"/>
        <v>0</v>
      </c>
      <c r="I94" s="32">
        <f t="shared" si="78"/>
        <v>3</v>
      </c>
      <c r="J94" s="41">
        <f t="shared" si="79"/>
        <v>34.000000006053597</v>
      </c>
    </row>
    <row r="95" spans="1:10" x14ac:dyDescent="0.3">
      <c r="A95" s="17">
        <f t="shared" si="75"/>
        <v>94</v>
      </c>
      <c r="B95" s="24">
        <v>45169</v>
      </c>
      <c r="C95" s="39">
        <v>0.77083333333333337</v>
      </c>
      <c r="D95" s="11" t="str">
        <f>IF(Tabela4[[#This Row],[Data]]&lt;&gt;"",PROPER(TEXT(Tabela4[[#This Row],[Data]],"mmmm")),"")</f>
        <v>Agosto</v>
      </c>
      <c r="E95" s="11">
        <f>IF(Tabela4[[#This Row],[Data]]&lt;&gt;"",YEAR(Tabela4[[#This Row],[Data]]),"")</f>
        <v>2023</v>
      </c>
      <c r="F95" s="25">
        <f>IF(AND(Tabela4[[#This Row],[Data]]&lt;&gt;"",Tabela4[[#This Row],[Horário]]&lt;&gt;""),Tabela4[[#This Row],[Data]]+Tabela4[[#This Row],[Horário]],"")</f>
        <v>45169.770833333336</v>
      </c>
      <c r="G95" s="25">
        <f t="shared" si="76"/>
        <v>0.78541666666569654</v>
      </c>
      <c r="H95" s="32">
        <f t="shared" si="77"/>
        <v>0</v>
      </c>
      <c r="I95" s="32">
        <f t="shared" si="78"/>
        <v>18</v>
      </c>
      <c r="J95" s="41">
        <f t="shared" si="79"/>
        <v>50.999999998603016</v>
      </c>
    </row>
    <row r="96" spans="1:10" x14ac:dyDescent="0.3">
      <c r="A96" s="17">
        <f t="shared" si="75"/>
        <v>95</v>
      </c>
      <c r="B96" s="24">
        <v>45170</v>
      </c>
      <c r="C96" s="39">
        <v>0.67708333333333337</v>
      </c>
      <c r="D96" s="11" t="str">
        <f>IF(Tabela4[[#This Row],[Data]]&lt;&gt;"",PROPER(TEXT(Tabela4[[#This Row],[Data]],"mmmm")),"")</f>
        <v>Setembro</v>
      </c>
      <c r="E96" s="11">
        <f>IF(Tabela4[[#This Row],[Data]]&lt;&gt;"",YEAR(Tabela4[[#This Row],[Data]]),"")</f>
        <v>2023</v>
      </c>
      <c r="F96" s="25">
        <f>IF(AND(Tabela4[[#This Row],[Data]]&lt;&gt;"",Tabela4[[#This Row],[Horário]]&lt;&gt;""),Tabela4[[#This Row],[Data]]+Tabela4[[#This Row],[Horário]],"")</f>
        <v>45170.677083333336</v>
      </c>
      <c r="G96" s="25">
        <f t="shared" si="76"/>
        <v>0.90625</v>
      </c>
      <c r="H96" s="32">
        <f t="shared" si="77"/>
        <v>0</v>
      </c>
      <c r="I96" s="32">
        <f t="shared" si="78"/>
        <v>21</v>
      </c>
      <c r="J96" s="41">
        <f t="shared" si="79"/>
        <v>45</v>
      </c>
    </row>
    <row r="97" spans="1:10" x14ac:dyDescent="0.3">
      <c r="A97" s="17">
        <f t="shared" si="75"/>
        <v>96</v>
      </c>
      <c r="B97" s="24">
        <v>45172</v>
      </c>
      <c r="C97" s="39">
        <v>0.82986111111111116</v>
      </c>
      <c r="D97" s="11" t="str">
        <f>IF(Tabela4[[#This Row],[Data]]&lt;&gt;"",PROPER(TEXT(Tabela4[[#This Row],[Data]],"mmmm")),"")</f>
        <v>Setembro</v>
      </c>
      <c r="E97" s="11">
        <f>IF(Tabela4[[#This Row],[Data]]&lt;&gt;"",YEAR(Tabela4[[#This Row],[Data]]),"")</f>
        <v>2023</v>
      </c>
      <c r="F97" s="25">
        <f>IF(AND(Tabela4[[#This Row],[Data]]&lt;&gt;"",Tabela4[[#This Row],[Horário]]&lt;&gt;""),Tabela4[[#This Row],[Data]]+Tabela4[[#This Row],[Horário]],"")</f>
        <v>45172.829861111109</v>
      </c>
      <c r="G97" s="25">
        <f t="shared" si="76"/>
        <v>2.1527777777737356</v>
      </c>
      <c r="H97" s="32">
        <f t="shared" si="77"/>
        <v>2</v>
      </c>
      <c r="I97" s="32">
        <f t="shared" si="78"/>
        <v>3</v>
      </c>
      <c r="J97" s="41">
        <f t="shared" si="79"/>
        <v>39.999999994179234</v>
      </c>
    </row>
    <row r="98" spans="1:10" x14ac:dyDescent="0.3">
      <c r="A98" s="17">
        <f t="shared" ref="A98:A103" si="80">A97+1</f>
        <v>97</v>
      </c>
      <c r="B98" s="24">
        <v>45173</v>
      </c>
      <c r="C98" s="39">
        <v>0.60763888888888895</v>
      </c>
      <c r="D98" s="11" t="str">
        <f>IF(Tabela4[[#This Row],[Data]]&lt;&gt;"",PROPER(TEXT(Tabela4[[#This Row],[Data]],"mmmm")),"")</f>
        <v>Setembro</v>
      </c>
      <c r="E98" s="11">
        <f>IF(Tabela4[[#This Row],[Data]]&lt;&gt;"",YEAR(Tabela4[[#This Row],[Data]]),"")</f>
        <v>2023</v>
      </c>
      <c r="F98" s="25">
        <f>IF(AND(Tabela4[[#This Row],[Data]]&lt;&gt;"",Tabela4[[#This Row],[Horário]]&lt;&gt;""),Tabela4[[#This Row],[Data]]+Tabela4[[#This Row],[Horário]],"")</f>
        <v>45173.607638888891</v>
      </c>
      <c r="G98" s="25">
        <f t="shared" ref="G98:G103" si="81">IF(AND(B98&lt;&gt;"",C98&lt;&gt;""),(B98+C98)-(B97+C97),"")</f>
        <v>0.77777777778101154</v>
      </c>
      <c r="H98" s="32">
        <f t="shared" ref="H98:H103" si="82">IF(G98&lt;&gt;"",INT(G98),"")</f>
        <v>0</v>
      </c>
      <c r="I98" s="32">
        <f t="shared" ref="I98:I103" si="83">IF(H98&lt;&gt;"",INT((G98-H98)*24),"")</f>
        <v>18</v>
      </c>
      <c r="J98" s="41">
        <f t="shared" ref="J98:J103" si="84">IF(I98&lt;&gt;"",(((G98-H98)*24)-I98)*60,"")</f>
        <v>40.000000004656613</v>
      </c>
    </row>
    <row r="99" spans="1:10" x14ac:dyDescent="0.3">
      <c r="A99" s="17">
        <f t="shared" si="80"/>
        <v>98</v>
      </c>
      <c r="B99" s="24">
        <v>45173</v>
      </c>
      <c r="C99" s="39">
        <v>0.65277777777777779</v>
      </c>
      <c r="D99" s="11" t="str">
        <f>IF(Tabela4[[#This Row],[Data]]&lt;&gt;"",PROPER(TEXT(Tabela4[[#This Row],[Data]],"mmmm")),"")</f>
        <v>Setembro</v>
      </c>
      <c r="E99" s="11">
        <f>IF(Tabela4[[#This Row],[Data]]&lt;&gt;"",YEAR(Tabela4[[#This Row],[Data]]),"")</f>
        <v>2023</v>
      </c>
      <c r="F99" s="25">
        <f>IF(AND(Tabela4[[#This Row],[Data]]&lt;&gt;"",Tabela4[[#This Row],[Horário]]&lt;&gt;""),Tabela4[[#This Row],[Data]]+Tabela4[[#This Row],[Horário]],"")</f>
        <v>45173.652777777781</v>
      </c>
      <c r="G99" s="25">
        <f t="shared" si="81"/>
        <v>4.5138888890505768E-2</v>
      </c>
      <c r="H99" s="32">
        <f t="shared" si="82"/>
        <v>0</v>
      </c>
      <c r="I99" s="32">
        <f t="shared" si="83"/>
        <v>1</v>
      </c>
      <c r="J99" s="41">
        <f t="shared" si="84"/>
        <v>5.0000000023283064</v>
      </c>
    </row>
    <row r="100" spans="1:10" x14ac:dyDescent="0.3">
      <c r="A100" s="17">
        <f t="shared" si="80"/>
        <v>99</v>
      </c>
      <c r="B100" s="24">
        <v>45173</v>
      </c>
      <c r="C100" s="39">
        <v>0.73958333333333337</v>
      </c>
      <c r="D100" s="11" t="str">
        <f>IF(Tabela4[[#This Row],[Data]]&lt;&gt;"",PROPER(TEXT(Tabela4[[#This Row],[Data]],"mmmm")),"")</f>
        <v>Setembro</v>
      </c>
      <c r="E100" s="11">
        <f>IF(Tabela4[[#This Row],[Data]]&lt;&gt;"",YEAR(Tabela4[[#This Row],[Data]]),"")</f>
        <v>2023</v>
      </c>
      <c r="F100" s="25">
        <f>IF(AND(Tabela4[[#This Row],[Data]]&lt;&gt;"",Tabela4[[#This Row],[Horário]]&lt;&gt;""),Tabela4[[#This Row],[Data]]+Tabela4[[#This Row],[Horário]],"")</f>
        <v>45173.739583333336</v>
      </c>
      <c r="G100" s="25">
        <f t="shared" si="81"/>
        <v>8.6805555554747116E-2</v>
      </c>
      <c r="H100" s="32">
        <f t="shared" si="82"/>
        <v>0</v>
      </c>
      <c r="I100" s="32">
        <f t="shared" si="83"/>
        <v>2</v>
      </c>
      <c r="J100" s="41">
        <f t="shared" si="84"/>
        <v>4.9999999988358468</v>
      </c>
    </row>
    <row r="101" spans="1:10" x14ac:dyDescent="0.3">
      <c r="A101" s="17">
        <f t="shared" si="80"/>
        <v>100</v>
      </c>
      <c r="B101" s="24">
        <v>45173</v>
      </c>
      <c r="C101" s="39">
        <v>0.84375</v>
      </c>
      <c r="D101" s="11" t="str">
        <f>IF(Tabela4[[#This Row],[Data]]&lt;&gt;"",PROPER(TEXT(Tabela4[[#This Row],[Data]],"mmmm")),"")</f>
        <v>Setembro</v>
      </c>
      <c r="E101" s="11">
        <f>IF(Tabela4[[#This Row],[Data]]&lt;&gt;"",YEAR(Tabela4[[#This Row],[Data]]),"")</f>
        <v>2023</v>
      </c>
      <c r="F101" s="25">
        <f>IF(AND(Tabela4[[#This Row],[Data]]&lt;&gt;"",Tabela4[[#This Row],[Horário]]&lt;&gt;""),Tabela4[[#This Row],[Data]]+Tabela4[[#This Row],[Horário]],"")</f>
        <v>45173.84375</v>
      </c>
      <c r="G101" s="25">
        <f t="shared" si="81"/>
        <v>0.10416666666424135</v>
      </c>
      <c r="H101" s="32">
        <f t="shared" si="82"/>
        <v>0</v>
      </c>
      <c r="I101" s="32">
        <f t="shared" si="83"/>
        <v>2</v>
      </c>
      <c r="J101" s="41">
        <f t="shared" si="84"/>
        <v>29.99999999650754</v>
      </c>
    </row>
    <row r="102" spans="1:10" x14ac:dyDescent="0.3">
      <c r="A102" s="17">
        <f t="shared" si="80"/>
        <v>101</v>
      </c>
      <c r="B102" s="24">
        <v>45178</v>
      </c>
      <c r="C102" s="39">
        <v>0.12013888888888889</v>
      </c>
      <c r="D102" s="11" t="str">
        <f>IF(Tabela4[[#This Row],[Data]]&lt;&gt;"",PROPER(TEXT(Tabela4[[#This Row],[Data]],"mmmm")),"")</f>
        <v>Setembro</v>
      </c>
      <c r="E102" s="11">
        <f>IF(Tabela4[[#This Row],[Data]]&lt;&gt;"",YEAR(Tabela4[[#This Row],[Data]]),"")</f>
        <v>2023</v>
      </c>
      <c r="F102" s="25">
        <f>IF(AND(Tabela4[[#This Row],[Data]]&lt;&gt;"",Tabela4[[#This Row],[Horário]]&lt;&gt;""),Tabela4[[#This Row],[Data]]+Tabela4[[#This Row],[Horário]],"")</f>
        <v>45178.120138888888</v>
      </c>
      <c r="G102" s="25">
        <f t="shared" si="81"/>
        <v>4.2763888888875954</v>
      </c>
      <c r="H102" s="32">
        <f t="shared" si="82"/>
        <v>4</v>
      </c>
      <c r="I102" s="32">
        <f t="shared" si="83"/>
        <v>6</v>
      </c>
      <c r="J102" s="41">
        <f t="shared" si="84"/>
        <v>37.999999998137355</v>
      </c>
    </row>
    <row r="103" spans="1:10" x14ac:dyDescent="0.3">
      <c r="A103" s="17">
        <f t="shared" si="80"/>
        <v>102</v>
      </c>
      <c r="B103" s="24">
        <v>45179</v>
      </c>
      <c r="C103" s="39">
        <v>0.90069444444444446</v>
      </c>
      <c r="D103" s="11" t="str">
        <f>IF(Tabela4[[#This Row],[Data]]&lt;&gt;"",PROPER(TEXT(Tabela4[[#This Row],[Data]],"mmmm")),"")</f>
        <v>Setembro</v>
      </c>
      <c r="E103" s="11">
        <f>IF(Tabela4[[#This Row],[Data]]&lt;&gt;"",YEAR(Tabela4[[#This Row],[Data]]),"")</f>
        <v>2023</v>
      </c>
      <c r="F103" s="25">
        <f>IF(AND(Tabela4[[#This Row],[Data]]&lt;&gt;"",Tabela4[[#This Row],[Horário]]&lt;&gt;""),Tabela4[[#This Row],[Data]]+Tabela4[[#This Row],[Horário]],"")</f>
        <v>45179.900694444441</v>
      </c>
      <c r="G103" s="25">
        <f t="shared" si="81"/>
        <v>1.7805555555532919</v>
      </c>
      <c r="H103" s="32">
        <f t="shared" si="82"/>
        <v>1</v>
      </c>
      <c r="I103" s="32">
        <f t="shared" si="83"/>
        <v>18</v>
      </c>
      <c r="J103" s="41">
        <f t="shared" si="84"/>
        <v>43.999999996740371</v>
      </c>
    </row>
    <row r="104" spans="1:10" x14ac:dyDescent="0.3">
      <c r="A104" s="17">
        <f t="shared" ref="A104:A109" si="85">A103+1</f>
        <v>103</v>
      </c>
      <c r="B104" s="24">
        <v>45182</v>
      </c>
      <c r="C104" s="39">
        <v>0.55902777777777779</v>
      </c>
      <c r="D104" s="11" t="str">
        <f>IF(Tabela4[[#This Row],[Data]]&lt;&gt;"",PROPER(TEXT(Tabela4[[#This Row],[Data]],"mmmm")),"")</f>
        <v>Setembro</v>
      </c>
      <c r="E104" s="11">
        <f>IF(Tabela4[[#This Row],[Data]]&lt;&gt;"",YEAR(Tabela4[[#This Row],[Data]]),"")</f>
        <v>2023</v>
      </c>
      <c r="F104" s="25">
        <f>IF(AND(Tabela4[[#This Row],[Data]]&lt;&gt;"",Tabela4[[#This Row],[Horário]]&lt;&gt;""),Tabela4[[#This Row],[Data]]+Tabela4[[#This Row],[Horário]],"")</f>
        <v>45182.559027777781</v>
      </c>
      <c r="G104" s="25">
        <f t="shared" ref="G104:G109" si="86">IF(AND(B104&lt;&gt;"",C104&lt;&gt;""),(B104+C104)-(B103+C103),"")</f>
        <v>2.6583333333401242</v>
      </c>
      <c r="H104" s="32">
        <f t="shared" ref="H104:H109" si="87">IF(G104&lt;&gt;"",INT(G104),"")</f>
        <v>2</v>
      </c>
      <c r="I104" s="32">
        <f t="shared" ref="I104:I109" si="88">IF(H104&lt;&gt;"",INT((G104-H104)*24),"")</f>
        <v>15</v>
      </c>
      <c r="J104" s="41">
        <f t="shared" ref="J104:J109" si="89">IF(I104&lt;&gt;"",(((G104-H104)*24)-I104)*60,"")</f>
        <v>48.000000009778887</v>
      </c>
    </row>
    <row r="105" spans="1:10" x14ac:dyDescent="0.3">
      <c r="A105" s="17">
        <f t="shared" si="85"/>
        <v>104</v>
      </c>
      <c r="B105" s="24">
        <v>45182</v>
      </c>
      <c r="C105" s="39">
        <v>0.81805555555555554</v>
      </c>
      <c r="D105" s="11" t="str">
        <f>IF(Tabela4[[#This Row],[Data]]&lt;&gt;"",PROPER(TEXT(Tabela4[[#This Row],[Data]],"mmmm")),"")</f>
        <v>Setembro</v>
      </c>
      <c r="E105" s="11">
        <f>IF(Tabela4[[#This Row],[Data]]&lt;&gt;"",YEAR(Tabela4[[#This Row],[Data]]),"")</f>
        <v>2023</v>
      </c>
      <c r="F105" s="25">
        <f>IF(AND(Tabela4[[#This Row],[Data]]&lt;&gt;"",Tabela4[[#This Row],[Horário]]&lt;&gt;""),Tabela4[[#This Row],[Data]]+Tabela4[[#This Row],[Horário]],"")</f>
        <v>45182.818055555559</v>
      </c>
      <c r="G105" s="25">
        <f t="shared" si="86"/>
        <v>0.25902777777810115</v>
      </c>
      <c r="H105" s="32">
        <f t="shared" si="87"/>
        <v>0</v>
      </c>
      <c r="I105" s="32">
        <f t="shared" si="88"/>
        <v>6</v>
      </c>
      <c r="J105" s="41">
        <f t="shared" si="89"/>
        <v>13.000000000465661</v>
      </c>
    </row>
    <row r="106" spans="1:10" x14ac:dyDescent="0.3">
      <c r="A106" s="17">
        <f t="shared" si="85"/>
        <v>105</v>
      </c>
      <c r="B106" s="24">
        <v>45183</v>
      </c>
      <c r="C106" s="39">
        <v>0.85763888888888884</v>
      </c>
      <c r="D106" s="11" t="str">
        <f>IF(Tabela4[[#This Row],[Data]]&lt;&gt;"",PROPER(TEXT(Tabela4[[#This Row],[Data]],"mmmm")),"")</f>
        <v>Setembro</v>
      </c>
      <c r="E106" s="11">
        <f>IF(Tabela4[[#This Row],[Data]]&lt;&gt;"",YEAR(Tabela4[[#This Row],[Data]]),"")</f>
        <v>2023</v>
      </c>
      <c r="F106" s="25">
        <f>IF(AND(Tabela4[[#This Row],[Data]]&lt;&gt;"",Tabela4[[#This Row],[Horário]]&lt;&gt;""),Tabela4[[#This Row],[Data]]+Tabela4[[#This Row],[Horário]],"")</f>
        <v>45183.857638888891</v>
      </c>
      <c r="G106" s="25">
        <f t="shared" si="86"/>
        <v>1.0395833333313931</v>
      </c>
      <c r="H106" s="32">
        <f t="shared" si="87"/>
        <v>1</v>
      </c>
      <c r="I106" s="32">
        <f t="shared" si="88"/>
        <v>0</v>
      </c>
      <c r="J106" s="41">
        <f t="shared" si="89"/>
        <v>56.999999997206032</v>
      </c>
    </row>
    <row r="107" spans="1:10" x14ac:dyDescent="0.3">
      <c r="A107" s="17">
        <f t="shared" si="85"/>
        <v>106</v>
      </c>
      <c r="B107" s="24">
        <v>45184</v>
      </c>
      <c r="C107" s="39">
        <v>0.49652777777777773</v>
      </c>
      <c r="D107" s="11" t="str">
        <f>IF(Tabela4[[#This Row],[Data]]&lt;&gt;"",PROPER(TEXT(Tabela4[[#This Row],[Data]],"mmmm")),"")</f>
        <v>Setembro</v>
      </c>
      <c r="E107" s="11">
        <f>IF(Tabela4[[#This Row],[Data]]&lt;&gt;"",YEAR(Tabela4[[#This Row],[Data]]),"")</f>
        <v>2023</v>
      </c>
      <c r="F107" s="25">
        <f>IF(AND(Tabela4[[#This Row],[Data]]&lt;&gt;"",Tabela4[[#This Row],[Horário]]&lt;&gt;""),Tabela4[[#This Row],[Data]]+Tabela4[[#This Row],[Horário]],"")</f>
        <v>45184.496527777781</v>
      </c>
      <c r="G107" s="25">
        <f t="shared" si="86"/>
        <v>0.63888888889050577</v>
      </c>
      <c r="H107" s="32">
        <f t="shared" si="87"/>
        <v>0</v>
      </c>
      <c r="I107" s="32">
        <f t="shared" si="88"/>
        <v>15</v>
      </c>
      <c r="J107" s="41">
        <f t="shared" si="89"/>
        <v>20.000000002328306</v>
      </c>
    </row>
    <row r="108" spans="1:10" x14ac:dyDescent="0.3">
      <c r="A108" s="17">
        <f t="shared" si="85"/>
        <v>107</v>
      </c>
      <c r="B108" s="24">
        <v>45184</v>
      </c>
      <c r="C108" s="39">
        <v>0.73958333333333337</v>
      </c>
      <c r="D108" s="11" t="str">
        <f>IF(Tabela4[[#This Row],[Data]]&lt;&gt;"",PROPER(TEXT(Tabela4[[#This Row],[Data]],"mmmm")),"")</f>
        <v>Setembro</v>
      </c>
      <c r="E108" s="11">
        <f>IF(Tabela4[[#This Row],[Data]]&lt;&gt;"",YEAR(Tabela4[[#This Row],[Data]]),"")</f>
        <v>2023</v>
      </c>
      <c r="F108" s="25">
        <f>IF(AND(Tabela4[[#This Row],[Data]]&lt;&gt;"",Tabela4[[#This Row],[Horário]]&lt;&gt;""),Tabela4[[#This Row],[Data]]+Tabela4[[#This Row],[Horário]],"")</f>
        <v>45184.739583333336</v>
      </c>
      <c r="G108" s="25">
        <f t="shared" si="86"/>
        <v>0.24305555555474712</v>
      </c>
      <c r="H108" s="32">
        <f t="shared" si="87"/>
        <v>0</v>
      </c>
      <c r="I108" s="32">
        <f t="shared" si="88"/>
        <v>5</v>
      </c>
      <c r="J108" s="41">
        <f t="shared" si="89"/>
        <v>49.999999998835847</v>
      </c>
    </row>
    <row r="109" spans="1:10" x14ac:dyDescent="0.3">
      <c r="A109" s="17">
        <f t="shared" si="85"/>
        <v>108</v>
      </c>
      <c r="B109" s="24">
        <v>45184</v>
      </c>
      <c r="C109" s="39">
        <v>0.875</v>
      </c>
      <c r="D109" s="11" t="str">
        <f>IF(Tabela4[[#This Row],[Data]]&lt;&gt;"",PROPER(TEXT(Tabela4[[#This Row],[Data]],"mmmm")),"")</f>
        <v>Setembro</v>
      </c>
      <c r="E109" s="11">
        <f>IF(Tabela4[[#This Row],[Data]]&lt;&gt;"",YEAR(Tabela4[[#This Row],[Data]]),"")</f>
        <v>2023</v>
      </c>
      <c r="F109" s="25">
        <f>IF(AND(Tabela4[[#This Row],[Data]]&lt;&gt;"",Tabela4[[#This Row],[Horário]]&lt;&gt;""),Tabela4[[#This Row],[Data]]+Tabela4[[#This Row],[Horário]],"")</f>
        <v>45184.875</v>
      </c>
      <c r="G109" s="25">
        <f t="shared" si="86"/>
        <v>0.13541666666424135</v>
      </c>
      <c r="H109" s="32">
        <f t="shared" si="87"/>
        <v>0</v>
      </c>
      <c r="I109" s="32">
        <f t="shared" si="88"/>
        <v>3</v>
      </c>
      <c r="J109" s="41">
        <f t="shared" si="89"/>
        <v>14.99999999650754</v>
      </c>
    </row>
    <row r="110" spans="1:10" x14ac:dyDescent="0.3">
      <c r="A110" s="17">
        <f t="shared" ref="A110:A115" si="90">A109+1</f>
        <v>109</v>
      </c>
      <c r="B110" s="24">
        <v>45185</v>
      </c>
      <c r="C110" s="39">
        <v>0.59722222222222221</v>
      </c>
      <c r="D110" s="11" t="str">
        <f>IF(Tabela4[[#This Row],[Data]]&lt;&gt;"",PROPER(TEXT(Tabela4[[#This Row],[Data]],"mmmm")),"")</f>
        <v>Setembro</v>
      </c>
      <c r="E110" s="11">
        <f>IF(Tabela4[[#This Row],[Data]]&lt;&gt;"",YEAR(Tabela4[[#This Row],[Data]]),"")</f>
        <v>2023</v>
      </c>
      <c r="F110" s="25">
        <f>IF(AND(Tabela4[[#This Row],[Data]]&lt;&gt;"",Tabela4[[#This Row],[Horário]]&lt;&gt;""),Tabela4[[#This Row],[Data]]+Tabela4[[#This Row],[Horário]],"")</f>
        <v>45185.597222222219</v>
      </c>
      <c r="G110" s="25">
        <f t="shared" ref="G110:G115" si="91">IF(AND(B110&lt;&gt;"",C110&lt;&gt;""),(B110+C110)-(B109+C109),"")</f>
        <v>0.72222222221898846</v>
      </c>
      <c r="H110" s="32">
        <f t="shared" ref="H110:H115" si="92">IF(G110&lt;&gt;"",INT(G110),"")</f>
        <v>0</v>
      </c>
      <c r="I110" s="32">
        <f t="shared" ref="I110:I115" si="93">IF(H110&lt;&gt;"",INT((G110-H110)*24),"")</f>
        <v>17</v>
      </c>
      <c r="J110" s="41">
        <f t="shared" ref="J110:J115" si="94">IF(I110&lt;&gt;"",(((G110-H110)*24)-I110)*60,"")</f>
        <v>19.999999995343387</v>
      </c>
    </row>
    <row r="111" spans="1:10" x14ac:dyDescent="0.3">
      <c r="A111" s="17">
        <f t="shared" si="90"/>
        <v>110</v>
      </c>
      <c r="B111" s="24">
        <v>45185</v>
      </c>
      <c r="C111" s="39">
        <v>0.90347222222222223</v>
      </c>
      <c r="D111" s="11" t="str">
        <f>IF(Tabela4[[#This Row],[Data]]&lt;&gt;"",PROPER(TEXT(Tabela4[[#This Row],[Data]],"mmmm")),"")</f>
        <v>Setembro</v>
      </c>
      <c r="E111" s="11">
        <f>IF(Tabela4[[#This Row],[Data]]&lt;&gt;"",YEAR(Tabela4[[#This Row],[Data]]),"")</f>
        <v>2023</v>
      </c>
      <c r="F111" s="25">
        <f>IF(AND(Tabela4[[#This Row],[Data]]&lt;&gt;"",Tabela4[[#This Row],[Horário]]&lt;&gt;""),Tabela4[[#This Row],[Data]]+Tabela4[[#This Row],[Horário]],"")</f>
        <v>45185.90347222222</v>
      </c>
      <c r="G111" s="25">
        <f t="shared" si="91"/>
        <v>0.30625000000145519</v>
      </c>
      <c r="H111" s="32">
        <f t="shared" si="92"/>
        <v>0</v>
      </c>
      <c r="I111" s="32">
        <f t="shared" si="93"/>
        <v>7</v>
      </c>
      <c r="J111" s="41">
        <f t="shared" si="94"/>
        <v>21.000000002095476</v>
      </c>
    </row>
    <row r="112" spans="1:10" x14ac:dyDescent="0.3">
      <c r="A112" s="17">
        <f t="shared" si="90"/>
        <v>111</v>
      </c>
      <c r="B112" s="24">
        <v>45186</v>
      </c>
      <c r="C112" s="39">
        <v>0.68055555555555547</v>
      </c>
      <c r="D112" s="11" t="str">
        <f>IF(Tabela4[[#This Row],[Data]]&lt;&gt;"",PROPER(TEXT(Tabela4[[#This Row],[Data]],"mmmm")),"")</f>
        <v>Setembro</v>
      </c>
      <c r="E112" s="11">
        <f>IF(Tabela4[[#This Row],[Data]]&lt;&gt;"",YEAR(Tabela4[[#This Row],[Data]]),"")</f>
        <v>2023</v>
      </c>
      <c r="F112" s="25">
        <f>IF(AND(Tabela4[[#This Row],[Data]]&lt;&gt;"",Tabela4[[#This Row],[Horário]]&lt;&gt;""),Tabela4[[#This Row],[Data]]+Tabela4[[#This Row],[Horário]],"")</f>
        <v>45186.680555555555</v>
      </c>
      <c r="G112" s="25">
        <f t="shared" si="91"/>
        <v>0.77708333333430346</v>
      </c>
      <c r="H112" s="32">
        <f t="shared" si="92"/>
        <v>0</v>
      </c>
      <c r="I112" s="32">
        <f t="shared" si="93"/>
        <v>18</v>
      </c>
      <c r="J112" s="41">
        <f t="shared" si="94"/>
        <v>39.000000001396984</v>
      </c>
    </row>
    <row r="113" spans="1:10" x14ac:dyDescent="0.3">
      <c r="A113" s="17">
        <f t="shared" si="90"/>
        <v>112</v>
      </c>
      <c r="B113" s="24">
        <v>45186</v>
      </c>
      <c r="C113" s="39">
        <v>0.73263888888888884</v>
      </c>
      <c r="D113" s="11" t="str">
        <f>IF(Tabela4[[#This Row],[Data]]&lt;&gt;"",PROPER(TEXT(Tabela4[[#This Row],[Data]],"mmmm")),"")</f>
        <v>Setembro</v>
      </c>
      <c r="E113" s="11">
        <f>IF(Tabela4[[#This Row],[Data]]&lt;&gt;"",YEAR(Tabela4[[#This Row],[Data]]),"")</f>
        <v>2023</v>
      </c>
      <c r="F113" s="25">
        <f>IF(AND(Tabela4[[#This Row],[Data]]&lt;&gt;"",Tabela4[[#This Row],[Horário]]&lt;&gt;""),Tabela4[[#This Row],[Data]]+Tabela4[[#This Row],[Horário]],"")</f>
        <v>45186.732638888891</v>
      </c>
      <c r="G113" s="25">
        <f t="shared" si="91"/>
        <v>5.2083333335758653E-2</v>
      </c>
      <c r="H113" s="32">
        <f t="shared" si="92"/>
        <v>0</v>
      </c>
      <c r="I113" s="32">
        <f t="shared" si="93"/>
        <v>1</v>
      </c>
      <c r="J113" s="41">
        <f t="shared" si="94"/>
        <v>15.00000000349246</v>
      </c>
    </row>
    <row r="114" spans="1:10" x14ac:dyDescent="0.3">
      <c r="A114" s="17">
        <f t="shared" si="90"/>
        <v>113</v>
      </c>
      <c r="B114" s="24">
        <v>45186</v>
      </c>
      <c r="C114" s="39">
        <v>0.85416666666666663</v>
      </c>
      <c r="D114" s="11" t="str">
        <f>IF(Tabela4[[#This Row],[Data]]&lt;&gt;"",PROPER(TEXT(Tabela4[[#This Row],[Data]],"mmmm")),"")</f>
        <v>Setembro</v>
      </c>
      <c r="E114" s="11">
        <f>IF(Tabela4[[#This Row],[Data]]&lt;&gt;"",YEAR(Tabela4[[#This Row],[Data]]),"")</f>
        <v>2023</v>
      </c>
      <c r="F114" s="25">
        <f>IF(AND(Tabela4[[#This Row],[Data]]&lt;&gt;"",Tabela4[[#This Row],[Horário]]&lt;&gt;""),Tabela4[[#This Row],[Data]]+Tabela4[[#This Row],[Horário]],"")</f>
        <v>45186.854166666664</v>
      </c>
      <c r="G114" s="25">
        <f t="shared" si="91"/>
        <v>0.12152777777373558</v>
      </c>
      <c r="H114" s="32">
        <f t="shared" si="92"/>
        <v>0</v>
      </c>
      <c r="I114" s="32">
        <f t="shared" si="93"/>
        <v>2</v>
      </c>
      <c r="J114" s="41">
        <f t="shared" si="94"/>
        <v>54.999999994179234</v>
      </c>
    </row>
    <row r="115" spans="1:10" x14ac:dyDescent="0.3">
      <c r="A115" s="17">
        <f t="shared" si="90"/>
        <v>114</v>
      </c>
      <c r="B115" s="24">
        <v>45189</v>
      </c>
      <c r="C115" s="39">
        <v>0.93402777777777779</v>
      </c>
      <c r="D115" s="11" t="str">
        <f>IF(Tabela4[[#This Row],[Data]]&lt;&gt;"",PROPER(TEXT(Tabela4[[#This Row],[Data]],"mmmm")),"")</f>
        <v>Setembro</v>
      </c>
      <c r="E115" s="11">
        <f>IF(Tabela4[[#This Row],[Data]]&lt;&gt;"",YEAR(Tabela4[[#This Row],[Data]]),"")</f>
        <v>2023</v>
      </c>
      <c r="F115" s="25">
        <f>IF(AND(Tabela4[[#This Row],[Data]]&lt;&gt;"",Tabela4[[#This Row],[Horário]]&lt;&gt;""),Tabela4[[#This Row],[Data]]+Tabela4[[#This Row],[Horário]],"")</f>
        <v>45189.934027777781</v>
      </c>
      <c r="G115" s="25">
        <f t="shared" si="91"/>
        <v>3.0798611111167702</v>
      </c>
      <c r="H115" s="32">
        <f t="shared" si="92"/>
        <v>3</v>
      </c>
      <c r="I115" s="32">
        <f t="shared" si="93"/>
        <v>1</v>
      </c>
      <c r="J115" s="41">
        <f t="shared" si="94"/>
        <v>55.000000008149073</v>
      </c>
    </row>
    <row r="116" spans="1:10" x14ac:dyDescent="0.3">
      <c r="A116" s="17">
        <f t="shared" ref="A116:A121" si="95">A115+1</f>
        <v>115</v>
      </c>
      <c r="B116" s="24">
        <v>45190</v>
      </c>
      <c r="C116" s="39">
        <v>0.52777777777777779</v>
      </c>
      <c r="D116" s="11" t="str">
        <f>IF(Tabela4[[#This Row],[Data]]&lt;&gt;"",PROPER(TEXT(Tabela4[[#This Row],[Data]],"mmmm")),"")</f>
        <v>Setembro</v>
      </c>
      <c r="E116" s="11">
        <f>IF(Tabela4[[#This Row],[Data]]&lt;&gt;"",YEAR(Tabela4[[#This Row],[Data]]),"")</f>
        <v>2023</v>
      </c>
      <c r="F116" s="25">
        <f>IF(AND(Tabela4[[#This Row],[Data]]&lt;&gt;"",Tabela4[[#This Row],[Horário]]&lt;&gt;""),Tabela4[[#This Row],[Data]]+Tabela4[[#This Row],[Horário]],"")</f>
        <v>45190.527777777781</v>
      </c>
      <c r="G116" s="25">
        <f t="shared" ref="G116:G121" si="96">IF(AND(B116&lt;&gt;"",C116&lt;&gt;""),(B116+C116)-(B115+C115),"")</f>
        <v>0.59375</v>
      </c>
      <c r="H116" s="32">
        <f t="shared" ref="H116:H121" si="97">IF(G116&lt;&gt;"",INT(G116),"")</f>
        <v>0</v>
      </c>
      <c r="I116" s="32">
        <f t="shared" ref="I116:I121" si="98">IF(H116&lt;&gt;"",INT((G116-H116)*24),"")</f>
        <v>14</v>
      </c>
      <c r="J116" s="41">
        <f t="shared" ref="J116:J121" si="99">IF(I116&lt;&gt;"",(((G116-H116)*24)-I116)*60,"")</f>
        <v>15</v>
      </c>
    </row>
    <row r="117" spans="1:10" x14ac:dyDescent="0.3">
      <c r="A117" s="17">
        <f t="shared" si="95"/>
        <v>116</v>
      </c>
      <c r="B117" s="24">
        <v>45190</v>
      </c>
      <c r="C117" s="39">
        <v>0.72222222222222221</v>
      </c>
      <c r="D117" s="11" t="str">
        <f>IF(Tabela4[[#This Row],[Data]]&lt;&gt;"",PROPER(TEXT(Tabela4[[#This Row],[Data]],"mmmm")),"")</f>
        <v>Setembro</v>
      </c>
      <c r="E117" s="11">
        <f>IF(Tabela4[[#This Row],[Data]]&lt;&gt;"",YEAR(Tabela4[[#This Row],[Data]]),"")</f>
        <v>2023</v>
      </c>
      <c r="F117" s="25">
        <f>IF(AND(Tabela4[[#This Row],[Data]]&lt;&gt;"",Tabela4[[#This Row],[Horário]]&lt;&gt;""),Tabela4[[#This Row],[Data]]+Tabela4[[#This Row],[Horário]],"")</f>
        <v>45190.722222222219</v>
      </c>
      <c r="G117" s="25">
        <f t="shared" si="96"/>
        <v>0.19444444443797693</v>
      </c>
      <c r="H117" s="32">
        <f t="shared" si="97"/>
        <v>0</v>
      </c>
      <c r="I117" s="32">
        <f t="shared" si="98"/>
        <v>4</v>
      </c>
      <c r="J117" s="41">
        <f t="shared" si="99"/>
        <v>39.999999990686774</v>
      </c>
    </row>
    <row r="118" spans="1:10" x14ac:dyDescent="0.3">
      <c r="A118" s="17">
        <f t="shared" si="95"/>
        <v>117</v>
      </c>
      <c r="B118" s="24">
        <v>45191</v>
      </c>
      <c r="C118" s="39">
        <v>0.86458333333333337</v>
      </c>
      <c r="D118" s="11" t="str">
        <f>IF(Tabela4[[#This Row],[Data]]&lt;&gt;"",PROPER(TEXT(Tabela4[[#This Row],[Data]],"mmmm")),"")</f>
        <v>Setembro</v>
      </c>
      <c r="E118" s="11">
        <f>IF(Tabela4[[#This Row],[Data]]&lt;&gt;"",YEAR(Tabela4[[#This Row],[Data]]),"")</f>
        <v>2023</v>
      </c>
      <c r="F118" s="25">
        <f>IF(AND(Tabela4[[#This Row],[Data]]&lt;&gt;"",Tabela4[[#This Row],[Horário]]&lt;&gt;""),Tabela4[[#This Row],[Data]]+Tabela4[[#This Row],[Horário]],"")</f>
        <v>45191.864583333336</v>
      </c>
      <c r="G118" s="25">
        <f t="shared" si="96"/>
        <v>1.1423611111167702</v>
      </c>
      <c r="H118" s="32">
        <f t="shared" si="97"/>
        <v>1</v>
      </c>
      <c r="I118" s="32">
        <f t="shared" si="98"/>
        <v>3</v>
      </c>
      <c r="J118" s="41">
        <f t="shared" si="99"/>
        <v>25.000000008149073</v>
      </c>
    </row>
    <row r="119" spans="1:10" x14ac:dyDescent="0.3">
      <c r="A119" s="17">
        <f t="shared" si="95"/>
        <v>118</v>
      </c>
      <c r="B119" s="24">
        <v>45192</v>
      </c>
      <c r="C119" s="39">
        <v>0.79166666666666663</v>
      </c>
      <c r="D119" s="11" t="str">
        <f>IF(Tabela4[[#This Row],[Data]]&lt;&gt;"",PROPER(TEXT(Tabela4[[#This Row],[Data]],"mmmm")),"")</f>
        <v>Setembro</v>
      </c>
      <c r="E119" s="11">
        <f>IF(Tabela4[[#This Row],[Data]]&lt;&gt;"",YEAR(Tabela4[[#This Row],[Data]]),"")</f>
        <v>2023</v>
      </c>
      <c r="F119" s="25">
        <f>IF(AND(Tabela4[[#This Row],[Data]]&lt;&gt;"",Tabela4[[#This Row],[Horário]]&lt;&gt;""),Tabela4[[#This Row],[Data]]+Tabela4[[#This Row],[Horário]],"")</f>
        <v>45192.791666666664</v>
      </c>
      <c r="G119" s="25">
        <f t="shared" si="96"/>
        <v>0.92708333332848269</v>
      </c>
      <c r="H119" s="32">
        <f t="shared" si="97"/>
        <v>0</v>
      </c>
      <c r="I119" s="32">
        <f t="shared" si="98"/>
        <v>22</v>
      </c>
      <c r="J119" s="41">
        <f t="shared" si="99"/>
        <v>14.999999993015081</v>
      </c>
    </row>
    <row r="120" spans="1:10" x14ac:dyDescent="0.3">
      <c r="A120" s="17">
        <f t="shared" si="95"/>
        <v>119</v>
      </c>
      <c r="B120" s="24">
        <v>45192</v>
      </c>
      <c r="C120" s="39">
        <v>0.85763888888888884</v>
      </c>
      <c r="D120" s="11" t="str">
        <f>IF(Tabela4[[#This Row],[Data]]&lt;&gt;"",PROPER(TEXT(Tabela4[[#This Row],[Data]],"mmmm")),"")</f>
        <v>Setembro</v>
      </c>
      <c r="E120" s="11">
        <f>IF(Tabela4[[#This Row],[Data]]&lt;&gt;"",YEAR(Tabela4[[#This Row],[Data]]),"")</f>
        <v>2023</v>
      </c>
      <c r="F120" s="25">
        <f>IF(AND(Tabela4[[#This Row],[Data]]&lt;&gt;"",Tabela4[[#This Row],[Horário]]&lt;&gt;""),Tabela4[[#This Row],[Data]]+Tabela4[[#This Row],[Horário]],"")</f>
        <v>45192.857638888891</v>
      </c>
      <c r="G120" s="25">
        <f t="shared" si="96"/>
        <v>6.5972222226264421E-2</v>
      </c>
      <c r="H120" s="32">
        <f t="shared" si="97"/>
        <v>0</v>
      </c>
      <c r="I120" s="32">
        <f t="shared" si="98"/>
        <v>1</v>
      </c>
      <c r="J120" s="41">
        <f t="shared" si="99"/>
        <v>35.000000005820766</v>
      </c>
    </row>
    <row r="121" spans="1:10" x14ac:dyDescent="0.3">
      <c r="A121" s="17">
        <f t="shared" si="95"/>
        <v>120</v>
      </c>
      <c r="B121" s="24">
        <v>45192</v>
      </c>
      <c r="C121" s="39">
        <v>0.94444444444444453</v>
      </c>
      <c r="D121" s="11" t="str">
        <f>IF(Tabela4[[#This Row],[Data]]&lt;&gt;"",PROPER(TEXT(Tabela4[[#This Row],[Data]],"mmmm")),"")</f>
        <v>Setembro</v>
      </c>
      <c r="E121" s="11">
        <f>IF(Tabela4[[#This Row],[Data]]&lt;&gt;"",YEAR(Tabela4[[#This Row],[Data]]),"")</f>
        <v>2023</v>
      </c>
      <c r="F121" s="25">
        <f>IF(AND(Tabela4[[#This Row],[Data]]&lt;&gt;"",Tabela4[[#This Row],[Horário]]&lt;&gt;""),Tabela4[[#This Row],[Data]]+Tabela4[[#This Row],[Horário]],"")</f>
        <v>45192.944444444445</v>
      </c>
      <c r="G121" s="25">
        <f t="shared" si="96"/>
        <v>8.6805555554747116E-2</v>
      </c>
      <c r="H121" s="32">
        <f t="shared" si="97"/>
        <v>0</v>
      </c>
      <c r="I121" s="32">
        <f t="shared" si="98"/>
        <v>2</v>
      </c>
      <c r="J121" s="41">
        <f t="shared" si="99"/>
        <v>4.9999999988358468</v>
      </c>
    </row>
    <row r="122" spans="1:10" x14ac:dyDescent="0.3">
      <c r="A122" s="17">
        <f t="shared" ref="A122:A127" si="100">A121+1</f>
        <v>121</v>
      </c>
      <c r="B122" s="24">
        <v>45194</v>
      </c>
      <c r="C122" s="39">
        <v>0.69444444444444453</v>
      </c>
      <c r="D122" s="11" t="str">
        <f>IF(Tabela4[[#This Row],[Data]]&lt;&gt;"",PROPER(TEXT(Tabela4[[#This Row],[Data]],"mmmm")),"")</f>
        <v>Setembro</v>
      </c>
      <c r="E122" s="11">
        <f>IF(Tabela4[[#This Row],[Data]]&lt;&gt;"",YEAR(Tabela4[[#This Row],[Data]]),"")</f>
        <v>2023</v>
      </c>
      <c r="F122" s="25">
        <f>IF(AND(Tabela4[[#This Row],[Data]]&lt;&gt;"",Tabela4[[#This Row],[Horário]]&lt;&gt;""),Tabela4[[#This Row],[Data]]+Tabela4[[#This Row],[Horário]],"")</f>
        <v>45194.694444444445</v>
      </c>
      <c r="G122" s="25">
        <f t="shared" ref="G122:G127" si="101">IF(AND(B122&lt;&gt;"",C122&lt;&gt;""),(B122+C122)-(B121+C121),"")</f>
        <v>1.75</v>
      </c>
      <c r="H122" s="32">
        <f t="shared" ref="H122:H127" si="102">IF(G122&lt;&gt;"",INT(G122),"")</f>
        <v>1</v>
      </c>
      <c r="I122" s="32">
        <f t="shared" ref="I122:I127" si="103">IF(H122&lt;&gt;"",INT((G122-H122)*24),"")</f>
        <v>18</v>
      </c>
      <c r="J122" s="41">
        <f t="shared" ref="J122:J127" si="104">IF(I122&lt;&gt;"",(((G122-H122)*24)-I122)*60,"")</f>
        <v>0</v>
      </c>
    </row>
    <row r="123" spans="1:10" x14ac:dyDescent="0.3">
      <c r="A123" s="17">
        <f t="shared" si="100"/>
        <v>122</v>
      </c>
      <c r="B123" s="24">
        <v>45194</v>
      </c>
      <c r="C123" s="39">
        <v>0.76736111111111116</v>
      </c>
      <c r="D123" s="11" t="str">
        <f>IF(Tabela4[[#This Row],[Data]]&lt;&gt;"",PROPER(TEXT(Tabela4[[#This Row],[Data]],"mmmm")),"")</f>
        <v>Setembro</v>
      </c>
      <c r="E123" s="11">
        <f>IF(Tabela4[[#This Row],[Data]]&lt;&gt;"",YEAR(Tabela4[[#This Row],[Data]]),"")</f>
        <v>2023</v>
      </c>
      <c r="F123" s="25">
        <f>IF(AND(Tabela4[[#This Row],[Data]]&lt;&gt;"",Tabela4[[#This Row],[Horário]]&lt;&gt;""),Tabela4[[#This Row],[Data]]+Tabela4[[#This Row],[Horário]],"")</f>
        <v>45194.767361111109</v>
      </c>
      <c r="G123" s="25">
        <f t="shared" si="101"/>
        <v>7.2916666664241347E-2</v>
      </c>
      <c r="H123" s="32">
        <f t="shared" si="102"/>
        <v>0</v>
      </c>
      <c r="I123" s="32">
        <f t="shared" si="103"/>
        <v>1</v>
      </c>
      <c r="J123" s="41">
        <f t="shared" si="104"/>
        <v>44.99999999650754</v>
      </c>
    </row>
    <row r="124" spans="1:10" x14ac:dyDescent="0.3">
      <c r="A124" s="17">
        <f t="shared" si="100"/>
        <v>123</v>
      </c>
      <c r="B124" s="24">
        <v>45194</v>
      </c>
      <c r="C124" s="39">
        <v>0.84375</v>
      </c>
      <c r="D124" s="11" t="str">
        <f>IF(Tabela4[[#This Row],[Data]]&lt;&gt;"",PROPER(TEXT(Tabela4[[#This Row],[Data]],"mmmm")),"")</f>
        <v>Setembro</v>
      </c>
      <c r="E124" s="11">
        <f>IF(Tabela4[[#This Row],[Data]]&lt;&gt;"",YEAR(Tabela4[[#This Row],[Data]]),"")</f>
        <v>2023</v>
      </c>
      <c r="F124" s="25">
        <f>IF(AND(Tabela4[[#This Row],[Data]]&lt;&gt;"",Tabela4[[#This Row],[Horário]]&lt;&gt;""),Tabela4[[#This Row],[Data]]+Tabela4[[#This Row],[Horário]],"")</f>
        <v>45194.84375</v>
      </c>
      <c r="G124" s="25">
        <f t="shared" si="101"/>
        <v>7.6388888890505768E-2</v>
      </c>
      <c r="H124" s="32">
        <f t="shared" si="102"/>
        <v>0</v>
      </c>
      <c r="I124" s="32">
        <f t="shared" si="103"/>
        <v>1</v>
      </c>
      <c r="J124" s="41">
        <f t="shared" si="104"/>
        <v>50.000000002328306</v>
      </c>
    </row>
    <row r="125" spans="1:10" x14ac:dyDescent="0.3">
      <c r="A125" s="17">
        <f t="shared" si="100"/>
        <v>124</v>
      </c>
      <c r="B125" s="24">
        <v>45195</v>
      </c>
      <c r="C125" s="39">
        <v>0.7284722222222223</v>
      </c>
      <c r="D125" s="11" t="str">
        <f>IF(Tabela4[[#This Row],[Data]]&lt;&gt;"",PROPER(TEXT(Tabela4[[#This Row],[Data]],"mmmm")),"")</f>
        <v>Setembro</v>
      </c>
      <c r="E125" s="11">
        <f>IF(Tabela4[[#This Row],[Data]]&lt;&gt;"",YEAR(Tabela4[[#This Row],[Data]]),"")</f>
        <v>2023</v>
      </c>
      <c r="F125" s="25">
        <f>IF(AND(Tabela4[[#This Row],[Data]]&lt;&gt;"",Tabela4[[#This Row],[Horário]]&lt;&gt;""),Tabela4[[#This Row],[Data]]+Tabela4[[#This Row],[Horário]],"")</f>
        <v>45195.728472222225</v>
      </c>
      <c r="G125" s="25">
        <f t="shared" si="101"/>
        <v>0.88472222222480923</v>
      </c>
      <c r="H125" s="32">
        <f t="shared" si="102"/>
        <v>0</v>
      </c>
      <c r="I125" s="32">
        <f t="shared" si="103"/>
        <v>21</v>
      </c>
      <c r="J125" s="41">
        <f t="shared" si="104"/>
        <v>14.00000000372529</v>
      </c>
    </row>
    <row r="126" spans="1:10" x14ac:dyDescent="0.3">
      <c r="A126" s="17">
        <f t="shared" si="100"/>
        <v>125</v>
      </c>
      <c r="B126" s="24">
        <v>45197</v>
      </c>
      <c r="C126" s="39">
        <v>0.69930555555555562</v>
      </c>
      <c r="D126" s="11" t="str">
        <f>IF(Tabela4[[#This Row],[Data]]&lt;&gt;"",PROPER(TEXT(Tabela4[[#This Row],[Data]],"mmmm")),"")</f>
        <v>Setembro</v>
      </c>
      <c r="E126" s="11">
        <f>IF(Tabela4[[#This Row],[Data]]&lt;&gt;"",YEAR(Tabela4[[#This Row],[Data]]),"")</f>
        <v>2023</v>
      </c>
      <c r="F126" s="25">
        <f>IF(AND(Tabela4[[#This Row],[Data]]&lt;&gt;"",Tabela4[[#This Row],[Horário]]&lt;&gt;""),Tabela4[[#This Row],[Data]]+Tabela4[[#This Row],[Horário]],"")</f>
        <v>45197.699305555558</v>
      </c>
      <c r="G126" s="25">
        <f t="shared" si="101"/>
        <v>1.9708333333328483</v>
      </c>
      <c r="H126" s="32">
        <f t="shared" si="102"/>
        <v>1</v>
      </c>
      <c r="I126" s="32">
        <f t="shared" si="103"/>
        <v>23</v>
      </c>
      <c r="J126" s="41">
        <f t="shared" si="104"/>
        <v>17.999999999301508</v>
      </c>
    </row>
    <row r="127" spans="1:10" x14ac:dyDescent="0.3">
      <c r="A127" s="17">
        <f t="shared" si="100"/>
        <v>126</v>
      </c>
      <c r="B127" s="24">
        <v>45198</v>
      </c>
      <c r="C127" s="39">
        <v>0.62847222222222221</v>
      </c>
      <c r="D127" s="11" t="str">
        <f>IF(Tabela4[[#This Row],[Data]]&lt;&gt;"",PROPER(TEXT(Tabela4[[#This Row],[Data]],"mmmm")),"")</f>
        <v>Setembro</v>
      </c>
      <c r="E127" s="11">
        <f>IF(Tabela4[[#This Row],[Data]]&lt;&gt;"",YEAR(Tabela4[[#This Row],[Data]]),"")</f>
        <v>2023</v>
      </c>
      <c r="F127" s="25">
        <f>IF(AND(Tabela4[[#This Row],[Data]]&lt;&gt;"",Tabela4[[#This Row],[Horário]]&lt;&gt;""),Tabela4[[#This Row],[Data]]+Tabela4[[#This Row],[Horário]],"")</f>
        <v>45198.628472222219</v>
      </c>
      <c r="G127" s="25">
        <f t="shared" si="101"/>
        <v>0.92916666666133096</v>
      </c>
      <c r="H127" s="32">
        <f t="shared" si="102"/>
        <v>0</v>
      </c>
      <c r="I127" s="32">
        <f t="shared" si="103"/>
        <v>22</v>
      </c>
      <c r="J127" s="41">
        <f t="shared" si="104"/>
        <v>17.999999992316589</v>
      </c>
    </row>
    <row r="128" spans="1:10" x14ac:dyDescent="0.3">
      <c r="A128" s="17">
        <f t="shared" ref="A128:A133" si="105">A127+1</f>
        <v>127</v>
      </c>
      <c r="B128" s="24">
        <v>45198</v>
      </c>
      <c r="C128" s="39">
        <v>0.73611111111111116</v>
      </c>
      <c r="D128" s="11" t="str">
        <f>IF(Tabela4[[#This Row],[Data]]&lt;&gt;"",PROPER(TEXT(Tabela4[[#This Row],[Data]],"mmmm")),"")</f>
        <v>Setembro</v>
      </c>
      <c r="E128" s="11">
        <f>IF(Tabela4[[#This Row],[Data]]&lt;&gt;"",YEAR(Tabela4[[#This Row],[Data]]),"")</f>
        <v>2023</v>
      </c>
      <c r="F128" s="25">
        <f>IF(AND(Tabela4[[#This Row],[Data]]&lt;&gt;"",Tabela4[[#This Row],[Horário]]&lt;&gt;""),Tabela4[[#This Row],[Data]]+Tabela4[[#This Row],[Horário]],"")</f>
        <v>45198.736111111109</v>
      </c>
      <c r="G128" s="25">
        <f t="shared" ref="G128:G133" si="106">IF(AND(B128&lt;&gt;"",C128&lt;&gt;""),(B128+C128)-(B127+C127),"")</f>
        <v>0.10763888889050577</v>
      </c>
      <c r="H128" s="32">
        <f t="shared" ref="H128:H133" si="107">IF(G128&lt;&gt;"",INT(G128),"")</f>
        <v>0</v>
      </c>
      <c r="I128" s="32">
        <f t="shared" ref="I128:I133" si="108">IF(H128&lt;&gt;"",INT((G128-H128)*24),"")</f>
        <v>2</v>
      </c>
      <c r="J128" s="41">
        <f t="shared" ref="J128:J133" si="109">IF(I128&lt;&gt;"",(((G128-H128)*24)-I128)*60,"")</f>
        <v>35.000000002328306</v>
      </c>
    </row>
    <row r="129" spans="1:10" x14ac:dyDescent="0.3">
      <c r="A129" s="17">
        <f t="shared" si="105"/>
        <v>128</v>
      </c>
      <c r="B129" s="24">
        <v>45200</v>
      </c>
      <c r="C129" s="39">
        <v>0.60972222222222217</v>
      </c>
      <c r="D129" s="11" t="str">
        <f>IF(Tabela4[[#This Row],[Data]]&lt;&gt;"",PROPER(TEXT(Tabela4[[#This Row],[Data]],"mmmm")),"")</f>
        <v>Outubro</v>
      </c>
      <c r="E129" s="11">
        <f>IF(Tabela4[[#This Row],[Data]]&lt;&gt;"",YEAR(Tabela4[[#This Row],[Data]]),"")</f>
        <v>2023</v>
      </c>
      <c r="F129" s="25">
        <f>IF(AND(Tabela4[[#This Row],[Data]]&lt;&gt;"",Tabela4[[#This Row],[Horário]]&lt;&gt;""),Tabela4[[#This Row],[Data]]+Tabela4[[#This Row],[Horário]],"")</f>
        <v>45200.609722222223</v>
      </c>
      <c r="G129" s="25">
        <f t="shared" si="106"/>
        <v>1.8736111111138598</v>
      </c>
      <c r="H129" s="32">
        <f t="shared" si="107"/>
        <v>1</v>
      </c>
      <c r="I129" s="32">
        <f t="shared" si="108"/>
        <v>20</v>
      </c>
      <c r="J129" s="41">
        <f t="shared" si="109"/>
        <v>58.000000003958121</v>
      </c>
    </row>
    <row r="130" spans="1:10" x14ac:dyDescent="0.3">
      <c r="A130" s="17">
        <f t="shared" si="105"/>
        <v>129</v>
      </c>
      <c r="B130" s="24">
        <v>45200</v>
      </c>
      <c r="C130" s="39">
        <v>0.87222222222222223</v>
      </c>
      <c r="D130" s="11" t="str">
        <f>IF(Tabela4[[#This Row],[Data]]&lt;&gt;"",PROPER(TEXT(Tabela4[[#This Row],[Data]],"mmmm")),"")</f>
        <v>Outubro</v>
      </c>
      <c r="E130" s="11">
        <f>IF(Tabela4[[#This Row],[Data]]&lt;&gt;"",YEAR(Tabela4[[#This Row],[Data]]),"")</f>
        <v>2023</v>
      </c>
      <c r="F130" s="25">
        <f>IF(AND(Tabela4[[#This Row],[Data]]&lt;&gt;"",Tabela4[[#This Row],[Horário]]&lt;&gt;""),Tabela4[[#This Row],[Data]]+Tabela4[[#This Row],[Horário]],"")</f>
        <v>45200.87222222222</v>
      </c>
      <c r="G130" s="25">
        <f t="shared" si="106"/>
        <v>0.26249999999708962</v>
      </c>
      <c r="H130" s="32">
        <f t="shared" si="107"/>
        <v>0</v>
      </c>
      <c r="I130" s="32">
        <f t="shared" si="108"/>
        <v>6</v>
      </c>
      <c r="J130" s="41">
        <f t="shared" si="109"/>
        <v>17.999999995809048</v>
      </c>
    </row>
    <row r="131" spans="1:10" x14ac:dyDescent="0.3">
      <c r="A131" s="17">
        <f t="shared" si="105"/>
        <v>130</v>
      </c>
      <c r="B131" s="24">
        <v>45201</v>
      </c>
      <c r="C131" s="39">
        <v>0.11666666666666665</v>
      </c>
      <c r="D131" s="11" t="str">
        <f>IF(Tabela4[[#This Row],[Data]]&lt;&gt;"",PROPER(TEXT(Tabela4[[#This Row],[Data]],"mmmm")),"")</f>
        <v>Outubro</v>
      </c>
      <c r="E131" s="11">
        <f>IF(Tabela4[[#This Row],[Data]]&lt;&gt;"",YEAR(Tabela4[[#This Row],[Data]]),"")</f>
        <v>2023</v>
      </c>
      <c r="F131" s="25">
        <f>IF(AND(Tabela4[[#This Row],[Data]]&lt;&gt;"",Tabela4[[#This Row],[Horário]]&lt;&gt;""),Tabela4[[#This Row],[Data]]+Tabela4[[#This Row],[Horário]],"")</f>
        <v>45201.116666666669</v>
      </c>
      <c r="G131" s="25">
        <f t="shared" si="106"/>
        <v>0.24444444444816327</v>
      </c>
      <c r="H131" s="32">
        <f t="shared" si="107"/>
        <v>0</v>
      </c>
      <c r="I131" s="32">
        <f t="shared" si="108"/>
        <v>5</v>
      </c>
      <c r="J131" s="41">
        <f t="shared" si="109"/>
        <v>52.000000005355105</v>
      </c>
    </row>
    <row r="132" spans="1:10" x14ac:dyDescent="0.3">
      <c r="A132" s="17">
        <f t="shared" si="105"/>
        <v>131</v>
      </c>
      <c r="B132" s="24">
        <v>45201</v>
      </c>
      <c r="C132" s="39">
        <v>0.83333333333333337</v>
      </c>
      <c r="D132" s="11" t="str">
        <f>IF(Tabela4[[#This Row],[Data]]&lt;&gt;"",PROPER(TEXT(Tabela4[[#This Row],[Data]],"mmmm")),"")</f>
        <v>Outubro</v>
      </c>
      <c r="E132" s="11">
        <f>IF(Tabela4[[#This Row],[Data]]&lt;&gt;"",YEAR(Tabela4[[#This Row],[Data]]),"")</f>
        <v>2023</v>
      </c>
      <c r="F132" s="25">
        <f>IF(AND(Tabela4[[#This Row],[Data]]&lt;&gt;"",Tabela4[[#This Row],[Horário]]&lt;&gt;""),Tabela4[[#This Row],[Data]]+Tabela4[[#This Row],[Horário]],"")</f>
        <v>45201.833333333336</v>
      </c>
      <c r="G132" s="25">
        <f t="shared" si="106"/>
        <v>0.71666666666715173</v>
      </c>
      <c r="H132" s="32">
        <f t="shared" si="107"/>
        <v>0</v>
      </c>
      <c r="I132" s="32">
        <f t="shared" si="108"/>
        <v>17</v>
      </c>
      <c r="J132" s="41">
        <f t="shared" si="109"/>
        <v>12.000000000698492</v>
      </c>
    </row>
    <row r="133" spans="1:10" x14ac:dyDescent="0.3">
      <c r="A133" s="17">
        <f t="shared" si="105"/>
        <v>132</v>
      </c>
      <c r="B133" s="24">
        <v>45201</v>
      </c>
      <c r="C133" s="39">
        <v>0.85763888888888884</v>
      </c>
      <c r="D133" s="11" t="str">
        <f>IF(Tabela4[[#This Row],[Data]]&lt;&gt;"",PROPER(TEXT(Tabela4[[#This Row],[Data]],"mmmm")),"")</f>
        <v>Outubro</v>
      </c>
      <c r="E133" s="11">
        <f>IF(Tabela4[[#This Row],[Data]]&lt;&gt;"",YEAR(Tabela4[[#This Row],[Data]]),"")</f>
        <v>2023</v>
      </c>
      <c r="F133" s="25">
        <f>IF(AND(Tabela4[[#This Row],[Data]]&lt;&gt;"",Tabela4[[#This Row],[Horário]]&lt;&gt;""),Tabela4[[#This Row],[Data]]+Tabela4[[#This Row],[Horário]],"")</f>
        <v>45201.857638888891</v>
      </c>
      <c r="G133" s="25">
        <f t="shared" si="106"/>
        <v>2.4305555554747116E-2</v>
      </c>
      <c r="H133" s="32">
        <f t="shared" si="107"/>
        <v>0</v>
      </c>
      <c r="I133" s="32">
        <f t="shared" si="108"/>
        <v>0</v>
      </c>
      <c r="J133" s="41">
        <f t="shared" si="109"/>
        <v>34.999999998835847</v>
      </c>
    </row>
    <row r="134" spans="1:10" x14ac:dyDescent="0.3">
      <c r="A134" s="17">
        <f t="shared" ref="A134:A139" si="110">A133+1</f>
        <v>133</v>
      </c>
      <c r="B134" s="24">
        <v>45202</v>
      </c>
      <c r="C134" s="39">
        <v>7.2916666666666671E-2</v>
      </c>
      <c r="D134" s="11" t="str">
        <f>IF(Tabela4[[#This Row],[Data]]&lt;&gt;"",PROPER(TEXT(Tabela4[[#This Row],[Data]],"mmmm")),"")</f>
        <v>Outubro</v>
      </c>
      <c r="E134" s="11">
        <f>IF(Tabela4[[#This Row],[Data]]&lt;&gt;"",YEAR(Tabela4[[#This Row],[Data]]),"")</f>
        <v>2023</v>
      </c>
      <c r="F134" s="25">
        <f>IF(AND(Tabela4[[#This Row],[Data]]&lt;&gt;"",Tabela4[[#This Row],[Horário]]&lt;&gt;""),Tabela4[[#This Row],[Data]]+Tabela4[[#This Row],[Horário]],"")</f>
        <v>45202.072916666664</v>
      </c>
      <c r="G134" s="25">
        <f t="shared" ref="G134:G139" si="111">IF(AND(B134&lt;&gt;"",C134&lt;&gt;""),(B134+C134)-(B133+C133),"")</f>
        <v>0.21527777777373558</v>
      </c>
      <c r="H134" s="32">
        <f t="shared" ref="H134:H139" si="112">IF(G134&lt;&gt;"",INT(G134),"")</f>
        <v>0</v>
      </c>
      <c r="I134" s="32">
        <f t="shared" ref="I134:I139" si="113">IF(H134&lt;&gt;"",INT((G134-H134)*24),"")</f>
        <v>5</v>
      </c>
      <c r="J134" s="41">
        <f t="shared" ref="J134:J139" si="114">IF(I134&lt;&gt;"",(((G134-H134)*24)-I134)*60,"")</f>
        <v>9.9999999941792339</v>
      </c>
    </row>
    <row r="135" spans="1:10" x14ac:dyDescent="0.3">
      <c r="A135" s="17">
        <f t="shared" si="110"/>
        <v>134</v>
      </c>
      <c r="B135" s="24">
        <v>45202</v>
      </c>
      <c r="C135" s="39">
        <v>0.82291666666666663</v>
      </c>
      <c r="D135" s="11" t="str">
        <f>IF(Tabela4[[#This Row],[Data]]&lt;&gt;"",PROPER(TEXT(Tabela4[[#This Row],[Data]],"mmmm")),"")</f>
        <v>Outubro</v>
      </c>
      <c r="E135" s="11">
        <f>IF(Tabela4[[#This Row],[Data]]&lt;&gt;"",YEAR(Tabela4[[#This Row],[Data]]),"")</f>
        <v>2023</v>
      </c>
      <c r="F135" s="25">
        <f>IF(AND(Tabela4[[#This Row],[Data]]&lt;&gt;"",Tabela4[[#This Row],[Horário]]&lt;&gt;""),Tabela4[[#This Row],[Data]]+Tabela4[[#This Row],[Horário]],"")</f>
        <v>45202.822916666664</v>
      </c>
      <c r="G135" s="25">
        <f t="shared" si="111"/>
        <v>0.75</v>
      </c>
      <c r="H135" s="32">
        <f t="shared" si="112"/>
        <v>0</v>
      </c>
      <c r="I135" s="32">
        <f t="shared" si="113"/>
        <v>18</v>
      </c>
      <c r="J135" s="41">
        <f t="shared" si="114"/>
        <v>0</v>
      </c>
    </row>
    <row r="136" spans="1:10" x14ac:dyDescent="0.3">
      <c r="A136" s="17">
        <f t="shared" si="110"/>
        <v>135</v>
      </c>
      <c r="B136" s="24">
        <v>45202</v>
      </c>
      <c r="C136" s="39">
        <v>0.86111111111111116</v>
      </c>
      <c r="D136" s="11" t="str">
        <f>IF(Tabela4[[#This Row],[Data]]&lt;&gt;"",PROPER(TEXT(Tabela4[[#This Row],[Data]],"mmmm")),"")</f>
        <v>Outubro</v>
      </c>
      <c r="E136" s="11">
        <f>IF(Tabela4[[#This Row],[Data]]&lt;&gt;"",YEAR(Tabela4[[#This Row],[Data]]),"")</f>
        <v>2023</v>
      </c>
      <c r="F136" s="25">
        <f>IF(AND(Tabela4[[#This Row],[Data]]&lt;&gt;"",Tabela4[[#This Row],[Horário]]&lt;&gt;""),Tabela4[[#This Row],[Data]]+Tabela4[[#This Row],[Horário]],"")</f>
        <v>45202.861111111109</v>
      </c>
      <c r="G136" s="25">
        <f t="shared" si="111"/>
        <v>3.8194444445252884E-2</v>
      </c>
      <c r="H136" s="32">
        <f t="shared" si="112"/>
        <v>0</v>
      </c>
      <c r="I136" s="32">
        <f t="shared" si="113"/>
        <v>0</v>
      </c>
      <c r="J136" s="41">
        <f t="shared" si="114"/>
        <v>55.000000001164153</v>
      </c>
    </row>
    <row r="137" spans="1:10" x14ac:dyDescent="0.3">
      <c r="A137" s="17">
        <f t="shared" si="110"/>
        <v>136</v>
      </c>
      <c r="B137" s="24">
        <v>45204</v>
      </c>
      <c r="C137" s="39">
        <v>0.8256944444444444</v>
      </c>
      <c r="D137" s="11" t="str">
        <f>IF(Tabela4[[#This Row],[Data]]&lt;&gt;"",PROPER(TEXT(Tabela4[[#This Row],[Data]],"mmmm")),"")</f>
        <v>Outubro</v>
      </c>
      <c r="E137" s="11">
        <f>IF(Tabela4[[#This Row],[Data]]&lt;&gt;"",YEAR(Tabela4[[#This Row],[Data]]),"")</f>
        <v>2023</v>
      </c>
      <c r="F137" s="25">
        <f>IF(AND(Tabela4[[#This Row],[Data]]&lt;&gt;"",Tabela4[[#This Row],[Horário]]&lt;&gt;""),Tabela4[[#This Row],[Data]]+Tabela4[[#This Row],[Horário]],"")</f>
        <v>45204.825694444444</v>
      </c>
      <c r="G137" s="25">
        <f t="shared" si="111"/>
        <v>1.9645833333343035</v>
      </c>
      <c r="H137" s="32">
        <f t="shared" si="112"/>
        <v>1</v>
      </c>
      <c r="I137" s="32">
        <f t="shared" si="113"/>
        <v>23</v>
      </c>
      <c r="J137" s="41">
        <f t="shared" si="114"/>
        <v>9.0000000013969839</v>
      </c>
    </row>
    <row r="138" spans="1:10" x14ac:dyDescent="0.3">
      <c r="A138" s="17">
        <f t="shared" si="110"/>
        <v>137</v>
      </c>
      <c r="B138" s="24">
        <v>45206</v>
      </c>
      <c r="C138" s="39">
        <v>0.6875</v>
      </c>
      <c r="D138" s="11" t="str">
        <f>IF(Tabela4[[#This Row],[Data]]&lt;&gt;"",PROPER(TEXT(Tabela4[[#This Row],[Data]],"mmmm")),"")</f>
        <v>Outubro</v>
      </c>
      <c r="E138" s="11">
        <f>IF(Tabela4[[#This Row],[Data]]&lt;&gt;"",YEAR(Tabela4[[#This Row],[Data]]),"")</f>
        <v>2023</v>
      </c>
      <c r="F138" s="25">
        <f>IF(AND(Tabela4[[#This Row],[Data]]&lt;&gt;"",Tabela4[[#This Row],[Horário]]&lt;&gt;""),Tabela4[[#This Row],[Data]]+Tabela4[[#This Row],[Horário]],"")</f>
        <v>45206.6875</v>
      </c>
      <c r="G138" s="25">
        <f t="shared" si="111"/>
        <v>1.8618055555562023</v>
      </c>
      <c r="H138" s="32">
        <f t="shared" si="112"/>
        <v>1</v>
      </c>
      <c r="I138" s="32">
        <f t="shared" si="113"/>
        <v>20</v>
      </c>
      <c r="J138" s="41">
        <f t="shared" si="114"/>
        <v>41.000000000931323</v>
      </c>
    </row>
    <row r="139" spans="1:10" x14ac:dyDescent="0.3">
      <c r="A139" s="17">
        <f t="shared" si="110"/>
        <v>138</v>
      </c>
      <c r="B139" s="24">
        <v>45206</v>
      </c>
      <c r="C139" s="39">
        <v>0.72569444444444453</v>
      </c>
      <c r="D139" s="11" t="str">
        <f>IF(Tabela4[[#This Row],[Data]]&lt;&gt;"",PROPER(TEXT(Tabela4[[#This Row],[Data]],"mmmm")),"")</f>
        <v>Outubro</v>
      </c>
      <c r="E139" s="11">
        <f>IF(Tabela4[[#This Row],[Data]]&lt;&gt;"",YEAR(Tabela4[[#This Row],[Data]]),"")</f>
        <v>2023</v>
      </c>
      <c r="F139" s="25">
        <f>IF(AND(Tabela4[[#This Row],[Data]]&lt;&gt;"",Tabela4[[#This Row],[Horário]]&lt;&gt;""),Tabela4[[#This Row],[Data]]+Tabela4[[#This Row],[Horário]],"")</f>
        <v>45206.725694444445</v>
      </c>
      <c r="G139" s="25">
        <f t="shared" si="111"/>
        <v>3.8194444445252884E-2</v>
      </c>
      <c r="H139" s="32">
        <f t="shared" si="112"/>
        <v>0</v>
      </c>
      <c r="I139" s="32">
        <f t="shared" si="113"/>
        <v>0</v>
      </c>
      <c r="J139" s="41">
        <f t="shared" si="114"/>
        <v>55.000000001164153</v>
      </c>
    </row>
    <row r="140" spans="1:10" x14ac:dyDescent="0.3">
      <c r="A140" s="17">
        <f t="shared" ref="A140:A145" si="115">A139+1</f>
        <v>139</v>
      </c>
      <c r="B140" s="24">
        <v>45207</v>
      </c>
      <c r="C140" s="39">
        <v>0.77430555555555547</v>
      </c>
      <c r="D140" s="11" t="str">
        <f>IF(Tabela4[[#This Row],[Data]]&lt;&gt;"",PROPER(TEXT(Tabela4[[#This Row],[Data]],"mmmm")),"")</f>
        <v>Outubro</v>
      </c>
      <c r="E140" s="11">
        <f>IF(Tabela4[[#This Row],[Data]]&lt;&gt;"",YEAR(Tabela4[[#This Row],[Data]]),"")</f>
        <v>2023</v>
      </c>
      <c r="F140" s="25">
        <f>IF(AND(Tabela4[[#This Row],[Data]]&lt;&gt;"",Tabela4[[#This Row],[Horário]]&lt;&gt;""),Tabela4[[#This Row],[Data]]+Tabela4[[#This Row],[Horário]],"")</f>
        <v>45207.774305555555</v>
      </c>
      <c r="G140" s="25">
        <f t="shared" ref="G140:G145" si="116">IF(AND(B140&lt;&gt;"",C140&lt;&gt;""),(B140+C140)-(B139+C139),"")</f>
        <v>1.0486111111094942</v>
      </c>
      <c r="H140" s="32">
        <f t="shared" ref="H140:H145" si="117">IF(G140&lt;&gt;"",INT(G140),"")</f>
        <v>1</v>
      </c>
      <c r="I140" s="32">
        <f t="shared" ref="I140:I145" si="118">IF(H140&lt;&gt;"",INT((G140-H140)*24),"")</f>
        <v>1</v>
      </c>
      <c r="J140" s="41">
        <f t="shared" ref="J140:J145" si="119">IF(I140&lt;&gt;"",(((G140-H140)*24)-I140)*60,"")</f>
        <v>9.9999999976716936</v>
      </c>
    </row>
    <row r="141" spans="1:10" x14ac:dyDescent="0.3">
      <c r="A141" s="17">
        <f t="shared" si="115"/>
        <v>140</v>
      </c>
      <c r="B141" s="24">
        <v>45207</v>
      </c>
      <c r="C141" s="39">
        <v>0.86805555555555547</v>
      </c>
      <c r="D141" s="11" t="str">
        <f>IF(Tabela4[[#This Row],[Data]]&lt;&gt;"",PROPER(TEXT(Tabela4[[#This Row],[Data]],"mmmm")),"")</f>
        <v>Outubro</v>
      </c>
      <c r="E141" s="11">
        <f>IF(Tabela4[[#This Row],[Data]]&lt;&gt;"",YEAR(Tabela4[[#This Row],[Data]]),"")</f>
        <v>2023</v>
      </c>
      <c r="F141" s="25">
        <f>IF(AND(Tabela4[[#This Row],[Data]]&lt;&gt;"",Tabela4[[#This Row],[Horário]]&lt;&gt;""),Tabela4[[#This Row],[Data]]+Tabela4[[#This Row],[Horário]],"")</f>
        <v>45207.868055555555</v>
      </c>
      <c r="G141" s="25">
        <f t="shared" si="116"/>
        <v>9.375E-2</v>
      </c>
      <c r="H141" s="32">
        <f t="shared" si="117"/>
        <v>0</v>
      </c>
      <c r="I141" s="32">
        <f t="shared" si="118"/>
        <v>2</v>
      </c>
      <c r="J141" s="41">
        <f t="shared" si="119"/>
        <v>15</v>
      </c>
    </row>
    <row r="142" spans="1:10" x14ac:dyDescent="0.3">
      <c r="A142" s="17">
        <f t="shared" si="115"/>
        <v>141</v>
      </c>
      <c r="B142" s="24">
        <v>45208</v>
      </c>
      <c r="C142" s="39">
        <v>0.9375</v>
      </c>
      <c r="D142" s="11" t="str">
        <f>IF(Tabela4[[#This Row],[Data]]&lt;&gt;"",PROPER(TEXT(Tabela4[[#This Row],[Data]],"mmmm")),"")</f>
        <v>Outubro</v>
      </c>
      <c r="E142" s="11">
        <f>IF(Tabela4[[#This Row],[Data]]&lt;&gt;"",YEAR(Tabela4[[#This Row],[Data]]),"")</f>
        <v>2023</v>
      </c>
      <c r="F142" s="25">
        <f>IF(AND(Tabela4[[#This Row],[Data]]&lt;&gt;"",Tabela4[[#This Row],[Horário]]&lt;&gt;""),Tabela4[[#This Row],[Data]]+Tabela4[[#This Row],[Horário]],"")</f>
        <v>45208.9375</v>
      </c>
      <c r="G142" s="25">
        <f t="shared" si="116"/>
        <v>1.0694444444452529</v>
      </c>
      <c r="H142" s="32">
        <f t="shared" si="117"/>
        <v>1</v>
      </c>
      <c r="I142" s="32">
        <f t="shared" si="118"/>
        <v>1</v>
      </c>
      <c r="J142" s="41">
        <f t="shared" si="119"/>
        <v>40.000000001164153</v>
      </c>
    </row>
    <row r="143" spans="1:10" x14ac:dyDescent="0.3">
      <c r="A143" s="17">
        <f t="shared" si="115"/>
        <v>142</v>
      </c>
      <c r="B143" s="24">
        <v>45210</v>
      </c>
      <c r="C143" s="39">
        <v>0.8125</v>
      </c>
      <c r="D143" s="11" t="str">
        <f>IF(Tabela4[[#This Row],[Data]]&lt;&gt;"",PROPER(TEXT(Tabela4[[#This Row],[Data]],"mmmm")),"")</f>
        <v>Outubro</v>
      </c>
      <c r="E143" s="11">
        <f>IF(Tabela4[[#This Row],[Data]]&lt;&gt;"",YEAR(Tabela4[[#This Row],[Data]]),"")</f>
        <v>2023</v>
      </c>
      <c r="F143" s="25">
        <f>IF(AND(Tabela4[[#This Row],[Data]]&lt;&gt;"",Tabela4[[#This Row],[Horário]]&lt;&gt;""),Tabela4[[#This Row],[Data]]+Tabela4[[#This Row],[Horário]],"")</f>
        <v>45210.8125</v>
      </c>
      <c r="G143" s="25">
        <f t="shared" si="116"/>
        <v>1.875</v>
      </c>
      <c r="H143" s="32">
        <f t="shared" si="117"/>
        <v>1</v>
      </c>
      <c r="I143" s="32">
        <f t="shared" si="118"/>
        <v>21</v>
      </c>
      <c r="J143" s="41">
        <f t="shared" si="119"/>
        <v>0</v>
      </c>
    </row>
    <row r="144" spans="1:10" x14ac:dyDescent="0.3">
      <c r="A144" s="17">
        <f t="shared" si="115"/>
        <v>143</v>
      </c>
      <c r="B144" s="24">
        <v>45211</v>
      </c>
      <c r="C144" s="39">
        <v>0.53472222222222221</v>
      </c>
      <c r="D144" s="11" t="str">
        <f>IF(Tabela4[[#This Row],[Data]]&lt;&gt;"",PROPER(TEXT(Tabela4[[#This Row],[Data]],"mmmm")),"")</f>
        <v>Outubro</v>
      </c>
      <c r="E144" s="11">
        <f>IF(Tabela4[[#This Row],[Data]]&lt;&gt;"",YEAR(Tabela4[[#This Row],[Data]]),"")</f>
        <v>2023</v>
      </c>
      <c r="F144" s="25">
        <f>IF(AND(Tabela4[[#This Row],[Data]]&lt;&gt;"",Tabela4[[#This Row],[Horário]]&lt;&gt;""),Tabela4[[#This Row],[Data]]+Tabela4[[#This Row],[Horário]],"")</f>
        <v>45211.534722222219</v>
      </c>
      <c r="G144" s="25">
        <f t="shared" si="116"/>
        <v>0.72222222221898846</v>
      </c>
      <c r="H144" s="32">
        <f t="shared" si="117"/>
        <v>0</v>
      </c>
      <c r="I144" s="32">
        <f t="shared" si="118"/>
        <v>17</v>
      </c>
      <c r="J144" s="41">
        <f t="shared" si="119"/>
        <v>19.999999995343387</v>
      </c>
    </row>
    <row r="145" spans="1:10" x14ac:dyDescent="0.3">
      <c r="A145" s="17">
        <f t="shared" si="115"/>
        <v>144</v>
      </c>
      <c r="B145" s="24">
        <v>45211</v>
      </c>
      <c r="C145" s="39">
        <v>0.66319444444444442</v>
      </c>
      <c r="D145" s="11" t="str">
        <f>IF(Tabela4[[#This Row],[Data]]&lt;&gt;"",PROPER(TEXT(Tabela4[[#This Row],[Data]],"mmmm")),"")</f>
        <v>Outubro</v>
      </c>
      <c r="E145" s="11">
        <f>IF(Tabela4[[#This Row],[Data]]&lt;&gt;"",YEAR(Tabela4[[#This Row],[Data]]),"")</f>
        <v>2023</v>
      </c>
      <c r="F145" s="25">
        <f>IF(AND(Tabela4[[#This Row],[Data]]&lt;&gt;"",Tabela4[[#This Row],[Horário]]&lt;&gt;""),Tabela4[[#This Row],[Data]]+Tabela4[[#This Row],[Horário]],"")</f>
        <v>45211.663194444445</v>
      </c>
      <c r="G145" s="25">
        <f t="shared" si="116"/>
        <v>0.12847222222626442</v>
      </c>
      <c r="H145" s="32">
        <f t="shared" si="117"/>
        <v>0</v>
      </c>
      <c r="I145" s="32">
        <f t="shared" si="118"/>
        <v>3</v>
      </c>
      <c r="J145" s="41">
        <f t="shared" si="119"/>
        <v>5.0000000058207661</v>
      </c>
    </row>
    <row r="146" spans="1:10" x14ac:dyDescent="0.3">
      <c r="A146" s="17">
        <f t="shared" ref="A146:A151" si="120">A145+1</f>
        <v>145</v>
      </c>
      <c r="B146" s="24">
        <v>45213</v>
      </c>
      <c r="C146" s="39">
        <v>0.72916666666666663</v>
      </c>
      <c r="D146" s="11" t="str">
        <f>IF(Tabela4[[#This Row],[Data]]&lt;&gt;"",PROPER(TEXT(Tabela4[[#This Row],[Data]],"mmmm")),"")</f>
        <v>Outubro</v>
      </c>
      <c r="E146" s="11">
        <f>IF(Tabela4[[#This Row],[Data]]&lt;&gt;"",YEAR(Tabela4[[#This Row],[Data]]),"")</f>
        <v>2023</v>
      </c>
      <c r="F146" s="25">
        <f>IF(AND(Tabela4[[#This Row],[Data]]&lt;&gt;"",Tabela4[[#This Row],[Horário]]&lt;&gt;""),Tabela4[[#This Row],[Data]]+Tabela4[[#This Row],[Horário]],"")</f>
        <v>45213.729166666664</v>
      </c>
      <c r="G146" s="25">
        <f t="shared" ref="G146:G151" si="121">IF(AND(B146&lt;&gt;"",C146&lt;&gt;""),(B146+C146)-(B145+C145),"")</f>
        <v>2.0659722222189885</v>
      </c>
      <c r="H146" s="32">
        <f t="shared" ref="H146:H151" si="122">IF(G146&lt;&gt;"",INT(G146),"")</f>
        <v>2</v>
      </c>
      <c r="I146" s="32">
        <f t="shared" ref="I146:I151" si="123">IF(H146&lt;&gt;"",INT((G146-H146)*24),"")</f>
        <v>1</v>
      </c>
      <c r="J146" s="41">
        <f t="shared" ref="J146:J151" si="124">IF(I146&lt;&gt;"",(((G146-H146)*24)-I146)*60,"")</f>
        <v>34.999999995343387</v>
      </c>
    </row>
    <row r="147" spans="1:10" x14ac:dyDescent="0.3">
      <c r="A147" s="17">
        <f t="shared" si="120"/>
        <v>146</v>
      </c>
      <c r="B147" s="24">
        <v>45213</v>
      </c>
      <c r="C147" s="39">
        <v>0.89930555555555547</v>
      </c>
      <c r="D147" s="11" t="str">
        <f>IF(Tabela4[[#This Row],[Data]]&lt;&gt;"",PROPER(TEXT(Tabela4[[#This Row],[Data]],"mmmm")),"")</f>
        <v>Outubro</v>
      </c>
      <c r="E147" s="11">
        <f>IF(Tabela4[[#This Row],[Data]]&lt;&gt;"",YEAR(Tabela4[[#This Row],[Data]]),"")</f>
        <v>2023</v>
      </c>
      <c r="F147" s="25">
        <f>IF(AND(Tabela4[[#This Row],[Data]]&lt;&gt;"",Tabela4[[#This Row],[Horário]]&lt;&gt;""),Tabela4[[#This Row],[Data]]+Tabela4[[#This Row],[Horário]],"")</f>
        <v>45213.899305555555</v>
      </c>
      <c r="G147" s="25">
        <f t="shared" si="121"/>
        <v>0.17013888889050577</v>
      </c>
      <c r="H147" s="32">
        <f t="shared" si="122"/>
        <v>0</v>
      </c>
      <c r="I147" s="32">
        <f t="shared" si="123"/>
        <v>4</v>
      </c>
      <c r="J147" s="41">
        <f t="shared" si="124"/>
        <v>5.0000000023283064</v>
      </c>
    </row>
    <row r="148" spans="1:10" x14ac:dyDescent="0.3">
      <c r="A148" s="17">
        <f t="shared" si="120"/>
        <v>147</v>
      </c>
      <c r="B148" s="24">
        <v>45214</v>
      </c>
      <c r="C148" s="39">
        <v>0.64583333333333337</v>
      </c>
      <c r="D148" s="11" t="str">
        <f>IF(Tabela4[[#This Row],[Data]]&lt;&gt;"",PROPER(TEXT(Tabela4[[#This Row],[Data]],"mmmm")),"")</f>
        <v>Outubro</v>
      </c>
      <c r="E148" s="11">
        <f>IF(Tabela4[[#This Row],[Data]]&lt;&gt;"",YEAR(Tabela4[[#This Row],[Data]]),"")</f>
        <v>2023</v>
      </c>
      <c r="F148" s="25">
        <f>IF(AND(Tabela4[[#This Row],[Data]]&lt;&gt;"",Tabela4[[#This Row],[Horário]]&lt;&gt;""),Tabela4[[#This Row],[Data]]+Tabela4[[#This Row],[Horário]],"")</f>
        <v>45214.645833333336</v>
      </c>
      <c r="G148" s="25">
        <f t="shared" si="121"/>
        <v>0.74652777778101154</v>
      </c>
      <c r="H148" s="32">
        <f t="shared" si="122"/>
        <v>0</v>
      </c>
      <c r="I148" s="32">
        <f t="shared" si="123"/>
        <v>17</v>
      </c>
      <c r="J148" s="41">
        <f t="shared" si="124"/>
        <v>55.000000004656613</v>
      </c>
    </row>
    <row r="149" spans="1:10" x14ac:dyDescent="0.3">
      <c r="A149" s="17">
        <f t="shared" si="120"/>
        <v>148</v>
      </c>
      <c r="B149" s="24">
        <v>45214</v>
      </c>
      <c r="C149" s="39">
        <v>0.79166666666666663</v>
      </c>
      <c r="D149" s="11" t="str">
        <f>IF(Tabela4[[#This Row],[Data]]&lt;&gt;"",PROPER(TEXT(Tabela4[[#This Row],[Data]],"mmmm")),"")</f>
        <v>Outubro</v>
      </c>
      <c r="E149" s="11">
        <f>IF(Tabela4[[#This Row],[Data]]&lt;&gt;"",YEAR(Tabela4[[#This Row],[Data]]),"")</f>
        <v>2023</v>
      </c>
      <c r="F149" s="25">
        <f>IF(AND(Tabela4[[#This Row],[Data]]&lt;&gt;"",Tabela4[[#This Row],[Horário]]&lt;&gt;""),Tabela4[[#This Row],[Data]]+Tabela4[[#This Row],[Horário]],"")</f>
        <v>45214.791666666664</v>
      </c>
      <c r="G149" s="25">
        <f t="shared" si="121"/>
        <v>0.14583333332848269</v>
      </c>
      <c r="H149" s="32">
        <f t="shared" si="122"/>
        <v>0</v>
      </c>
      <c r="I149" s="32">
        <f t="shared" si="123"/>
        <v>3</v>
      </c>
      <c r="J149" s="41">
        <f t="shared" si="124"/>
        <v>29.999999993015081</v>
      </c>
    </row>
    <row r="150" spans="1:10" x14ac:dyDescent="0.3">
      <c r="A150" s="17">
        <f t="shared" si="120"/>
        <v>149</v>
      </c>
      <c r="B150" s="24">
        <v>45214</v>
      </c>
      <c r="C150" s="39">
        <v>0.92013888888888884</v>
      </c>
      <c r="D150" s="11" t="str">
        <f>IF(Tabela4[[#This Row],[Data]]&lt;&gt;"",PROPER(TEXT(Tabela4[[#This Row],[Data]],"mmmm")),"")</f>
        <v>Outubro</v>
      </c>
      <c r="E150" s="11">
        <f>IF(Tabela4[[#This Row],[Data]]&lt;&gt;"",YEAR(Tabela4[[#This Row],[Data]]),"")</f>
        <v>2023</v>
      </c>
      <c r="F150" s="25">
        <f>IF(AND(Tabela4[[#This Row],[Data]]&lt;&gt;"",Tabela4[[#This Row],[Horário]]&lt;&gt;""),Tabela4[[#This Row],[Data]]+Tabela4[[#This Row],[Horário]],"")</f>
        <v>45214.920138888891</v>
      </c>
      <c r="G150" s="25">
        <f t="shared" si="121"/>
        <v>0.12847222222626442</v>
      </c>
      <c r="H150" s="32">
        <f t="shared" si="122"/>
        <v>0</v>
      </c>
      <c r="I150" s="32">
        <f t="shared" si="123"/>
        <v>3</v>
      </c>
      <c r="J150" s="41">
        <f t="shared" si="124"/>
        <v>5.0000000058207661</v>
      </c>
    </row>
    <row r="151" spans="1:10" x14ac:dyDescent="0.3">
      <c r="A151" s="17">
        <f t="shared" si="120"/>
        <v>150</v>
      </c>
      <c r="B151" s="24">
        <v>45215</v>
      </c>
      <c r="C151" s="39">
        <v>0.51388888888888895</v>
      </c>
      <c r="D151" s="11" t="str">
        <f>IF(Tabela4[[#This Row],[Data]]&lt;&gt;"",PROPER(TEXT(Tabela4[[#This Row],[Data]],"mmmm")),"")</f>
        <v>Outubro</v>
      </c>
      <c r="E151" s="11">
        <f>IF(Tabela4[[#This Row],[Data]]&lt;&gt;"",YEAR(Tabela4[[#This Row],[Data]]),"")</f>
        <v>2023</v>
      </c>
      <c r="F151" s="25">
        <f>IF(AND(Tabela4[[#This Row],[Data]]&lt;&gt;"",Tabela4[[#This Row],[Horário]]&lt;&gt;""),Tabela4[[#This Row],[Data]]+Tabela4[[#This Row],[Horário]],"")</f>
        <v>45215.513888888891</v>
      </c>
      <c r="G151" s="25">
        <f t="shared" si="121"/>
        <v>0.59375</v>
      </c>
      <c r="H151" s="32">
        <f t="shared" si="122"/>
        <v>0</v>
      </c>
      <c r="I151" s="32">
        <f t="shared" si="123"/>
        <v>14</v>
      </c>
      <c r="J151" s="41">
        <f t="shared" si="124"/>
        <v>15</v>
      </c>
    </row>
    <row r="152" spans="1:10" x14ac:dyDescent="0.3">
      <c r="A152" s="17">
        <f t="shared" ref="A152:A157" si="125">A151+1</f>
        <v>151</v>
      </c>
      <c r="B152" s="24">
        <v>45215</v>
      </c>
      <c r="C152" s="39">
        <v>0.85763888888888884</v>
      </c>
      <c r="D152" s="11" t="str">
        <f>IF(Tabela4[[#This Row],[Data]]&lt;&gt;"",PROPER(TEXT(Tabela4[[#This Row],[Data]],"mmmm")),"")</f>
        <v>Outubro</v>
      </c>
      <c r="E152" s="11">
        <f>IF(Tabela4[[#This Row],[Data]]&lt;&gt;"",YEAR(Tabela4[[#This Row],[Data]]),"")</f>
        <v>2023</v>
      </c>
      <c r="F152" s="25">
        <f>IF(AND(Tabela4[[#This Row],[Data]]&lt;&gt;"",Tabela4[[#This Row],[Horário]]&lt;&gt;""),Tabela4[[#This Row],[Data]]+Tabela4[[#This Row],[Horário]],"")</f>
        <v>45215.857638888891</v>
      </c>
      <c r="G152" s="25">
        <f t="shared" ref="G152:G157" si="126">IF(AND(B152&lt;&gt;"",C152&lt;&gt;""),(B152+C152)-(B151+C151),"")</f>
        <v>0.34375</v>
      </c>
      <c r="H152" s="32">
        <f t="shared" ref="H152:H157" si="127">IF(G152&lt;&gt;"",INT(G152),"")</f>
        <v>0</v>
      </c>
      <c r="I152" s="32">
        <f t="shared" ref="I152:I157" si="128">IF(H152&lt;&gt;"",INT((G152-H152)*24),"")</f>
        <v>8</v>
      </c>
      <c r="J152" s="41">
        <f t="shared" ref="J152:J157" si="129">IF(I152&lt;&gt;"",(((G152-H152)*24)-I152)*60,"")</f>
        <v>15</v>
      </c>
    </row>
    <row r="153" spans="1:10" x14ac:dyDescent="0.3">
      <c r="A153" s="17">
        <f t="shared" si="125"/>
        <v>152</v>
      </c>
      <c r="B153" s="24">
        <v>45215</v>
      </c>
      <c r="C153" s="39">
        <v>0.90277777777777779</v>
      </c>
      <c r="D153" s="11" t="str">
        <f>IF(Tabela4[[#This Row],[Data]]&lt;&gt;"",PROPER(TEXT(Tabela4[[#This Row],[Data]],"mmmm")),"")</f>
        <v>Outubro</v>
      </c>
      <c r="E153" s="11">
        <f>IF(Tabela4[[#This Row],[Data]]&lt;&gt;"",YEAR(Tabela4[[#This Row],[Data]]),"")</f>
        <v>2023</v>
      </c>
      <c r="F153" s="25">
        <f>IF(AND(Tabela4[[#This Row],[Data]]&lt;&gt;"",Tabela4[[#This Row],[Horário]]&lt;&gt;""),Tabela4[[#This Row],[Data]]+Tabela4[[#This Row],[Horário]],"")</f>
        <v>45215.902777777781</v>
      </c>
      <c r="G153" s="25">
        <f t="shared" si="126"/>
        <v>4.5138888890505768E-2</v>
      </c>
      <c r="H153" s="32">
        <f t="shared" si="127"/>
        <v>0</v>
      </c>
      <c r="I153" s="32">
        <f t="shared" si="128"/>
        <v>1</v>
      </c>
      <c r="J153" s="41">
        <f t="shared" si="129"/>
        <v>5.0000000023283064</v>
      </c>
    </row>
    <row r="154" spans="1:10" x14ac:dyDescent="0.3">
      <c r="A154" s="17">
        <f t="shared" si="125"/>
        <v>153</v>
      </c>
      <c r="B154" s="24">
        <v>45216</v>
      </c>
      <c r="C154" s="39">
        <v>0.45833333333333331</v>
      </c>
      <c r="D154" s="11" t="str">
        <f>IF(Tabela4[[#This Row],[Data]]&lt;&gt;"",PROPER(TEXT(Tabela4[[#This Row],[Data]],"mmmm")),"")</f>
        <v>Outubro</v>
      </c>
      <c r="E154" s="11">
        <f>IF(Tabela4[[#This Row],[Data]]&lt;&gt;"",YEAR(Tabela4[[#This Row],[Data]]),"")</f>
        <v>2023</v>
      </c>
      <c r="F154" s="25">
        <f>IF(AND(Tabela4[[#This Row],[Data]]&lt;&gt;"",Tabela4[[#This Row],[Horário]]&lt;&gt;""),Tabela4[[#This Row],[Data]]+Tabela4[[#This Row],[Horário]],"")</f>
        <v>45216.458333333336</v>
      </c>
      <c r="G154" s="25">
        <f t="shared" si="126"/>
        <v>0.55555555555474712</v>
      </c>
      <c r="H154" s="32">
        <f t="shared" si="127"/>
        <v>0</v>
      </c>
      <c r="I154" s="32">
        <f t="shared" si="128"/>
        <v>13</v>
      </c>
      <c r="J154" s="41">
        <f t="shared" si="129"/>
        <v>19.999999998835847</v>
      </c>
    </row>
    <row r="155" spans="1:10" x14ac:dyDescent="0.3">
      <c r="A155" s="17">
        <f t="shared" si="125"/>
        <v>154</v>
      </c>
      <c r="B155" s="24">
        <v>45216</v>
      </c>
      <c r="C155" s="39">
        <v>0.65625</v>
      </c>
      <c r="D155" s="11" t="str">
        <f>IF(Tabela4[[#This Row],[Data]]&lt;&gt;"",PROPER(TEXT(Tabela4[[#This Row],[Data]],"mmmm")),"")</f>
        <v>Outubro</v>
      </c>
      <c r="E155" s="11">
        <f>IF(Tabela4[[#This Row],[Data]]&lt;&gt;"",YEAR(Tabela4[[#This Row],[Data]]),"")</f>
        <v>2023</v>
      </c>
      <c r="F155" s="25">
        <f>IF(AND(Tabela4[[#This Row],[Data]]&lt;&gt;"",Tabela4[[#This Row],[Horário]]&lt;&gt;""),Tabela4[[#This Row],[Data]]+Tabela4[[#This Row],[Horário]],"")</f>
        <v>45216.65625</v>
      </c>
      <c r="G155" s="25">
        <f t="shared" si="126"/>
        <v>0.19791666666424135</v>
      </c>
      <c r="H155" s="32">
        <f t="shared" si="127"/>
        <v>0</v>
      </c>
      <c r="I155" s="32">
        <f t="shared" si="128"/>
        <v>4</v>
      </c>
      <c r="J155" s="41">
        <f t="shared" si="129"/>
        <v>44.99999999650754</v>
      </c>
    </row>
    <row r="156" spans="1:10" x14ac:dyDescent="0.3">
      <c r="A156" s="17">
        <f t="shared" si="125"/>
        <v>155</v>
      </c>
      <c r="B156" s="24">
        <v>45218</v>
      </c>
      <c r="C156" s="39">
        <v>0.85069444444444453</v>
      </c>
      <c r="D156" s="11" t="str">
        <f>IF(Tabela4[[#This Row],[Data]]&lt;&gt;"",PROPER(TEXT(Tabela4[[#This Row],[Data]],"mmmm")),"")</f>
        <v>Outubro</v>
      </c>
      <c r="E156" s="11">
        <f>IF(Tabela4[[#This Row],[Data]]&lt;&gt;"",YEAR(Tabela4[[#This Row],[Data]]),"")</f>
        <v>2023</v>
      </c>
      <c r="F156" s="25">
        <f>IF(AND(Tabela4[[#This Row],[Data]]&lt;&gt;"",Tabela4[[#This Row],[Horário]]&lt;&gt;""),Tabela4[[#This Row],[Data]]+Tabela4[[#This Row],[Horário]],"")</f>
        <v>45218.850694444445</v>
      </c>
      <c r="G156" s="25">
        <f t="shared" si="126"/>
        <v>2.1944444444452529</v>
      </c>
      <c r="H156" s="32">
        <f t="shared" si="127"/>
        <v>2</v>
      </c>
      <c r="I156" s="32">
        <f t="shared" si="128"/>
        <v>4</v>
      </c>
      <c r="J156" s="41">
        <f t="shared" si="129"/>
        <v>40.000000001164153</v>
      </c>
    </row>
    <row r="157" spans="1:10" x14ac:dyDescent="0.3">
      <c r="A157" s="17">
        <f t="shared" si="125"/>
        <v>156</v>
      </c>
      <c r="B157" s="24">
        <v>45219</v>
      </c>
      <c r="C157" s="39">
        <v>0.70833333333333337</v>
      </c>
      <c r="D157" s="11" t="str">
        <f>IF(Tabela4[[#This Row],[Data]]&lt;&gt;"",PROPER(TEXT(Tabela4[[#This Row],[Data]],"mmmm")),"")</f>
        <v>Outubro</v>
      </c>
      <c r="E157" s="11">
        <f>IF(Tabela4[[#This Row],[Data]]&lt;&gt;"",YEAR(Tabela4[[#This Row],[Data]]),"")</f>
        <v>2023</v>
      </c>
      <c r="F157" s="25">
        <f>IF(AND(Tabela4[[#This Row],[Data]]&lt;&gt;"",Tabela4[[#This Row],[Horário]]&lt;&gt;""),Tabela4[[#This Row],[Data]]+Tabela4[[#This Row],[Horário]],"")</f>
        <v>45219.708333333336</v>
      </c>
      <c r="G157" s="25">
        <f t="shared" si="126"/>
        <v>0.85763888889050577</v>
      </c>
      <c r="H157" s="32">
        <f t="shared" si="127"/>
        <v>0</v>
      </c>
      <c r="I157" s="32">
        <f t="shared" si="128"/>
        <v>20</v>
      </c>
      <c r="J157" s="41">
        <f t="shared" si="129"/>
        <v>35.000000002328306</v>
      </c>
    </row>
    <row r="158" spans="1:10" x14ac:dyDescent="0.3">
      <c r="A158" s="17">
        <f t="shared" ref="A158:A163" si="130">A157+1</f>
        <v>157</v>
      </c>
      <c r="B158" s="24">
        <v>45219</v>
      </c>
      <c r="C158" s="39">
        <v>0.86111111111111116</v>
      </c>
      <c r="D158" s="11" t="str">
        <f>IF(Tabela4[[#This Row],[Data]]&lt;&gt;"",PROPER(TEXT(Tabela4[[#This Row],[Data]],"mmmm")),"")</f>
        <v>Outubro</v>
      </c>
      <c r="E158" s="11">
        <f>IF(Tabela4[[#This Row],[Data]]&lt;&gt;"",YEAR(Tabela4[[#This Row],[Data]]),"")</f>
        <v>2023</v>
      </c>
      <c r="F158" s="25">
        <f>IF(AND(Tabela4[[#This Row],[Data]]&lt;&gt;"",Tabela4[[#This Row],[Horário]]&lt;&gt;""),Tabela4[[#This Row],[Data]]+Tabela4[[#This Row],[Horário]],"")</f>
        <v>45219.861111111109</v>
      </c>
      <c r="G158" s="25">
        <f t="shared" ref="G158:G163" si="131">IF(AND(B158&lt;&gt;"",C158&lt;&gt;""),(B158+C158)-(B157+C157),"")</f>
        <v>0.15277777777373558</v>
      </c>
      <c r="H158" s="32">
        <f t="shared" ref="H158:H163" si="132">IF(G158&lt;&gt;"",INT(G158),"")</f>
        <v>0</v>
      </c>
      <c r="I158" s="32">
        <f t="shared" ref="I158:I163" si="133">IF(H158&lt;&gt;"",INT((G158-H158)*24),"")</f>
        <v>3</v>
      </c>
      <c r="J158" s="41">
        <f t="shared" ref="J158:J163" si="134">IF(I158&lt;&gt;"",(((G158-H158)*24)-I158)*60,"")</f>
        <v>39.999999994179234</v>
      </c>
    </row>
    <row r="159" spans="1:10" x14ac:dyDescent="0.3">
      <c r="A159" s="17">
        <f t="shared" si="130"/>
        <v>158</v>
      </c>
      <c r="B159" s="24">
        <v>45220</v>
      </c>
      <c r="C159" s="39">
        <v>0.86458333333333337</v>
      </c>
      <c r="D159" s="11" t="str">
        <f>IF(Tabela4[[#This Row],[Data]]&lt;&gt;"",PROPER(TEXT(Tabela4[[#This Row],[Data]],"mmmm")),"")</f>
        <v>Outubro</v>
      </c>
      <c r="E159" s="11">
        <f>IF(Tabela4[[#This Row],[Data]]&lt;&gt;"",YEAR(Tabela4[[#This Row],[Data]]),"")</f>
        <v>2023</v>
      </c>
      <c r="F159" s="25">
        <f>IF(AND(Tabela4[[#This Row],[Data]]&lt;&gt;"",Tabela4[[#This Row],[Horário]]&lt;&gt;""),Tabela4[[#This Row],[Data]]+Tabela4[[#This Row],[Horário]],"")</f>
        <v>45220.864583333336</v>
      </c>
      <c r="G159" s="25">
        <f t="shared" si="131"/>
        <v>1.0034722222262644</v>
      </c>
      <c r="H159" s="32">
        <f t="shared" si="132"/>
        <v>1</v>
      </c>
      <c r="I159" s="32">
        <f t="shared" si="133"/>
        <v>0</v>
      </c>
      <c r="J159" s="41">
        <f t="shared" si="134"/>
        <v>5.0000000058207661</v>
      </c>
    </row>
    <row r="160" spans="1:10" x14ac:dyDescent="0.3">
      <c r="A160" s="17">
        <f t="shared" si="130"/>
        <v>159</v>
      </c>
      <c r="B160" s="24">
        <v>45220</v>
      </c>
      <c r="C160" s="39">
        <v>0.91180555555555554</v>
      </c>
      <c r="D160" s="11" t="str">
        <f>IF(Tabela4[[#This Row],[Data]]&lt;&gt;"",PROPER(TEXT(Tabela4[[#This Row],[Data]],"mmmm")),"")</f>
        <v>Outubro</v>
      </c>
      <c r="E160" s="11">
        <f>IF(Tabela4[[#This Row],[Data]]&lt;&gt;"",YEAR(Tabela4[[#This Row],[Data]]),"")</f>
        <v>2023</v>
      </c>
      <c r="F160" s="25">
        <f>IF(AND(Tabela4[[#This Row],[Data]]&lt;&gt;"",Tabela4[[#This Row],[Horário]]&lt;&gt;""),Tabela4[[#This Row],[Data]]+Tabela4[[#This Row],[Horário]],"")</f>
        <v>45220.911805555559</v>
      </c>
      <c r="G160" s="25">
        <f t="shared" si="131"/>
        <v>4.7222222223354038E-2</v>
      </c>
      <c r="H160" s="32">
        <f t="shared" si="132"/>
        <v>0</v>
      </c>
      <c r="I160" s="32">
        <f t="shared" si="133"/>
        <v>1</v>
      </c>
      <c r="J160" s="41">
        <f t="shared" si="134"/>
        <v>8.0000000016298145</v>
      </c>
    </row>
    <row r="161" spans="1:10" x14ac:dyDescent="0.3">
      <c r="A161" s="17">
        <f t="shared" si="130"/>
        <v>160</v>
      </c>
      <c r="B161" s="24">
        <v>45221</v>
      </c>
      <c r="C161" s="39">
        <v>0.57638888888888895</v>
      </c>
      <c r="D161" s="11" t="str">
        <f>IF(Tabela4[[#This Row],[Data]]&lt;&gt;"",PROPER(TEXT(Tabela4[[#This Row],[Data]],"mmmm")),"")</f>
        <v>Outubro</v>
      </c>
      <c r="E161" s="11">
        <f>IF(Tabela4[[#This Row],[Data]]&lt;&gt;"",YEAR(Tabela4[[#This Row],[Data]]),"")</f>
        <v>2023</v>
      </c>
      <c r="F161" s="25">
        <f>IF(AND(Tabela4[[#This Row],[Data]]&lt;&gt;"",Tabela4[[#This Row],[Horário]]&lt;&gt;""),Tabela4[[#This Row],[Data]]+Tabela4[[#This Row],[Horário]],"")</f>
        <v>45221.576388888891</v>
      </c>
      <c r="G161" s="25">
        <f t="shared" si="131"/>
        <v>0.66458333333139308</v>
      </c>
      <c r="H161" s="32">
        <f t="shared" si="132"/>
        <v>0</v>
      </c>
      <c r="I161" s="32">
        <f t="shared" si="133"/>
        <v>15</v>
      </c>
      <c r="J161" s="41">
        <f t="shared" si="134"/>
        <v>56.999999997206032</v>
      </c>
    </row>
    <row r="162" spans="1:10" x14ac:dyDescent="0.3">
      <c r="A162" s="17">
        <f t="shared" si="130"/>
        <v>161</v>
      </c>
      <c r="B162" s="24">
        <v>45221</v>
      </c>
      <c r="C162" s="39">
        <v>0.74652777777777779</v>
      </c>
      <c r="D162" s="11" t="str">
        <f>IF(Tabela4[[#This Row],[Data]]&lt;&gt;"",PROPER(TEXT(Tabela4[[#This Row],[Data]],"mmmm")),"")</f>
        <v>Outubro</v>
      </c>
      <c r="E162" s="11">
        <f>IF(Tabela4[[#This Row],[Data]]&lt;&gt;"",YEAR(Tabela4[[#This Row],[Data]]),"")</f>
        <v>2023</v>
      </c>
      <c r="F162" s="25">
        <f>IF(AND(Tabela4[[#This Row],[Data]]&lt;&gt;"",Tabela4[[#This Row],[Horário]]&lt;&gt;""),Tabela4[[#This Row],[Data]]+Tabela4[[#This Row],[Horário]],"")</f>
        <v>45221.746527777781</v>
      </c>
      <c r="G162" s="25">
        <f t="shared" si="131"/>
        <v>0.17013888889050577</v>
      </c>
      <c r="H162" s="32">
        <f t="shared" si="132"/>
        <v>0</v>
      </c>
      <c r="I162" s="32">
        <f t="shared" si="133"/>
        <v>4</v>
      </c>
      <c r="J162" s="41">
        <f t="shared" si="134"/>
        <v>5.0000000023283064</v>
      </c>
    </row>
    <row r="163" spans="1:10" x14ac:dyDescent="0.3">
      <c r="A163" s="17">
        <f t="shared" si="130"/>
        <v>162</v>
      </c>
      <c r="B163" s="24">
        <v>45221</v>
      </c>
      <c r="C163" s="39">
        <v>0.86111111111111116</v>
      </c>
      <c r="D163" s="11" t="str">
        <f>IF(Tabela4[[#This Row],[Data]]&lt;&gt;"",PROPER(TEXT(Tabela4[[#This Row],[Data]],"mmmm")),"")</f>
        <v>Outubro</v>
      </c>
      <c r="E163" s="11">
        <f>IF(Tabela4[[#This Row],[Data]]&lt;&gt;"",YEAR(Tabela4[[#This Row],[Data]]),"")</f>
        <v>2023</v>
      </c>
      <c r="F163" s="25">
        <f>IF(AND(Tabela4[[#This Row],[Data]]&lt;&gt;"",Tabela4[[#This Row],[Horário]]&lt;&gt;""),Tabela4[[#This Row],[Data]]+Tabela4[[#This Row],[Horário]],"")</f>
        <v>45221.861111111109</v>
      </c>
      <c r="G163" s="25">
        <f t="shared" si="131"/>
        <v>0.11458333332848269</v>
      </c>
      <c r="H163" s="32">
        <f t="shared" si="132"/>
        <v>0</v>
      </c>
      <c r="I163" s="32">
        <f t="shared" si="133"/>
        <v>2</v>
      </c>
      <c r="J163" s="41">
        <f t="shared" si="134"/>
        <v>44.999999993015081</v>
      </c>
    </row>
    <row r="164" spans="1:10" x14ac:dyDescent="0.3">
      <c r="A164" s="17">
        <f t="shared" ref="A164:A169" si="135">A163+1</f>
        <v>163</v>
      </c>
      <c r="B164" s="24">
        <v>45222</v>
      </c>
      <c r="C164" s="39">
        <v>0.57638888888888895</v>
      </c>
      <c r="D164" s="11" t="str">
        <f>IF(Tabela4[[#This Row],[Data]]&lt;&gt;"",PROPER(TEXT(Tabela4[[#This Row],[Data]],"mmmm")),"")</f>
        <v>Outubro</v>
      </c>
      <c r="E164" s="11">
        <f>IF(Tabela4[[#This Row],[Data]]&lt;&gt;"",YEAR(Tabela4[[#This Row],[Data]]),"")</f>
        <v>2023</v>
      </c>
      <c r="F164" s="25">
        <f>IF(AND(Tabela4[[#This Row],[Data]]&lt;&gt;"",Tabela4[[#This Row],[Horário]]&lt;&gt;""),Tabela4[[#This Row],[Data]]+Tabela4[[#This Row],[Horário]],"")</f>
        <v>45222.576388888891</v>
      </c>
      <c r="G164" s="25">
        <f t="shared" ref="G164:G169" si="136">IF(AND(B164&lt;&gt;"",C164&lt;&gt;""),(B164+C164)-(B163+C163),"")</f>
        <v>0.71527777778101154</v>
      </c>
      <c r="H164" s="32">
        <f t="shared" ref="H164:H169" si="137">IF(G164&lt;&gt;"",INT(G164),"")</f>
        <v>0</v>
      </c>
      <c r="I164" s="32">
        <f t="shared" ref="I164:I169" si="138">IF(H164&lt;&gt;"",INT((G164-H164)*24),"")</f>
        <v>17</v>
      </c>
      <c r="J164" s="41">
        <f t="shared" ref="J164:J169" si="139">IF(I164&lt;&gt;"",(((G164-H164)*24)-I164)*60,"")</f>
        <v>10.000000004656613</v>
      </c>
    </row>
    <row r="165" spans="1:10" x14ac:dyDescent="0.3">
      <c r="A165" s="17">
        <f t="shared" si="135"/>
        <v>164</v>
      </c>
      <c r="B165" s="24">
        <v>45224</v>
      </c>
      <c r="C165" s="39">
        <v>0.52083333333333337</v>
      </c>
      <c r="D165" s="11" t="str">
        <f>IF(Tabela4[[#This Row],[Data]]&lt;&gt;"",PROPER(TEXT(Tabela4[[#This Row],[Data]],"mmmm")),"")</f>
        <v>Outubro</v>
      </c>
      <c r="E165" s="11">
        <f>IF(Tabela4[[#This Row],[Data]]&lt;&gt;"",YEAR(Tabela4[[#This Row],[Data]]),"")</f>
        <v>2023</v>
      </c>
      <c r="F165" s="25">
        <f>IF(AND(Tabela4[[#This Row],[Data]]&lt;&gt;"",Tabela4[[#This Row],[Horário]]&lt;&gt;""),Tabela4[[#This Row],[Data]]+Tabela4[[#This Row],[Horário]],"")</f>
        <v>45224.520833333336</v>
      </c>
      <c r="G165" s="25">
        <f t="shared" si="136"/>
        <v>1.9444444444452529</v>
      </c>
      <c r="H165" s="32">
        <f t="shared" si="137"/>
        <v>1</v>
      </c>
      <c r="I165" s="32">
        <f t="shared" si="138"/>
        <v>22</v>
      </c>
      <c r="J165" s="41">
        <f t="shared" si="139"/>
        <v>40.000000001164153</v>
      </c>
    </row>
    <row r="166" spans="1:10" x14ac:dyDescent="0.3">
      <c r="A166" s="17">
        <f t="shared" si="135"/>
        <v>165</v>
      </c>
      <c r="B166" s="24">
        <v>45224</v>
      </c>
      <c r="C166" s="39">
        <v>0.77777777777777779</v>
      </c>
      <c r="D166" s="11" t="str">
        <f>IF(Tabela4[[#This Row],[Data]]&lt;&gt;"",PROPER(TEXT(Tabela4[[#This Row],[Data]],"mmmm")),"")</f>
        <v>Outubro</v>
      </c>
      <c r="E166" s="11">
        <f>IF(Tabela4[[#This Row],[Data]]&lt;&gt;"",YEAR(Tabela4[[#This Row],[Data]]),"")</f>
        <v>2023</v>
      </c>
      <c r="F166" s="25">
        <f>IF(AND(Tabela4[[#This Row],[Data]]&lt;&gt;"",Tabela4[[#This Row],[Horário]]&lt;&gt;""),Tabela4[[#This Row],[Data]]+Tabela4[[#This Row],[Horário]],"")</f>
        <v>45224.777777777781</v>
      </c>
      <c r="G166" s="25">
        <f t="shared" si="136"/>
        <v>0.25694444444525288</v>
      </c>
      <c r="H166" s="32">
        <f t="shared" si="137"/>
        <v>0</v>
      </c>
      <c r="I166" s="32">
        <f t="shared" si="138"/>
        <v>6</v>
      </c>
      <c r="J166" s="41">
        <f t="shared" si="139"/>
        <v>10.000000001164153</v>
      </c>
    </row>
    <row r="167" spans="1:10" x14ac:dyDescent="0.3">
      <c r="A167" s="17">
        <f t="shared" si="135"/>
        <v>166</v>
      </c>
      <c r="B167" s="24">
        <v>45224</v>
      </c>
      <c r="C167" s="39">
        <v>0.84027777777777779</v>
      </c>
      <c r="D167" s="11" t="str">
        <f>IF(Tabela4[[#This Row],[Data]]&lt;&gt;"",PROPER(TEXT(Tabela4[[#This Row],[Data]],"mmmm")),"")</f>
        <v>Outubro</v>
      </c>
      <c r="E167" s="11">
        <f>IF(Tabela4[[#This Row],[Data]]&lt;&gt;"",YEAR(Tabela4[[#This Row],[Data]]),"")</f>
        <v>2023</v>
      </c>
      <c r="F167" s="25">
        <f>IF(AND(Tabela4[[#This Row],[Data]]&lt;&gt;"",Tabela4[[#This Row],[Horário]]&lt;&gt;""),Tabela4[[#This Row],[Data]]+Tabela4[[#This Row],[Horário]],"")</f>
        <v>45224.840277777781</v>
      </c>
      <c r="G167" s="25">
        <f t="shared" si="136"/>
        <v>6.25E-2</v>
      </c>
      <c r="H167" s="32">
        <f t="shared" si="137"/>
        <v>0</v>
      </c>
      <c r="I167" s="32">
        <f t="shared" si="138"/>
        <v>1</v>
      </c>
      <c r="J167" s="41">
        <f t="shared" si="139"/>
        <v>30</v>
      </c>
    </row>
    <row r="168" spans="1:10" x14ac:dyDescent="0.3">
      <c r="A168" s="17">
        <f t="shared" si="135"/>
        <v>167</v>
      </c>
      <c r="B168" s="24">
        <v>45225</v>
      </c>
      <c r="C168" s="39">
        <v>0.79166666666666663</v>
      </c>
      <c r="D168" s="11" t="str">
        <f>IF(Tabela4[[#This Row],[Data]]&lt;&gt;"",PROPER(TEXT(Tabela4[[#This Row],[Data]],"mmmm")),"")</f>
        <v>Outubro</v>
      </c>
      <c r="E168" s="11">
        <f>IF(Tabela4[[#This Row],[Data]]&lt;&gt;"",YEAR(Tabela4[[#This Row],[Data]]),"")</f>
        <v>2023</v>
      </c>
      <c r="F168" s="25">
        <f>IF(AND(Tabela4[[#This Row],[Data]]&lt;&gt;"",Tabela4[[#This Row],[Horário]]&lt;&gt;""),Tabela4[[#This Row],[Data]]+Tabela4[[#This Row],[Horário]],"")</f>
        <v>45225.791666666664</v>
      </c>
      <c r="G168" s="25">
        <f t="shared" si="136"/>
        <v>0.95138888888322981</v>
      </c>
      <c r="H168" s="32">
        <f t="shared" si="137"/>
        <v>0</v>
      </c>
      <c r="I168" s="32">
        <f t="shared" si="138"/>
        <v>22</v>
      </c>
      <c r="J168" s="41">
        <f t="shared" si="139"/>
        <v>49.999999991850927</v>
      </c>
    </row>
    <row r="169" spans="1:10" x14ac:dyDescent="0.3">
      <c r="A169" s="17">
        <f t="shared" si="135"/>
        <v>168</v>
      </c>
      <c r="B169" s="24">
        <v>45227</v>
      </c>
      <c r="C169" s="39">
        <v>0.88541666666666663</v>
      </c>
      <c r="D169" s="11" t="str">
        <f>IF(Tabela4[[#This Row],[Data]]&lt;&gt;"",PROPER(TEXT(Tabela4[[#This Row],[Data]],"mmmm")),"")</f>
        <v>Outubro</v>
      </c>
      <c r="E169" s="11">
        <f>IF(Tabela4[[#This Row],[Data]]&lt;&gt;"",YEAR(Tabela4[[#This Row],[Data]]),"")</f>
        <v>2023</v>
      </c>
      <c r="F169" s="25">
        <f>IF(AND(Tabela4[[#This Row],[Data]]&lt;&gt;"",Tabela4[[#This Row],[Horário]]&lt;&gt;""),Tabela4[[#This Row],[Data]]+Tabela4[[#This Row],[Horário]],"")</f>
        <v>45227.885416666664</v>
      </c>
      <c r="G169" s="25">
        <f t="shared" si="136"/>
        <v>2.09375</v>
      </c>
      <c r="H169" s="32">
        <f t="shared" si="137"/>
        <v>2</v>
      </c>
      <c r="I169" s="32">
        <f t="shared" si="138"/>
        <v>2</v>
      </c>
      <c r="J169" s="41">
        <f t="shared" si="139"/>
        <v>15</v>
      </c>
    </row>
    <row r="170" spans="1:10" x14ac:dyDescent="0.3">
      <c r="A170" s="17">
        <f t="shared" ref="A170:A175" si="140">A169+1</f>
        <v>169</v>
      </c>
      <c r="B170" s="24">
        <v>45228</v>
      </c>
      <c r="C170" s="39">
        <v>0.4826388888888889</v>
      </c>
      <c r="D170" s="11" t="str">
        <f>IF(Tabela4[[#This Row],[Data]]&lt;&gt;"",PROPER(TEXT(Tabela4[[#This Row],[Data]],"mmmm")),"")</f>
        <v>Outubro</v>
      </c>
      <c r="E170" s="11">
        <f>IF(Tabela4[[#This Row],[Data]]&lt;&gt;"",YEAR(Tabela4[[#This Row],[Data]]),"")</f>
        <v>2023</v>
      </c>
      <c r="F170" s="25">
        <f>IF(AND(Tabela4[[#This Row],[Data]]&lt;&gt;"",Tabela4[[#This Row],[Horário]]&lt;&gt;""),Tabela4[[#This Row],[Data]]+Tabela4[[#This Row],[Horário]],"")</f>
        <v>45228.482638888891</v>
      </c>
      <c r="G170" s="25">
        <f t="shared" ref="G170:G175" si="141">IF(AND(B170&lt;&gt;"",C170&lt;&gt;""),(B170+C170)-(B169+C169),"")</f>
        <v>0.59722222222626442</v>
      </c>
      <c r="H170" s="32">
        <f t="shared" ref="H170:H175" si="142">IF(G170&lt;&gt;"",INT(G170),"")</f>
        <v>0</v>
      </c>
      <c r="I170" s="32">
        <f t="shared" ref="I170:I175" si="143">IF(H170&lt;&gt;"",INT((G170-H170)*24),"")</f>
        <v>14</v>
      </c>
      <c r="J170" s="41">
        <f t="shared" ref="J170:J175" si="144">IF(I170&lt;&gt;"",(((G170-H170)*24)-I170)*60,"")</f>
        <v>20.000000005820766</v>
      </c>
    </row>
    <row r="171" spans="1:10" x14ac:dyDescent="0.3">
      <c r="A171" s="17">
        <f t="shared" si="140"/>
        <v>170</v>
      </c>
      <c r="B171" s="24">
        <v>45228</v>
      </c>
      <c r="C171" s="39">
        <v>0.56597222222222221</v>
      </c>
      <c r="D171" s="11" t="str">
        <f>IF(Tabela4[[#This Row],[Data]]&lt;&gt;"",PROPER(TEXT(Tabela4[[#This Row],[Data]],"mmmm")),"")</f>
        <v>Outubro</v>
      </c>
      <c r="E171" s="11">
        <f>IF(Tabela4[[#This Row],[Data]]&lt;&gt;"",YEAR(Tabela4[[#This Row],[Data]]),"")</f>
        <v>2023</v>
      </c>
      <c r="F171" s="25">
        <f>IF(AND(Tabela4[[#This Row],[Data]]&lt;&gt;"",Tabela4[[#This Row],[Horário]]&lt;&gt;""),Tabela4[[#This Row],[Data]]+Tabela4[[#This Row],[Horário]],"")</f>
        <v>45228.565972222219</v>
      </c>
      <c r="G171" s="25">
        <f t="shared" si="141"/>
        <v>8.3333333328482695E-2</v>
      </c>
      <c r="H171" s="32">
        <f t="shared" si="142"/>
        <v>0</v>
      </c>
      <c r="I171" s="32">
        <f t="shared" si="143"/>
        <v>1</v>
      </c>
      <c r="J171" s="41">
        <f t="shared" si="144"/>
        <v>59.999999993015081</v>
      </c>
    </row>
    <row r="172" spans="1:10" x14ac:dyDescent="0.3">
      <c r="A172" s="17">
        <f t="shared" si="140"/>
        <v>171</v>
      </c>
      <c r="B172" s="24">
        <v>45229</v>
      </c>
      <c r="C172" s="39">
        <v>0.63541666666666663</v>
      </c>
      <c r="D172" s="11" t="str">
        <f>IF(Tabela4[[#This Row],[Data]]&lt;&gt;"",PROPER(TEXT(Tabela4[[#This Row],[Data]],"mmmm")),"")</f>
        <v>Outubro</v>
      </c>
      <c r="E172" s="11">
        <f>IF(Tabela4[[#This Row],[Data]]&lt;&gt;"",YEAR(Tabela4[[#This Row],[Data]]),"")</f>
        <v>2023</v>
      </c>
      <c r="F172" s="25">
        <f>IF(AND(Tabela4[[#This Row],[Data]]&lt;&gt;"",Tabela4[[#This Row],[Horário]]&lt;&gt;""),Tabela4[[#This Row],[Data]]+Tabela4[[#This Row],[Horário]],"")</f>
        <v>45229.635416666664</v>
      </c>
      <c r="G172" s="25">
        <f t="shared" si="141"/>
        <v>1.0694444444452529</v>
      </c>
      <c r="H172" s="32">
        <f t="shared" si="142"/>
        <v>1</v>
      </c>
      <c r="I172" s="32">
        <f t="shared" si="143"/>
        <v>1</v>
      </c>
      <c r="J172" s="41">
        <f t="shared" si="144"/>
        <v>40.000000001164153</v>
      </c>
    </row>
    <row r="173" spans="1:10" x14ac:dyDescent="0.3">
      <c r="A173" s="17">
        <f t="shared" si="140"/>
        <v>172</v>
      </c>
      <c r="B173" s="24">
        <v>45229</v>
      </c>
      <c r="C173" s="39">
        <v>0.6875</v>
      </c>
      <c r="D173" s="11" t="str">
        <f>IF(Tabela4[[#This Row],[Data]]&lt;&gt;"",PROPER(TEXT(Tabela4[[#This Row],[Data]],"mmmm")),"")</f>
        <v>Outubro</v>
      </c>
      <c r="E173" s="11">
        <f>IF(Tabela4[[#This Row],[Data]]&lt;&gt;"",YEAR(Tabela4[[#This Row],[Data]]),"")</f>
        <v>2023</v>
      </c>
      <c r="F173" s="25">
        <f>IF(AND(Tabela4[[#This Row],[Data]]&lt;&gt;"",Tabela4[[#This Row],[Horário]]&lt;&gt;""),Tabela4[[#This Row],[Data]]+Tabela4[[#This Row],[Horário]],"")</f>
        <v>45229.6875</v>
      </c>
      <c r="G173" s="25">
        <f t="shared" si="141"/>
        <v>5.2083333335758653E-2</v>
      </c>
      <c r="H173" s="32">
        <f t="shared" si="142"/>
        <v>0</v>
      </c>
      <c r="I173" s="32">
        <f t="shared" si="143"/>
        <v>1</v>
      </c>
      <c r="J173" s="41">
        <f t="shared" si="144"/>
        <v>15.00000000349246</v>
      </c>
    </row>
    <row r="174" spans="1:10" x14ac:dyDescent="0.3">
      <c r="A174" s="17">
        <f t="shared" si="140"/>
        <v>173</v>
      </c>
      <c r="B174" s="24">
        <v>45229</v>
      </c>
      <c r="C174" s="39">
        <v>0.84027777777777779</v>
      </c>
      <c r="D174" s="11" t="str">
        <f>IF(Tabela4[[#This Row],[Data]]&lt;&gt;"",PROPER(TEXT(Tabela4[[#This Row],[Data]],"mmmm")),"")</f>
        <v>Outubro</v>
      </c>
      <c r="E174" s="11">
        <f>IF(Tabela4[[#This Row],[Data]]&lt;&gt;"",YEAR(Tabela4[[#This Row],[Data]]),"")</f>
        <v>2023</v>
      </c>
      <c r="F174" s="25">
        <f>IF(AND(Tabela4[[#This Row],[Data]]&lt;&gt;"",Tabela4[[#This Row],[Horário]]&lt;&gt;""),Tabela4[[#This Row],[Data]]+Tabela4[[#This Row],[Horário]],"")</f>
        <v>45229.840277777781</v>
      </c>
      <c r="G174" s="25">
        <f t="shared" si="141"/>
        <v>0.15277777778101154</v>
      </c>
      <c r="H174" s="32">
        <f t="shared" si="142"/>
        <v>0</v>
      </c>
      <c r="I174" s="32">
        <f t="shared" si="143"/>
        <v>3</v>
      </c>
      <c r="J174" s="41">
        <f t="shared" si="144"/>
        <v>40.000000004656613</v>
      </c>
    </row>
    <row r="175" spans="1:10" x14ac:dyDescent="0.3">
      <c r="A175" s="17">
        <f t="shared" si="140"/>
        <v>174</v>
      </c>
      <c r="B175" s="24">
        <v>45231</v>
      </c>
      <c r="C175" s="39">
        <v>0.60416666666666663</v>
      </c>
      <c r="D175" s="11" t="str">
        <f>IF(Tabela4[[#This Row],[Data]]&lt;&gt;"",PROPER(TEXT(Tabela4[[#This Row],[Data]],"mmmm")),"")</f>
        <v>Novembro</v>
      </c>
      <c r="E175" s="11">
        <f>IF(Tabela4[[#This Row],[Data]]&lt;&gt;"",YEAR(Tabela4[[#This Row],[Data]]),"")</f>
        <v>2023</v>
      </c>
      <c r="F175" s="25">
        <f>IF(AND(Tabela4[[#This Row],[Data]]&lt;&gt;"",Tabela4[[#This Row],[Horário]]&lt;&gt;""),Tabela4[[#This Row],[Data]]+Tabela4[[#This Row],[Horário]],"")</f>
        <v>45231.604166666664</v>
      </c>
      <c r="G175" s="25">
        <f t="shared" si="141"/>
        <v>1.7638888888832298</v>
      </c>
      <c r="H175" s="32">
        <f t="shared" si="142"/>
        <v>1</v>
      </c>
      <c r="I175" s="32">
        <f t="shared" si="143"/>
        <v>18</v>
      </c>
      <c r="J175" s="41">
        <f t="shared" si="144"/>
        <v>19.999999991850927</v>
      </c>
    </row>
    <row r="176" spans="1:10" x14ac:dyDescent="0.3">
      <c r="A176" s="17">
        <f t="shared" ref="A176:A181" si="145">A175+1</f>
        <v>175</v>
      </c>
      <c r="B176" s="24">
        <v>45231</v>
      </c>
      <c r="C176" s="39">
        <v>0.77430555555555547</v>
      </c>
      <c r="D176" s="11" t="str">
        <f>IF(Tabela4[[#This Row],[Data]]&lt;&gt;"",PROPER(TEXT(Tabela4[[#This Row],[Data]],"mmmm")),"")</f>
        <v>Novembro</v>
      </c>
      <c r="E176" s="11">
        <f>IF(Tabela4[[#This Row],[Data]]&lt;&gt;"",YEAR(Tabela4[[#This Row],[Data]]),"")</f>
        <v>2023</v>
      </c>
      <c r="F176" s="25">
        <f>IF(AND(Tabela4[[#This Row],[Data]]&lt;&gt;"",Tabela4[[#This Row],[Horário]]&lt;&gt;""),Tabela4[[#This Row],[Data]]+Tabela4[[#This Row],[Horário]],"")</f>
        <v>45231.774305555555</v>
      </c>
      <c r="G176" s="25">
        <f t="shared" ref="G176:G181" si="146">IF(AND(B176&lt;&gt;"",C176&lt;&gt;""),(B176+C176)-(B175+C175),"")</f>
        <v>0.17013888889050577</v>
      </c>
      <c r="H176" s="32">
        <f t="shared" ref="H176:H181" si="147">IF(G176&lt;&gt;"",INT(G176),"")</f>
        <v>0</v>
      </c>
      <c r="I176" s="32">
        <f t="shared" ref="I176:I181" si="148">IF(H176&lt;&gt;"",INT((G176-H176)*24),"")</f>
        <v>4</v>
      </c>
      <c r="J176" s="41">
        <f t="shared" ref="J176:J181" si="149">IF(I176&lt;&gt;"",(((G176-H176)*24)-I176)*60,"")</f>
        <v>5.0000000023283064</v>
      </c>
    </row>
    <row r="177" spans="1:10" x14ac:dyDescent="0.3">
      <c r="A177" s="17">
        <f t="shared" si="145"/>
        <v>176</v>
      </c>
      <c r="B177" s="24">
        <v>45233</v>
      </c>
      <c r="C177" s="39">
        <v>0.5</v>
      </c>
      <c r="D177" s="11" t="str">
        <f>IF(Tabela4[[#This Row],[Data]]&lt;&gt;"",PROPER(TEXT(Tabela4[[#This Row],[Data]],"mmmm")),"")</f>
        <v>Novembro</v>
      </c>
      <c r="E177" s="11">
        <f>IF(Tabela4[[#This Row],[Data]]&lt;&gt;"",YEAR(Tabela4[[#This Row],[Data]]),"")</f>
        <v>2023</v>
      </c>
      <c r="F177" s="25">
        <f>IF(AND(Tabela4[[#This Row],[Data]]&lt;&gt;"",Tabela4[[#This Row],[Horário]]&lt;&gt;""),Tabela4[[#This Row],[Data]]+Tabela4[[#This Row],[Horário]],"")</f>
        <v>45233.5</v>
      </c>
      <c r="G177" s="25">
        <f t="shared" si="146"/>
        <v>1.7256944444452529</v>
      </c>
      <c r="H177" s="32">
        <f t="shared" si="147"/>
        <v>1</v>
      </c>
      <c r="I177" s="32">
        <f t="shared" si="148"/>
        <v>17</v>
      </c>
      <c r="J177" s="41">
        <f t="shared" si="149"/>
        <v>25.000000001164153</v>
      </c>
    </row>
    <row r="178" spans="1:10" x14ac:dyDescent="0.3">
      <c r="A178" s="17">
        <f t="shared" si="145"/>
        <v>177</v>
      </c>
      <c r="B178" s="24">
        <v>45233</v>
      </c>
      <c r="C178" s="39">
        <v>0.59722222222222221</v>
      </c>
      <c r="D178" s="11" t="str">
        <f>IF(Tabela4[[#This Row],[Data]]&lt;&gt;"",PROPER(TEXT(Tabela4[[#This Row],[Data]],"mmmm")),"")</f>
        <v>Novembro</v>
      </c>
      <c r="E178" s="11">
        <f>IF(Tabela4[[#This Row],[Data]]&lt;&gt;"",YEAR(Tabela4[[#This Row],[Data]]),"")</f>
        <v>2023</v>
      </c>
      <c r="F178" s="25">
        <f>IF(AND(Tabela4[[#This Row],[Data]]&lt;&gt;"",Tabela4[[#This Row],[Horário]]&lt;&gt;""),Tabela4[[#This Row],[Data]]+Tabela4[[#This Row],[Horário]],"")</f>
        <v>45233.597222222219</v>
      </c>
      <c r="G178" s="25">
        <f t="shared" si="146"/>
        <v>9.7222222218988463E-2</v>
      </c>
      <c r="H178" s="32">
        <f t="shared" si="147"/>
        <v>0</v>
      </c>
      <c r="I178" s="32">
        <f t="shared" si="148"/>
        <v>2</v>
      </c>
      <c r="J178" s="41">
        <f t="shared" si="149"/>
        <v>19.999999995343387</v>
      </c>
    </row>
    <row r="179" spans="1:10" x14ac:dyDescent="0.3">
      <c r="A179" s="17">
        <f t="shared" si="145"/>
        <v>178</v>
      </c>
      <c r="B179" s="24">
        <v>45233</v>
      </c>
      <c r="C179" s="39">
        <v>0.68402777777777779</v>
      </c>
      <c r="D179" s="11" t="str">
        <f>IF(Tabela4[[#This Row],[Data]]&lt;&gt;"",PROPER(TEXT(Tabela4[[#This Row],[Data]],"mmmm")),"")</f>
        <v>Novembro</v>
      </c>
      <c r="E179" s="11">
        <f>IF(Tabela4[[#This Row],[Data]]&lt;&gt;"",YEAR(Tabela4[[#This Row],[Data]]),"")</f>
        <v>2023</v>
      </c>
      <c r="F179" s="25">
        <f>IF(AND(Tabela4[[#This Row],[Data]]&lt;&gt;"",Tabela4[[#This Row],[Horário]]&lt;&gt;""),Tabela4[[#This Row],[Data]]+Tabela4[[#This Row],[Horário]],"")</f>
        <v>45233.684027777781</v>
      </c>
      <c r="G179" s="25">
        <f t="shared" si="146"/>
        <v>8.6805555562023073E-2</v>
      </c>
      <c r="H179" s="32">
        <f t="shared" si="147"/>
        <v>0</v>
      </c>
      <c r="I179" s="32">
        <f t="shared" si="148"/>
        <v>2</v>
      </c>
      <c r="J179" s="41">
        <f t="shared" si="149"/>
        <v>5.0000000093132257</v>
      </c>
    </row>
    <row r="180" spans="1:10" x14ac:dyDescent="0.3">
      <c r="A180" s="17">
        <f t="shared" si="145"/>
        <v>179</v>
      </c>
      <c r="B180" s="24">
        <v>45233</v>
      </c>
      <c r="C180" s="39">
        <v>0.72222222222222221</v>
      </c>
      <c r="D180" s="11" t="str">
        <f>IF(Tabela4[[#This Row],[Data]]&lt;&gt;"",PROPER(TEXT(Tabela4[[#This Row],[Data]],"mmmm")),"")</f>
        <v>Novembro</v>
      </c>
      <c r="E180" s="11">
        <f>IF(Tabela4[[#This Row],[Data]]&lt;&gt;"",YEAR(Tabela4[[#This Row],[Data]]),"")</f>
        <v>2023</v>
      </c>
      <c r="F180" s="25">
        <f>IF(AND(Tabela4[[#This Row],[Data]]&lt;&gt;"",Tabela4[[#This Row],[Horário]]&lt;&gt;""),Tabela4[[#This Row],[Data]]+Tabela4[[#This Row],[Horário]],"")</f>
        <v>45233.722222222219</v>
      </c>
      <c r="G180" s="25">
        <f t="shared" si="146"/>
        <v>3.8194444437976927E-2</v>
      </c>
      <c r="H180" s="32">
        <f t="shared" si="147"/>
        <v>0</v>
      </c>
      <c r="I180" s="32">
        <f t="shared" si="148"/>
        <v>0</v>
      </c>
      <c r="J180" s="41">
        <f t="shared" si="149"/>
        <v>54.999999990686774</v>
      </c>
    </row>
    <row r="181" spans="1:10" x14ac:dyDescent="0.3">
      <c r="A181" s="17">
        <f t="shared" si="145"/>
        <v>180</v>
      </c>
      <c r="B181" s="24">
        <v>45235</v>
      </c>
      <c r="C181" s="39">
        <v>0.63194444444444442</v>
      </c>
      <c r="D181" s="11" t="str">
        <f>IF(Tabela4[[#This Row],[Data]]&lt;&gt;"",PROPER(TEXT(Tabela4[[#This Row],[Data]],"mmmm")),"")</f>
        <v>Novembro</v>
      </c>
      <c r="E181" s="11">
        <f>IF(Tabela4[[#This Row],[Data]]&lt;&gt;"",YEAR(Tabela4[[#This Row],[Data]]),"")</f>
        <v>2023</v>
      </c>
      <c r="F181" s="25">
        <f>IF(AND(Tabela4[[#This Row],[Data]]&lt;&gt;"",Tabela4[[#This Row],[Horário]]&lt;&gt;""),Tabela4[[#This Row],[Data]]+Tabela4[[#This Row],[Horário]],"")</f>
        <v>45235.631944444445</v>
      </c>
      <c r="G181" s="25">
        <f t="shared" si="146"/>
        <v>1.9097222222262644</v>
      </c>
      <c r="H181" s="32">
        <f t="shared" si="147"/>
        <v>1</v>
      </c>
      <c r="I181" s="32">
        <f t="shared" si="148"/>
        <v>21</v>
      </c>
      <c r="J181" s="41">
        <f t="shared" si="149"/>
        <v>50.000000005820766</v>
      </c>
    </row>
    <row r="182" spans="1:10" x14ac:dyDescent="0.3">
      <c r="A182" s="17">
        <f t="shared" ref="A182:A187" si="150">A181+1</f>
        <v>181</v>
      </c>
      <c r="B182" s="24">
        <v>45235</v>
      </c>
      <c r="C182" s="39">
        <v>0.84027777777777779</v>
      </c>
      <c r="D182" s="11" t="str">
        <f>IF(Tabela4[[#This Row],[Data]]&lt;&gt;"",PROPER(TEXT(Tabela4[[#This Row],[Data]],"mmmm")),"")</f>
        <v>Novembro</v>
      </c>
      <c r="E182" s="11">
        <f>IF(Tabela4[[#This Row],[Data]]&lt;&gt;"",YEAR(Tabela4[[#This Row],[Data]]),"")</f>
        <v>2023</v>
      </c>
      <c r="F182" s="25">
        <f>IF(AND(Tabela4[[#This Row],[Data]]&lt;&gt;"",Tabela4[[#This Row],[Horário]]&lt;&gt;""),Tabela4[[#This Row],[Data]]+Tabela4[[#This Row],[Horário]],"")</f>
        <v>45235.840277777781</v>
      </c>
      <c r="G182" s="25">
        <f t="shared" ref="G182:G187" si="151">IF(AND(B182&lt;&gt;"",C182&lt;&gt;""),(B182+C182)-(B181+C181),"")</f>
        <v>0.20833333333575865</v>
      </c>
      <c r="H182" s="32">
        <f t="shared" ref="H182:H187" si="152">IF(G182&lt;&gt;"",INT(G182),"")</f>
        <v>0</v>
      </c>
      <c r="I182" s="32">
        <f t="shared" ref="I182:I187" si="153">IF(H182&lt;&gt;"",INT((G182-H182)*24),"")</f>
        <v>5</v>
      </c>
      <c r="J182" s="41">
        <f t="shared" ref="J182:J187" si="154">IF(I182&lt;&gt;"",(((G182-H182)*24)-I182)*60,"")</f>
        <v>3.4924596548080444E-9</v>
      </c>
    </row>
    <row r="183" spans="1:10" x14ac:dyDescent="0.3">
      <c r="A183" s="17">
        <f t="shared" si="150"/>
        <v>182</v>
      </c>
      <c r="B183" s="24">
        <v>45235</v>
      </c>
      <c r="C183" s="39">
        <v>0.91666666666666663</v>
      </c>
      <c r="D183" s="11" t="str">
        <f>IF(Tabela4[[#This Row],[Data]]&lt;&gt;"",PROPER(TEXT(Tabela4[[#This Row],[Data]],"mmmm")),"")</f>
        <v>Novembro</v>
      </c>
      <c r="E183" s="11">
        <f>IF(Tabela4[[#This Row],[Data]]&lt;&gt;"",YEAR(Tabela4[[#This Row],[Data]]),"")</f>
        <v>2023</v>
      </c>
      <c r="F183" s="25">
        <f>IF(AND(Tabela4[[#This Row],[Data]]&lt;&gt;"",Tabela4[[#This Row],[Horário]]&lt;&gt;""),Tabela4[[#This Row],[Data]]+Tabela4[[#This Row],[Horário]],"")</f>
        <v>45235.916666666664</v>
      </c>
      <c r="G183" s="25">
        <f t="shared" si="151"/>
        <v>7.6388888883229811E-2</v>
      </c>
      <c r="H183" s="32">
        <f t="shared" si="152"/>
        <v>0</v>
      </c>
      <c r="I183" s="32">
        <f t="shared" si="153"/>
        <v>1</v>
      </c>
      <c r="J183" s="41">
        <f t="shared" si="154"/>
        <v>49.999999991850927</v>
      </c>
    </row>
    <row r="184" spans="1:10" x14ac:dyDescent="0.3">
      <c r="A184" s="17">
        <f t="shared" si="150"/>
        <v>183</v>
      </c>
      <c r="B184" s="24">
        <v>45236</v>
      </c>
      <c r="C184" s="39">
        <v>0.70763888888888893</v>
      </c>
      <c r="D184" s="11" t="str">
        <f>IF(Tabela4[[#This Row],[Data]]&lt;&gt;"",PROPER(TEXT(Tabela4[[#This Row],[Data]],"mmmm")),"")</f>
        <v>Novembro</v>
      </c>
      <c r="E184" s="11">
        <f>IF(Tabela4[[#This Row],[Data]]&lt;&gt;"",YEAR(Tabela4[[#This Row],[Data]]),"")</f>
        <v>2023</v>
      </c>
      <c r="F184" s="25">
        <f>IF(AND(Tabela4[[#This Row],[Data]]&lt;&gt;"",Tabela4[[#This Row],[Horário]]&lt;&gt;""),Tabela4[[#This Row],[Data]]+Tabela4[[#This Row],[Horário]],"")</f>
        <v>45236.707638888889</v>
      </c>
      <c r="G184" s="25">
        <f t="shared" si="151"/>
        <v>0.79097222222480923</v>
      </c>
      <c r="H184" s="32">
        <f t="shared" si="152"/>
        <v>0</v>
      </c>
      <c r="I184" s="32">
        <f t="shared" si="153"/>
        <v>18</v>
      </c>
      <c r="J184" s="41">
        <f t="shared" si="154"/>
        <v>59.00000000372529</v>
      </c>
    </row>
    <row r="185" spans="1:10" x14ac:dyDescent="0.3">
      <c r="A185" s="17">
        <f t="shared" si="150"/>
        <v>184</v>
      </c>
      <c r="B185" s="24">
        <v>45237</v>
      </c>
      <c r="C185" s="39">
        <v>0.49861111111111112</v>
      </c>
      <c r="D185" s="11" t="str">
        <f>IF(Tabela4[[#This Row],[Data]]&lt;&gt;"",PROPER(TEXT(Tabela4[[#This Row],[Data]],"mmmm")),"")</f>
        <v>Novembro</v>
      </c>
      <c r="E185" s="11">
        <f>IF(Tabela4[[#This Row],[Data]]&lt;&gt;"",YEAR(Tabela4[[#This Row],[Data]]),"")</f>
        <v>2023</v>
      </c>
      <c r="F185" s="25">
        <f>IF(AND(Tabela4[[#This Row],[Data]]&lt;&gt;"",Tabela4[[#This Row],[Horário]]&lt;&gt;""),Tabela4[[#This Row],[Data]]+Tabela4[[#This Row],[Horário]],"")</f>
        <v>45237.498611111114</v>
      </c>
      <c r="G185" s="25">
        <f t="shared" si="151"/>
        <v>0.79097222222480923</v>
      </c>
      <c r="H185" s="32">
        <f t="shared" si="152"/>
        <v>0</v>
      </c>
      <c r="I185" s="32">
        <f t="shared" si="153"/>
        <v>18</v>
      </c>
      <c r="J185" s="41">
        <f t="shared" si="154"/>
        <v>59.00000000372529</v>
      </c>
    </row>
    <row r="186" spans="1:10" x14ac:dyDescent="0.3">
      <c r="A186" s="17">
        <f t="shared" si="150"/>
        <v>185</v>
      </c>
      <c r="B186" s="24">
        <v>45237</v>
      </c>
      <c r="C186" s="39">
        <v>0.56458333333333333</v>
      </c>
      <c r="D186" s="11" t="str">
        <f>IF(Tabela4[[#This Row],[Data]]&lt;&gt;"",PROPER(TEXT(Tabela4[[#This Row],[Data]],"mmmm")),"")</f>
        <v>Novembro</v>
      </c>
      <c r="E186" s="11">
        <f>IF(Tabela4[[#This Row],[Data]]&lt;&gt;"",YEAR(Tabela4[[#This Row],[Data]]),"")</f>
        <v>2023</v>
      </c>
      <c r="F186" s="25">
        <f>IF(AND(Tabela4[[#This Row],[Data]]&lt;&gt;"",Tabela4[[#This Row],[Horário]]&lt;&gt;""),Tabela4[[#This Row],[Data]]+Tabela4[[#This Row],[Horário]],"")</f>
        <v>45237.564583333333</v>
      </c>
      <c r="G186" s="25">
        <f t="shared" si="151"/>
        <v>6.5972222218988463E-2</v>
      </c>
      <c r="H186" s="32">
        <f t="shared" si="152"/>
        <v>0</v>
      </c>
      <c r="I186" s="32">
        <f t="shared" si="153"/>
        <v>1</v>
      </c>
      <c r="J186" s="41">
        <f t="shared" si="154"/>
        <v>34.999999995343387</v>
      </c>
    </row>
    <row r="187" spans="1:10" x14ac:dyDescent="0.3">
      <c r="A187" s="17">
        <f t="shared" si="150"/>
        <v>186</v>
      </c>
      <c r="B187" s="24">
        <v>45237</v>
      </c>
      <c r="C187" s="39">
        <v>0.6791666666666667</v>
      </c>
      <c r="D187" s="11" t="str">
        <f>IF(Tabela4[[#This Row],[Data]]&lt;&gt;"",PROPER(TEXT(Tabela4[[#This Row],[Data]],"mmmm")),"")</f>
        <v>Novembro</v>
      </c>
      <c r="E187" s="11">
        <f>IF(Tabela4[[#This Row],[Data]]&lt;&gt;"",YEAR(Tabela4[[#This Row],[Data]]),"")</f>
        <v>2023</v>
      </c>
      <c r="F187" s="25">
        <f>IF(AND(Tabela4[[#This Row],[Data]]&lt;&gt;"",Tabela4[[#This Row],[Horário]]&lt;&gt;""),Tabela4[[#This Row],[Data]]+Tabela4[[#This Row],[Horário]],"")</f>
        <v>45237.679166666669</v>
      </c>
      <c r="G187" s="25">
        <f t="shared" si="151"/>
        <v>0.11458333333575865</v>
      </c>
      <c r="H187" s="32">
        <f t="shared" si="152"/>
        <v>0</v>
      </c>
      <c r="I187" s="32">
        <f t="shared" si="153"/>
        <v>2</v>
      </c>
      <c r="J187" s="41">
        <f t="shared" si="154"/>
        <v>45.00000000349246</v>
      </c>
    </row>
    <row r="188" spans="1:10" x14ac:dyDescent="0.3">
      <c r="A188" s="17">
        <f t="shared" ref="A188:A193" si="155">A187+1</f>
        <v>187</v>
      </c>
      <c r="B188" s="24">
        <v>45238</v>
      </c>
      <c r="C188" s="39">
        <v>0.70000000000000007</v>
      </c>
      <c r="D188" s="11" t="str">
        <f>IF(Tabela4[[#This Row],[Data]]&lt;&gt;"",PROPER(TEXT(Tabela4[[#This Row],[Data]],"mmmm")),"")</f>
        <v>Novembro</v>
      </c>
      <c r="E188" s="11">
        <f>IF(Tabela4[[#This Row],[Data]]&lt;&gt;"",YEAR(Tabela4[[#This Row],[Data]]),"")</f>
        <v>2023</v>
      </c>
      <c r="F188" s="25">
        <f>IF(AND(Tabela4[[#This Row],[Data]]&lt;&gt;"",Tabela4[[#This Row],[Horário]]&lt;&gt;""),Tabela4[[#This Row],[Data]]+Tabela4[[#This Row],[Horário]],"")</f>
        <v>45238.7</v>
      </c>
      <c r="G188" s="25">
        <f t="shared" ref="G188:G193" si="156">IF(AND(B188&lt;&gt;"",C188&lt;&gt;""),(B188+C188)-(B187+C187),"")</f>
        <v>1.0208333333284827</v>
      </c>
      <c r="H188" s="32">
        <f t="shared" ref="H188:H193" si="157">IF(G188&lt;&gt;"",INT(G188),"")</f>
        <v>1</v>
      </c>
      <c r="I188" s="32">
        <f t="shared" ref="I188:I193" si="158">IF(H188&lt;&gt;"",INT((G188-H188)*24),"")</f>
        <v>0</v>
      </c>
      <c r="J188" s="41">
        <f t="shared" ref="J188:J193" si="159">IF(I188&lt;&gt;"",(((G188-H188)*24)-I188)*60,"")</f>
        <v>29.999999993015081</v>
      </c>
    </row>
    <row r="189" spans="1:10" x14ac:dyDescent="0.3">
      <c r="A189" s="17">
        <f t="shared" si="155"/>
        <v>188</v>
      </c>
      <c r="B189" s="24">
        <v>45239</v>
      </c>
      <c r="C189" s="39">
        <v>0.63611111111111118</v>
      </c>
      <c r="D189" s="11" t="str">
        <f>IF(Tabela4[[#This Row],[Data]]&lt;&gt;"",PROPER(TEXT(Tabela4[[#This Row],[Data]],"mmmm")),"")</f>
        <v>Novembro</v>
      </c>
      <c r="E189" s="11">
        <f>IF(Tabela4[[#This Row],[Data]]&lt;&gt;"",YEAR(Tabela4[[#This Row],[Data]]),"")</f>
        <v>2023</v>
      </c>
      <c r="F189" s="25">
        <f>IF(AND(Tabela4[[#This Row],[Data]]&lt;&gt;"",Tabela4[[#This Row],[Horário]]&lt;&gt;""),Tabela4[[#This Row],[Data]]+Tabela4[[#This Row],[Horário]],"")</f>
        <v>45239.636111111111</v>
      </c>
      <c r="G189" s="25">
        <f t="shared" si="156"/>
        <v>0.93611111111385981</v>
      </c>
      <c r="H189" s="32">
        <f t="shared" si="157"/>
        <v>0</v>
      </c>
      <c r="I189" s="32">
        <f t="shared" si="158"/>
        <v>22</v>
      </c>
      <c r="J189" s="41">
        <f t="shared" si="159"/>
        <v>28.000000003958121</v>
      </c>
    </row>
    <row r="190" spans="1:10" x14ac:dyDescent="0.3">
      <c r="A190" s="17">
        <f t="shared" si="155"/>
        <v>189</v>
      </c>
      <c r="B190" s="24">
        <v>45239</v>
      </c>
      <c r="C190" s="39">
        <v>0.72361111111111109</v>
      </c>
      <c r="D190" s="11" t="str">
        <f>IF(Tabela4[[#This Row],[Data]]&lt;&gt;"",PROPER(TEXT(Tabela4[[#This Row],[Data]],"mmmm")),"")</f>
        <v>Novembro</v>
      </c>
      <c r="E190" s="11">
        <f>IF(Tabela4[[#This Row],[Data]]&lt;&gt;"",YEAR(Tabela4[[#This Row],[Data]]),"")</f>
        <v>2023</v>
      </c>
      <c r="F190" s="25">
        <f>IF(AND(Tabela4[[#This Row],[Data]]&lt;&gt;"",Tabela4[[#This Row],[Horário]]&lt;&gt;""),Tabela4[[#This Row],[Data]]+Tabela4[[#This Row],[Horário]],"")</f>
        <v>45239.723611111112</v>
      </c>
      <c r="G190" s="25">
        <f t="shared" si="156"/>
        <v>8.7500000001455192E-2</v>
      </c>
      <c r="H190" s="32">
        <f t="shared" si="157"/>
        <v>0</v>
      </c>
      <c r="I190" s="32">
        <f t="shared" si="158"/>
        <v>2</v>
      </c>
      <c r="J190" s="41">
        <f t="shared" si="159"/>
        <v>6.0000000020954758</v>
      </c>
    </row>
    <row r="191" spans="1:10" x14ac:dyDescent="0.3">
      <c r="A191" s="17">
        <f t="shared" si="155"/>
        <v>190</v>
      </c>
      <c r="B191" s="24">
        <v>45239</v>
      </c>
      <c r="C191" s="39">
        <v>0.8520833333333333</v>
      </c>
      <c r="D191" s="11" t="str">
        <f>IF(Tabela4[[#This Row],[Data]]&lt;&gt;"",PROPER(TEXT(Tabela4[[#This Row],[Data]],"mmmm")),"")</f>
        <v>Novembro</v>
      </c>
      <c r="E191" s="11">
        <f>IF(Tabela4[[#This Row],[Data]]&lt;&gt;"",YEAR(Tabela4[[#This Row],[Data]]),"")</f>
        <v>2023</v>
      </c>
      <c r="F191" s="25">
        <f>IF(AND(Tabela4[[#This Row],[Data]]&lt;&gt;"",Tabela4[[#This Row],[Horário]]&lt;&gt;""),Tabela4[[#This Row],[Data]]+Tabela4[[#This Row],[Horário]],"")</f>
        <v>45239.852083333331</v>
      </c>
      <c r="G191" s="25">
        <f t="shared" si="156"/>
        <v>0.12847222221898846</v>
      </c>
      <c r="H191" s="32">
        <f t="shared" si="157"/>
        <v>0</v>
      </c>
      <c r="I191" s="32">
        <f t="shared" si="158"/>
        <v>3</v>
      </c>
      <c r="J191" s="41">
        <f t="shared" si="159"/>
        <v>4.9999999953433871</v>
      </c>
    </row>
    <row r="192" spans="1:10" x14ac:dyDescent="0.3">
      <c r="A192" s="17">
        <f t="shared" si="155"/>
        <v>191</v>
      </c>
      <c r="B192" s="24">
        <v>45242</v>
      </c>
      <c r="C192" s="39">
        <v>0.53125</v>
      </c>
      <c r="D192" s="11" t="str">
        <f>IF(Tabela4[[#This Row],[Data]]&lt;&gt;"",PROPER(TEXT(Tabela4[[#This Row],[Data]],"mmmm")),"")</f>
        <v>Novembro</v>
      </c>
      <c r="E192" s="11">
        <f>IF(Tabela4[[#This Row],[Data]]&lt;&gt;"",YEAR(Tabela4[[#This Row],[Data]]),"")</f>
        <v>2023</v>
      </c>
      <c r="F192" s="25">
        <f>IF(AND(Tabela4[[#This Row],[Data]]&lt;&gt;"",Tabela4[[#This Row],[Horário]]&lt;&gt;""),Tabela4[[#This Row],[Data]]+Tabela4[[#This Row],[Horário]],"")</f>
        <v>45242.53125</v>
      </c>
      <c r="G192" s="25">
        <f t="shared" si="156"/>
        <v>2.6791666666686069</v>
      </c>
      <c r="H192" s="32">
        <f t="shared" si="157"/>
        <v>2</v>
      </c>
      <c r="I192" s="32">
        <f t="shared" si="158"/>
        <v>16</v>
      </c>
      <c r="J192" s="41">
        <f t="shared" si="159"/>
        <v>18.000000002793968</v>
      </c>
    </row>
    <row r="193" spans="1:10" x14ac:dyDescent="0.3">
      <c r="A193" s="17">
        <f t="shared" si="155"/>
        <v>192</v>
      </c>
      <c r="B193" s="24">
        <v>45242</v>
      </c>
      <c r="C193" s="39">
        <v>0.58819444444444446</v>
      </c>
      <c r="D193" s="11" t="str">
        <f>IF(Tabela4[[#This Row],[Data]]&lt;&gt;"",PROPER(TEXT(Tabela4[[#This Row],[Data]],"mmmm")),"")</f>
        <v>Novembro</v>
      </c>
      <c r="E193" s="11">
        <f>IF(Tabela4[[#This Row],[Data]]&lt;&gt;"",YEAR(Tabela4[[#This Row],[Data]]),"")</f>
        <v>2023</v>
      </c>
      <c r="F193" s="25">
        <f>IF(AND(Tabela4[[#This Row],[Data]]&lt;&gt;"",Tabela4[[#This Row],[Horário]]&lt;&gt;""),Tabela4[[#This Row],[Data]]+Tabela4[[#This Row],[Horário]],"")</f>
        <v>45242.588194444441</v>
      </c>
      <c r="G193" s="25">
        <f t="shared" si="156"/>
        <v>5.694444444088731E-2</v>
      </c>
      <c r="H193" s="32">
        <f t="shared" si="157"/>
        <v>0</v>
      </c>
      <c r="I193" s="32">
        <f t="shared" si="158"/>
        <v>1</v>
      </c>
      <c r="J193" s="41">
        <f t="shared" si="159"/>
        <v>21.999999994877726</v>
      </c>
    </row>
    <row r="194" spans="1:10" x14ac:dyDescent="0.3">
      <c r="A194" s="17">
        <f t="shared" ref="A194:A199" si="160">A193+1</f>
        <v>193</v>
      </c>
      <c r="B194" s="24">
        <v>45242</v>
      </c>
      <c r="C194" s="39">
        <v>0.71944444444444444</v>
      </c>
      <c r="D194" s="11" t="str">
        <f>IF(Tabela4[[#This Row],[Data]]&lt;&gt;"",PROPER(TEXT(Tabela4[[#This Row],[Data]],"mmmm")),"")</f>
        <v>Novembro</v>
      </c>
      <c r="E194" s="11">
        <f>IF(Tabela4[[#This Row],[Data]]&lt;&gt;"",YEAR(Tabela4[[#This Row],[Data]]),"")</f>
        <v>2023</v>
      </c>
      <c r="F194" s="25">
        <f>IF(AND(Tabela4[[#This Row],[Data]]&lt;&gt;"",Tabela4[[#This Row],[Horário]]&lt;&gt;""),Tabela4[[#This Row],[Data]]+Tabela4[[#This Row],[Horário]],"")</f>
        <v>45242.719444444447</v>
      </c>
      <c r="G194" s="25">
        <f t="shared" ref="G194:G199" si="161">IF(AND(B194&lt;&gt;"",C194&lt;&gt;""),(B194+C194)-(B193+C193),"")</f>
        <v>0.13125000000582077</v>
      </c>
      <c r="H194" s="32">
        <f t="shared" ref="H194:H199" si="162">IF(G194&lt;&gt;"",INT(G194),"")</f>
        <v>0</v>
      </c>
      <c r="I194" s="32">
        <f t="shared" ref="I194:I199" si="163">IF(H194&lt;&gt;"",INT((G194-H194)*24),"")</f>
        <v>3</v>
      </c>
      <c r="J194" s="41">
        <f t="shared" ref="J194:J199" si="164">IF(I194&lt;&gt;"",(((G194-H194)*24)-I194)*60,"")</f>
        <v>9.0000000083819032</v>
      </c>
    </row>
    <row r="195" spans="1:10" x14ac:dyDescent="0.3">
      <c r="A195" s="17">
        <f t="shared" si="160"/>
        <v>194</v>
      </c>
      <c r="B195" s="24">
        <v>45244</v>
      </c>
      <c r="C195" s="39">
        <v>0.50902777777777775</v>
      </c>
      <c r="D195" s="11" t="str">
        <f>IF(Tabela4[[#This Row],[Data]]&lt;&gt;"",PROPER(TEXT(Tabela4[[#This Row],[Data]],"mmmm")),"")</f>
        <v>Novembro</v>
      </c>
      <c r="E195" s="11">
        <f>IF(Tabela4[[#This Row],[Data]]&lt;&gt;"",YEAR(Tabela4[[#This Row],[Data]]),"")</f>
        <v>2023</v>
      </c>
      <c r="F195" s="25">
        <f>IF(AND(Tabela4[[#This Row],[Data]]&lt;&gt;"",Tabela4[[#This Row],[Horário]]&lt;&gt;""),Tabela4[[#This Row],[Data]]+Tabela4[[#This Row],[Horário]],"")</f>
        <v>45244.509027777778</v>
      </c>
      <c r="G195" s="25">
        <f t="shared" si="161"/>
        <v>1.7895833333313931</v>
      </c>
      <c r="H195" s="32">
        <f t="shared" si="162"/>
        <v>1</v>
      </c>
      <c r="I195" s="32">
        <f t="shared" si="163"/>
        <v>18</v>
      </c>
      <c r="J195" s="41">
        <f t="shared" si="164"/>
        <v>56.999999997206032</v>
      </c>
    </row>
    <row r="196" spans="1:10" x14ac:dyDescent="0.3">
      <c r="A196" s="17">
        <f t="shared" si="160"/>
        <v>195</v>
      </c>
      <c r="B196" s="24">
        <v>45244</v>
      </c>
      <c r="C196" s="39">
        <v>0.5756944444444444</v>
      </c>
      <c r="D196" s="11" t="str">
        <f>IF(Tabela4[[#This Row],[Data]]&lt;&gt;"",PROPER(TEXT(Tabela4[[#This Row],[Data]],"mmmm")),"")</f>
        <v>Novembro</v>
      </c>
      <c r="E196" s="11">
        <f>IF(Tabela4[[#This Row],[Data]]&lt;&gt;"",YEAR(Tabela4[[#This Row],[Data]]),"")</f>
        <v>2023</v>
      </c>
      <c r="F196" s="25">
        <f>IF(AND(Tabela4[[#This Row],[Data]]&lt;&gt;"",Tabela4[[#This Row],[Horário]]&lt;&gt;""),Tabela4[[#This Row],[Data]]+Tabela4[[#This Row],[Horário]],"")</f>
        <v>45244.575694444444</v>
      </c>
      <c r="G196" s="25">
        <f t="shared" si="161"/>
        <v>6.6666666665696539E-2</v>
      </c>
      <c r="H196" s="32">
        <f t="shared" si="162"/>
        <v>0</v>
      </c>
      <c r="I196" s="32">
        <f t="shared" si="163"/>
        <v>1</v>
      </c>
      <c r="J196" s="41">
        <f t="shared" si="164"/>
        <v>35.999999998603016</v>
      </c>
    </row>
    <row r="197" spans="1:10" x14ac:dyDescent="0.3">
      <c r="A197" s="17">
        <f t="shared" si="160"/>
        <v>196</v>
      </c>
      <c r="B197" s="24">
        <v>45244</v>
      </c>
      <c r="C197" s="39">
        <v>0.64236111111111105</v>
      </c>
      <c r="D197" s="11" t="str">
        <f>IF(Tabela4[[#This Row],[Data]]&lt;&gt;"",PROPER(TEXT(Tabela4[[#This Row],[Data]],"mmmm")),"")</f>
        <v>Novembro</v>
      </c>
      <c r="E197" s="11">
        <f>IF(Tabela4[[#This Row],[Data]]&lt;&gt;"",YEAR(Tabela4[[#This Row],[Data]]),"")</f>
        <v>2023</v>
      </c>
      <c r="F197" s="25">
        <f>IF(AND(Tabela4[[#This Row],[Data]]&lt;&gt;"",Tabela4[[#This Row],[Horário]]&lt;&gt;""),Tabela4[[#This Row],[Data]]+Tabela4[[#This Row],[Horário]],"")</f>
        <v>45244.642361111109</v>
      </c>
      <c r="G197" s="25">
        <f t="shared" si="161"/>
        <v>6.6666666665696539E-2</v>
      </c>
      <c r="H197" s="32">
        <f t="shared" si="162"/>
        <v>0</v>
      </c>
      <c r="I197" s="32">
        <f t="shared" si="163"/>
        <v>1</v>
      </c>
      <c r="J197" s="41">
        <f t="shared" si="164"/>
        <v>35.999999998603016</v>
      </c>
    </row>
    <row r="198" spans="1:10" x14ac:dyDescent="0.3">
      <c r="A198" s="17">
        <f t="shared" si="160"/>
        <v>197</v>
      </c>
      <c r="B198" s="24">
        <v>45245</v>
      </c>
      <c r="C198" s="39">
        <v>0.42569444444444443</v>
      </c>
      <c r="D198" s="11" t="str">
        <f>IF(Tabela4[[#This Row],[Data]]&lt;&gt;"",PROPER(TEXT(Tabela4[[#This Row],[Data]],"mmmm")),"")</f>
        <v>Novembro</v>
      </c>
      <c r="E198" s="11">
        <f>IF(Tabela4[[#This Row],[Data]]&lt;&gt;"",YEAR(Tabela4[[#This Row],[Data]]),"")</f>
        <v>2023</v>
      </c>
      <c r="F198" s="25">
        <f>IF(AND(Tabela4[[#This Row],[Data]]&lt;&gt;"",Tabela4[[#This Row],[Horário]]&lt;&gt;""),Tabela4[[#This Row],[Data]]+Tabela4[[#This Row],[Horário]],"")</f>
        <v>45245.425694444442</v>
      </c>
      <c r="G198" s="25">
        <f t="shared" si="161"/>
        <v>0.78333333333284827</v>
      </c>
      <c r="H198" s="32">
        <f t="shared" si="162"/>
        <v>0</v>
      </c>
      <c r="I198" s="32">
        <f t="shared" si="163"/>
        <v>18</v>
      </c>
      <c r="J198" s="41">
        <f t="shared" si="164"/>
        <v>47.999999999301508</v>
      </c>
    </row>
    <row r="199" spans="1:10" x14ac:dyDescent="0.3">
      <c r="A199" s="17">
        <f t="shared" si="160"/>
        <v>198</v>
      </c>
      <c r="B199" s="24">
        <v>45245</v>
      </c>
      <c r="C199" s="39">
        <v>0.50624999999999998</v>
      </c>
      <c r="D199" s="11" t="str">
        <f>IF(Tabela4[[#This Row],[Data]]&lt;&gt;"",PROPER(TEXT(Tabela4[[#This Row],[Data]],"mmmm")),"")</f>
        <v>Novembro</v>
      </c>
      <c r="E199" s="11">
        <f>IF(Tabela4[[#This Row],[Data]]&lt;&gt;"",YEAR(Tabela4[[#This Row],[Data]]),"")</f>
        <v>2023</v>
      </c>
      <c r="F199" s="25">
        <f>IF(AND(Tabela4[[#This Row],[Data]]&lt;&gt;"",Tabela4[[#This Row],[Horário]]&lt;&gt;""),Tabela4[[#This Row],[Data]]+Tabela4[[#This Row],[Horário]],"")</f>
        <v>45245.506249999999</v>
      </c>
      <c r="G199" s="25">
        <f t="shared" si="161"/>
        <v>8.0555555556202307E-2</v>
      </c>
      <c r="H199" s="32">
        <f t="shared" si="162"/>
        <v>0</v>
      </c>
      <c r="I199" s="32">
        <f t="shared" si="163"/>
        <v>1</v>
      </c>
      <c r="J199" s="41">
        <f t="shared" si="164"/>
        <v>56.000000000931323</v>
      </c>
    </row>
    <row r="200" spans="1:10" x14ac:dyDescent="0.3">
      <c r="A200" s="17">
        <f t="shared" ref="A200:A205" si="165">A199+1</f>
        <v>199</v>
      </c>
      <c r="B200" s="24">
        <v>45245</v>
      </c>
      <c r="C200" s="39">
        <v>0.6118055555555556</v>
      </c>
      <c r="D200" s="11" t="str">
        <f>IF(Tabela4[[#This Row],[Data]]&lt;&gt;"",PROPER(TEXT(Tabela4[[#This Row],[Data]],"mmmm")),"")</f>
        <v>Novembro</v>
      </c>
      <c r="E200" s="11">
        <f>IF(Tabela4[[#This Row],[Data]]&lt;&gt;"",YEAR(Tabela4[[#This Row],[Data]]),"")</f>
        <v>2023</v>
      </c>
      <c r="F200" s="25">
        <f>IF(AND(Tabela4[[#This Row],[Data]]&lt;&gt;"",Tabela4[[#This Row],[Horário]]&lt;&gt;""),Tabela4[[#This Row],[Data]]+Tabela4[[#This Row],[Horário]],"")</f>
        <v>45245.611805555556</v>
      </c>
      <c r="G200" s="25">
        <f t="shared" ref="G200:G205" si="166">IF(AND(B200&lt;&gt;"",C200&lt;&gt;""),(B200+C200)-(B199+C199),"")</f>
        <v>0.1055555555576575</v>
      </c>
      <c r="H200" s="32">
        <f t="shared" ref="H200:H205" si="167">IF(G200&lt;&gt;"",INT(G200),"")</f>
        <v>0</v>
      </c>
      <c r="I200" s="32">
        <f t="shared" ref="I200:I205" si="168">IF(H200&lt;&gt;"",INT((G200-H200)*24),"")</f>
        <v>2</v>
      </c>
      <c r="J200" s="41">
        <f t="shared" ref="J200:J205" si="169">IF(I200&lt;&gt;"",(((G200-H200)*24)-I200)*60,"")</f>
        <v>32.000000003026798</v>
      </c>
    </row>
    <row r="201" spans="1:10" x14ac:dyDescent="0.3">
      <c r="A201" s="17">
        <f t="shared" si="165"/>
        <v>200</v>
      </c>
      <c r="B201" s="24">
        <v>45246</v>
      </c>
      <c r="C201" s="39">
        <v>0.39930555555555558</v>
      </c>
      <c r="D201" s="11" t="str">
        <f>IF(Tabela4[[#This Row],[Data]]&lt;&gt;"",PROPER(TEXT(Tabela4[[#This Row],[Data]],"mmmm")),"")</f>
        <v>Novembro</v>
      </c>
      <c r="E201" s="11">
        <f>IF(Tabela4[[#This Row],[Data]]&lt;&gt;"",YEAR(Tabela4[[#This Row],[Data]]),"")</f>
        <v>2023</v>
      </c>
      <c r="F201" s="25">
        <f>IF(AND(Tabela4[[#This Row],[Data]]&lt;&gt;"",Tabela4[[#This Row],[Horário]]&lt;&gt;""),Tabela4[[#This Row],[Data]]+Tabela4[[#This Row],[Horário]],"")</f>
        <v>45246.399305555555</v>
      </c>
      <c r="G201" s="25">
        <f t="shared" si="166"/>
        <v>0.78749999999854481</v>
      </c>
      <c r="H201" s="32">
        <f t="shared" si="167"/>
        <v>0</v>
      </c>
      <c r="I201" s="32">
        <f t="shared" si="168"/>
        <v>18</v>
      </c>
      <c r="J201" s="41">
        <f t="shared" si="169"/>
        <v>53.999999997904524</v>
      </c>
    </row>
    <row r="202" spans="1:10" x14ac:dyDescent="0.3">
      <c r="A202" s="17">
        <f t="shared" si="165"/>
        <v>201</v>
      </c>
      <c r="B202" s="24">
        <v>45248</v>
      </c>
      <c r="C202" s="39">
        <v>0.59236111111111112</v>
      </c>
      <c r="D202" s="11" t="str">
        <f>IF(Tabela4[[#This Row],[Data]]&lt;&gt;"",PROPER(TEXT(Tabela4[[#This Row],[Data]],"mmmm")),"")</f>
        <v>Novembro</v>
      </c>
      <c r="E202" s="11">
        <f>IF(Tabela4[[#This Row],[Data]]&lt;&gt;"",YEAR(Tabela4[[#This Row],[Data]]),"")</f>
        <v>2023</v>
      </c>
      <c r="F202" s="25">
        <f>IF(AND(Tabela4[[#This Row],[Data]]&lt;&gt;"",Tabela4[[#This Row],[Horário]]&lt;&gt;""),Tabela4[[#This Row],[Data]]+Tabela4[[#This Row],[Horário]],"")</f>
        <v>45248.592361111114</v>
      </c>
      <c r="G202" s="25">
        <f t="shared" si="166"/>
        <v>2.1930555555591127</v>
      </c>
      <c r="H202" s="32">
        <f t="shared" si="167"/>
        <v>2</v>
      </c>
      <c r="I202" s="32">
        <f t="shared" si="168"/>
        <v>4</v>
      </c>
      <c r="J202" s="41">
        <f t="shared" si="169"/>
        <v>38.000000005122274</v>
      </c>
    </row>
    <row r="203" spans="1:10" x14ac:dyDescent="0.3">
      <c r="A203" s="17">
        <f t="shared" si="165"/>
        <v>202</v>
      </c>
      <c r="B203" s="24">
        <v>45248</v>
      </c>
      <c r="C203" s="39">
        <v>0.64930555555555558</v>
      </c>
      <c r="D203" s="11" t="str">
        <f>IF(Tabela4[[#This Row],[Data]]&lt;&gt;"",PROPER(TEXT(Tabela4[[#This Row],[Data]],"mmmm")),"")</f>
        <v>Novembro</v>
      </c>
      <c r="E203" s="11">
        <f>IF(Tabela4[[#This Row],[Data]]&lt;&gt;"",YEAR(Tabela4[[#This Row],[Data]]),"")</f>
        <v>2023</v>
      </c>
      <c r="F203" s="25">
        <f>IF(AND(Tabela4[[#This Row],[Data]]&lt;&gt;"",Tabela4[[#This Row],[Horário]]&lt;&gt;""),Tabela4[[#This Row],[Data]]+Tabela4[[#This Row],[Horário]],"")</f>
        <v>45248.649305555555</v>
      </c>
      <c r="G203" s="25">
        <f t="shared" si="166"/>
        <v>5.694444444088731E-2</v>
      </c>
      <c r="H203" s="32">
        <f t="shared" si="167"/>
        <v>0</v>
      </c>
      <c r="I203" s="32">
        <f t="shared" si="168"/>
        <v>1</v>
      </c>
      <c r="J203" s="41">
        <f t="shared" si="169"/>
        <v>21.999999994877726</v>
      </c>
    </row>
    <row r="204" spans="1:10" x14ac:dyDescent="0.3">
      <c r="A204" s="17">
        <f t="shared" si="165"/>
        <v>203</v>
      </c>
      <c r="B204" s="24">
        <v>45248</v>
      </c>
      <c r="C204" s="39">
        <v>0.90347222222222223</v>
      </c>
      <c r="D204" s="11" t="str">
        <f>IF(Tabela4[[#This Row],[Data]]&lt;&gt;"",PROPER(TEXT(Tabela4[[#This Row],[Data]],"mmmm")),"")</f>
        <v>Novembro</v>
      </c>
      <c r="E204" s="11">
        <f>IF(Tabela4[[#This Row],[Data]]&lt;&gt;"",YEAR(Tabela4[[#This Row],[Data]]),"")</f>
        <v>2023</v>
      </c>
      <c r="F204" s="25">
        <f>IF(AND(Tabela4[[#This Row],[Data]]&lt;&gt;"",Tabela4[[#This Row],[Horário]]&lt;&gt;""),Tabela4[[#This Row],[Data]]+Tabela4[[#This Row],[Horário]],"")</f>
        <v>45248.90347222222</v>
      </c>
      <c r="G204" s="25">
        <f t="shared" si="166"/>
        <v>0.25416666666569654</v>
      </c>
      <c r="H204" s="32">
        <f t="shared" si="167"/>
        <v>0</v>
      </c>
      <c r="I204" s="32">
        <f t="shared" si="168"/>
        <v>6</v>
      </c>
      <c r="J204" s="41">
        <f t="shared" si="169"/>
        <v>5.9999999986030161</v>
      </c>
    </row>
    <row r="205" spans="1:10" x14ac:dyDescent="0.3">
      <c r="A205" s="17">
        <f t="shared" si="165"/>
        <v>204</v>
      </c>
      <c r="B205" s="24">
        <v>45249</v>
      </c>
      <c r="C205" s="39">
        <v>0.44097222222222227</v>
      </c>
      <c r="D205" s="11" t="str">
        <f>IF(Tabela4[[#This Row],[Data]]&lt;&gt;"",PROPER(TEXT(Tabela4[[#This Row],[Data]],"mmmm")),"")</f>
        <v>Novembro</v>
      </c>
      <c r="E205" s="11">
        <f>IF(Tabela4[[#This Row],[Data]]&lt;&gt;"",YEAR(Tabela4[[#This Row],[Data]]),"")</f>
        <v>2023</v>
      </c>
      <c r="F205" s="25">
        <f>IF(AND(Tabela4[[#This Row],[Data]]&lt;&gt;"",Tabela4[[#This Row],[Horário]]&lt;&gt;""),Tabela4[[#This Row],[Data]]+Tabela4[[#This Row],[Horário]],"")</f>
        <v>45249.440972222219</v>
      </c>
      <c r="G205" s="25">
        <f t="shared" si="166"/>
        <v>0.53749999999854481</v>
      </c>
      <c r="H205" s="32">
        <f t="shared" si="167"/>
        <v>0</v>
      </c>
      <c r="I205" s="32">
        <f t="shared" si="168"/>
        <v>12</v>
      </c>
      <c r="J205" s="41">
        <f t="shared" si="169"/>
        <v>53.999999997904524</v>
      </c>
    </row>
    <row r="206" spans="1:10" x14ac:dyDescent="0.3">
      <c r="A206" s="17">
        <f t="shared" ref="A206:A211" si="170">A205+1</f>
        <v>205</v>
      </c>
      <c r="B206" s="24">
        <v>45250</v>
      </c>
      <c r="C206" s="39">
        <v>0.43472222222222223</v>
      </c>
      <c r="D206" s="11" t="str">
        <f>IF(Tabela4[[#This Row],[Data]]&lt;&gt;"",PROPER(TEXT(Tabela4[[#This Row],[Data]],"mmmm")),"")</f>
        <v>Novembro</v>
      </c>
      <c r="E206" s="11">
        <f>IF(Tabela4[[#This Row],[Data]]&lt;&gt;"",YEAR(Tabela4[[#This Row],[Data]]),"")</f>
        <v>2023</v>
      </c>
      <c r="F206" s="25">
        <f>IF(AND(Tabela4[[#This Row],[Data]]&lt;&gt;"",Tabela4[[#This Row],[Horário]]&lt;&gt;""),Tabela4[[#This Row],[Data]]+Tabela4[[#This Row],[Horário]],"")</f>
        <v>45250.43472222222</v>
      </c>
      <c r="G206" s="25">
        <f t="shared" ref="G206:G211" si="171">IF(AND(B206&lt;&gt;"",C206&lt;&gt;""),(B206+C206)-(B205+C205),"")</f>
        <v>0.99375000000145519</v>
      </c>
      <c r="H206" s="32">
        <f t="shared" ref="H206:H211" si="172">IF(G206&lt;&gt;"",INT(G206),"")</f>
        <v>0</v>
      </c>
      <c r="I206" s="32">
        <f t="shared" ref="I206:I211" si="173">IF(H206&lt;&gt;"",INT((G206-H206)*24),"")</f>
        <v>23</v>
      </c>
      <c r="J206" s="41">
        <f t="shared" ref="J206:J211" si="174">IF(I206&lt;&gt;"",(((G206-H206)*24)-I206)*60,"")</f>
        <v>51.000000002095476</v>
      </c>
    </row>
    <row r="207" spans="1:10" x14ac:dyDescent="0.3">
      <c r="A207" s="17">
        <f t="shared" si="170"/>
        <v>206</v>
      </c>
      <c r="B207" s="24">
        <v>45250</v>
      </c>
      <c r="C207" s="39">
        <v>0.82013888888888886</v>
      </c>
      <c r="D207" s="11" t="str">
        <f>IF(Tabela4[[#This Row],[Data]]&lt;&gt;"",PROPER(TEXT(Tabela4[[#This Row],[Data]],"mmmm")),"")</f>
        <v>Novembro</v>
      </c>
      <c r="E207" s="11">
        <f>IF(Tabela4[[#This Row],[Data]]&lt;&gt;"",YEAR(Tabela4[[#This Row],[Data]]),"")</f>
        <v>2023</v>
      </c>
      <c r="F207" s="25">
        <f>IF(AND(Tabela4[[#This Row],[Data]]&lt;&gt;"",Tabela4[[#This Row],[Horário]]&lt;&gt;""),Tabela4[[#This Row],[Data]]+Tabela4[[#This Row],[Horário]],"")</f>
        <v>45250.820138888892</v>
      </c>
      <c r="G207" s="25">
        <f t="shared" si="171"/>
        <v>0.38541666667151731</v>
      </c>
      <c r="H207" s="32">
        <f t="shared" si="172"/>
        <v>0</v>
      </c>
      <c r="I207" s="32">
        <f t="shared" si="173"/>
        <v>9</v>
      </c>
      <c r="J207" s="41">
        <f t="shared" si="174"/>
        <v>15.000000006984919</v>
      </c>
    </row>
    <row r="208" spans="1:10" x14ac:dyDescent="0.3">
      <c r="A208" s="17">
        <f t="shared" si="170"/>
        <v>207</v>
      </c>
      <c r="B208" s="24">
        <v>45251</v>
      </c>
      <c r="C208" s="39">
        <v>0.43402777777777773</v>
      </c>
      <c r="D208" s="11" t="str">
        <f>IF(Tabela4[[#This Row],[Data]]&lt;&gt;"",PROPER(TEXT(Tabela4[[#This Row],[Data]],"mmmm")),"")</f>
        <v>Novembro</v>
      </c>
      <c r="E208" s="11">
        <f>IF(Tabela4[[#This Row],[Data]]&lt;&gt;"",YEAR(Tabela4[[#This Row],[Data]]),"")</f>
        <v>2023</v>
      </c>
      <c r="F208" s="25">
        <f>IF(AND(Tabela4[[#This Row],[Data]]&lt;&gt;"",Tabela4[[#This Row],[Horário]]&lt;&gt;""),Tabela4[[#This Row],[Data]]+Tabela4[[#This Row],[Horário]],"")</f>
        <v>45251.434027777781</v>
      </c>
      <c r="G208" s="25">
        <f t="shared" si="171"/>
        <v>0.61388888888905058</v>
      </c>
      <c r="H208" s="32">
        <f t="shared" si="172"/>
        <v>0</v>
      </c>
      <c r="I208" s="32">
        <f t="shared" si="173"/>
        <v>14</v>
      </c>
      <c r="J208" s="41">
        <f t="shared" si="174"/>
        <v>44.000000000232831</v>
      </c>
    </row>
    <row r="209" spans="1:10" x14ac:dyDescent="0.3">
      <c r="A209" s="17">
        <f t="shared" si="170"/>
        <v>208</v>
      </c>
      <c r="B209" s="24">
        <v>45251</v>
      </c>
      <c r="C209" s="39">
        <v>0.57500000000000007</v>
      </c>
      <c r="D209" s="11" t="str">
        <f>IF(Tabela4[[#This Row],[Data]]&lt;&gt;"",PROPER(TEXT(Tabela4[[#This Row],[Data]],"mmmm")),"")</f>
        <v>Novembro</v>
      </c>
      <c r="E209" s="11">
        <f>IF(Tabela4[[#This Row],[Data]]&lt;&gt;"",YEAR(Tabela4[[#This Row],[Data]]),"")</f>
        <v>2023</v>
      </c>
      <c r="F209" s="25">
        <f>IF(AND(Tabela4[[#This Row],[Data]]&lt;&gt;"",Tabela4[[#This Row],[Horário]]&lt;&gt;""),Tabela4[[#This Row],[Data]]+Tabela4[[#This Row],[Horário]],"")</f>
        <v>45251.574999999997</v>
      </c>
      <c r="G209" s="25">
        <f t="shared" si="171"/>
        <v>0.14097222221607808</v>
      </c>
      <c r="H209" s="32">
        <f t="shared" si="172"/>
        <v>0</v>
      </c>
      <c r="I209" s="32">
        <f t="shared" si="173"/>
        <v>3</v>
      </c>
      <c r="J209" s="41">
        <f t="shared" si="174"/>
        <v>22.999999991152436</v>
      </c>
    </row>
    <row r="210" spans="1:10" x14ac:dyDescent="0.3">
      <c r="A210" s="17">
        <f t="shared" si="170"/>
        <v>209</v>
      </c>
      <c r="B210" s="24">
        <v>45253</v>
      </c>
      <c r="C210" s="39">
        <v>0.47430555555555554</v>
      </c>
      <c r="D210" s="11" t="str">
        <f>IF(Tabela4[[#This Row],[Data]]&lt;&gt;"",PROPER(TEXT(Tabela4[[#This Row],[Data]],"mmmm")),"")</f>
        <v>Novembro</v>
      </c>
      <c r="E210" s="11">
        <f>IF(Tabela4[[#This Row],[Data]]&lt;&gt;"",YEAR(Tabela4[[#This Row],[Data]]),"")</f>
        <v>2023</v>
      </c>
      <c r="F210" s="25">
        <f>IF(AND(Tabela4[[#This Row],[Data]]&lt;&gt;"",Tabela4[[#This Row],[Horário]]&lt;&gt;""),Tabela4[[#This Row],[Data]]+Tabela4[[#This Row],[Horário]],"")</f>
        <v>45253.474305555559</v>
      </c>
      <c r="G210" s="25">
        <f t="shared" si="171"/>
        <v>1.8993055555620231</v>
      </c>
      <c r="H210" s="32">
        <f t="shared" si="172"/>
        <v>1</v>
      </c>
      <c r="I210" s="32">
        <f t="shared" si="173"/>
        <v>21</v>
      </c>
      <c r="J210" s="41">
        <f t="shared" si="174"/>
        <v>35.000000009313226</v>
      </c>
    </row>
    <row r="211" spans="1:10" x14ac:dyDescent="0.3">
      <c r="A211" s="17">
        <f t="shared" si="170"/>
        <v>210</v>
      </c>
      <c r="B211" s="24">
        <v>45253</v>
      </c>
      <c r="C211" s="39">
        <v>0.64652777777777781</v>
      </c>
      <c r="D211" s="11" t="str">
        <f>IF(Tabela4[[#This Row],[Data]]&lt;&gt;"",PROPER(TEXT(Tabela4[[#This Row],[Data]],"mmmm")),"")</f>
        <v>Novembro</v>
      </c>
      <c r="E211" s="11">
        <f>IF(Tabela4[[#This Row],[Data]]&lt;&gt;"",YEAR(Tabela4[[#This Row],[Data]]),"")</f>
        <v>2023</v>
      </c>
      <c r="F211" s="25">
        <f>IF(AND(Tabela4[[#This Row],[Data]]&lt;&gt;"",Tabela4[[#This Row],[Horário]]&lt;&gt;""),Tabela4[[#This Row],[Data]]+Tabela4[[#This Row],[Horário]],"")</f>
        <v>45253.646527777775</v>
      </c>
      <c r="G211" s="25">
        <f t="shared" si="171"/>
        <v>0.17222222221607808</v>
      </c>
      <c r="H211" s="32">
        <f t="shared" si="172"/>
        <v>0</v>
      </c>
      <c r="I211" s="32">
        <f t="shared" si="173"/>
        <v>4</v>
      </c>
      <c r="J211" s="41">
        <f t="shared" si="174"/>
        <v>7.9999999911524355</v>
      </c>
    </row>
    <row r="212" spans="1:10" x14ac:dyDescent="0.3">
      <c r="A212" s="17">
        <f>A211+1</f>
        <v>211</v>
      </c>
      <c r="B212" s="24">
        <v>45254</v>
      </c>
      <c r="C212" s="39">
        <v>0.49305555555555558</v>
      </c>
      <c r="D212" s="11" t="str">
        <f>IF(Tabela4[[#This Row],[Data]]&lt;&gt;"",PROPER(TEXT(Tabela4[[#This Row],[Data]],"mmmm")),"")</f>
        <v>Novembro</v>
      </c>
      <c r="E212" s="11">
        <f>IF(Tabela4[[#This Row],[Data]]&lt;&gt;"",YEAR(Tabela4[[#This Row],[Data]]),"")</f>
        <v>2023</v>
      </c>
      <c r="F212" s="25">
        <f>IF(AND(Tabela4[[#This Row],[Data]]&lt;&gt;"",Tabela4[[#This Row],[Horário]]&lt;&gt;""),Tabela4[[#This Row],[Data]]+Tabela4[[#This Row],[Horário]],"")</f>
        <v>45254.493055555555</v>
      </c>
      <c r="G212" s="25">
        <f t="shared" ref="G212:G217" si="175">IF(AND(B212&lt;&gt;"",C212&lt;&gt;""),(B212+C212)-(B211+C211),"")</f>
        <v>0.84652777777955635</v>
      </c>
      <c r="H212" s="32">
        <f t="shared" ref="H212:H217" si="176">IF(G212&lt;&gt;"",INT(G212),"")</f>
        <v>0</v>
      </c>
      <c r="I212" s="32">
        <f t="shared" ref="I212:I217" si="177">IF(H212&lt;&gt;"",INT((G212-H212)*24),"")</f>
        <v>20</v>
      </c>
      <c r="J212" s="41">
        <f t="shared" ref="J212:J217" si="178">IF(I212&lt;&gt;"",(((G212-H212)*24)-I212)*60,"")</f>
        <v>19.000000002561137</v>
      </c>
    </row>
    <row r="213" spans="1:10" x14ac:dyDescent="0.3">
      <c r="A213" s="17">
        <f>A212+1</f>
        <v>212</v>
      </c>
      <c r="B213" s="24">
        <v>45255</v>
      </c>
      <c r="C213" s="39">
        <v>0.54027777777777775</v>
      </c>
      <c r="D213" s="11" t="str">
        <f>IF(Tabela4[[#This Row],[Data]]&lt;&gt;"",PROPER(TEXT(Tabela4[[#This Row],[Data]],"mmmm")),"")</f>
        <v>Novembro</v>
      </c>
      <c r="E213" s="11">
        <f>IF(Tabela4[[#This Row],[Data]]&lt;&gt;"",YEAR(Tabela4[[#This Row],[Data]]),"")</f>
        <v>2023</v>
      </c>
      <c r="F213" s="25">
        <f>IF(AND(Tabela4[[#This Row],[Data]]&lt;&gt;"",Tabela4[[#This Row],[Horário]]&lt;&gt;""),Tabela4[[#This Row],[Data]]+Tabela4[[#This Row],[Horário]],"")</f>
        <v>45255.540277777778</v>
      </c>
      <c r="G213" s="25">
        <f t="shared" si="175"/>
        <v>1.047222222223354</v>
      </c>
      <c r="H213" s="32">
        <f t="shared" si="176"/>
        <v>1</v>
      </c>
      <c r="I213" s="32">
        <f t="shared" si="177"/>
        <v>1</v>
      </c>
      <c r="J213" s="41">
        <f t="shared" si="178"/>
        <v>8.0000000016298145</v>
      </c>
    </row>
    <row r="214" spans="1:10" x14ac:dyDescent="0.3">
      <c r="A214" s="17">
        <f>A213+1</f>
        <v>213</v>
      </c>
      <c r="B214" s="24">
        <v>45255</v>
      </c>
      <c r="C214" s="39">
        <v>0.62013888888888891</v>
      </c>
      <c r="D214" s="11" t="str">
        <f>IF(Tabela4[[#This Row],[Data]]&lt;&gt;"",PROPER(TEXT(Tabela4[[#This Row],[Data]],"mmmm")),"")</f>
        <v>Novembro</v>
      </c>
      <c r="E214" s="11">
        <f>IF(Tabela4[[#This Row],[Data]]&lt;&gt;"",YEAR(Tabela4[[#This Row],[Data]]),"")</f>
        <v>2023</v>
      </c>
      <c r="F214" s="25">
        <f>IF(AND(Tabela4[[#This Row],[Data]]&lt;&gt;"",Tabela4[[#This Row],[Horário]]&lt;&gt;""),Tabela4[[#This Row],[Data]]+Tabela4[[#This Row],[Horário]],"")</f>
        <v>45255.620138888888</v>
      </c>
      <c r="G214" s="25">
        <f t="shared" si="175"/>
        <v>7.9861111109494232E-2</v>
      </c>
      <c r="H214" s="32">
        <f t="shared" si="176"/>
        <v>0</v>
      </c>
      <c r="I214" s="32">
        <f t="shared" si="177"/>
        <v>1</v>
      </c>
      <c r="J214" s="41">
        <f t="shared" si="178"/>
        <v>54.999999997671694</v>
      </c>
    </row>
    <row r="215" spans="1:10" x14ac:dyDescent="0.3">
      <c r="A215" s="17">
        <f t="shared" ref="A215:A217" si="179">A214+1</f>
        <v>214</v>
      </c>
      <c r="B215" s="24">
        <v>45255</v>
      </c>
      <c r="C215" s="39">
        <v>0.72291666666666676</v>
      </c>
      <c r="D215" s="11" t="str">
        <f>IF(Tabela4[[#This Row],[Data]]&lt;&gt;"",PROPER(TEXT(Tabela4[[#This Row],[Data]],"mmmm")),"")</f>
        <v>Novembro</v>
      </c>
      <c r="E215" s="11">
        <f>IF(Tabela4[[#This Row],[Data]]&lt;&gt;"",YEAR(Tabela4[[#This Row],[Data]]),"")</f>
        <v>2023</v>
      </c>
      <c r="F215" s="25">
        <f>IF(AND(Tabela4[[#This Row],[Data]]&lt;&gt;"",Tabela4[[#This Row],[Horário]]&lt;&gt;""),Tabela4[[#This Row],[Data]]+Tabela4[[#This Row],[Horário]],"")</f>
        <v>45255.722916666666</v>
      </c>
      <c r="G215" s="25">
        <f t="shared" si="175"/>
        <v>0.10277777777810115</v>
      </c>
      <c r="H215" s="32">
        <f t="shared" si="176"/>
        <v>0</v>
      </c>
      <c r="I215" s="32">
        <f t="shared" si="177"/>
        <v>2</v>
      </c>
      <c r="J215" s="41">
        <f t="shared" si="178"/>
        <v>28.000000000465661</v>
      </c>
    </row>
    <row r="216" spans="1:10" x14ac:dyDescent="0.3">
      <c r="A216" s="17">
        <f t="shared" si="179"/>
        <v>215</v>
      </c>
      <c r="B216" s="24">
        <v>45256</v>
      </c>
      <c r="C216" s="39">
        <v>0.5</v>
      </c>
      <c r="D216" s="11" t="str">
        <f>IF(Tabela4[[#This Row],[Data]]&lt;&gt;"",PROPER(TEXT(Tabela4[[#This Row],[Data]],"mmmm")),"")</f>
        <v>Novembro</v>
      </c>
      <c r="E216" s="11">
        <f>IF(Tabela4[[#This Row],[Data]]&lt;&gt;"",YEAR(Tabela4[[#This Row],[Data]]),"")</f>
        <v>2023</v>
      </c>
      <c r="F216" s="25">
        <f>IF(AND(Tabela4[[#This Row],[Data]]&lt;&gt;"",Tabela4[[#This Row],[Horário]]&lt;&gt;""),Tabela4[[#This Row],[Data]]+Tabela4[[#This Row],[Horário]],"")</f>
        <v>45256.5</v>
      </c>
      <c r="G216" s="25">
        <f t="shared" si="175"/>
        <v>0.77708333333430346</v>
      </c>
      <c r="H216" s="32">
        <f t="shared" si="176"/>
        <v>0</v>
      </c>
      <c r="I216" s="32">
        <f t="shared" si="177"/>
        <v>18</v>
      </c>
      <c r="J216" s="41">
        <f t="shared" si="178"/>
        <v>39.000000001396984</v>
      </c>
    </row>
    <row r="217" spans="1:10" x14ac:dyDescent="0.3">
      <c r="A217" s="17">
        <f t="shared" si="179"/>
        <v>216</v>
      </c>
      <c r="B217" s="24">
        <v>45257</v>
      </c>
      <c r="C217" s="39">
        <v>0.47569444444444442</v>
      </c>
      <c r="D217" s="11" t="str">
        <f>IF(Tabela4[[#This Row],[Data]]&lt;&gt;"",PROPER(TEXT(Tabela4[[#This Row],[Data]],"mmmm")),"")</f>
        <v>Novembro</v>
      </c>
      <c r="E217" s="11">
        <f>IF(Tabela4[[#This Row],[Data]]&lt;&gt;"",YEAR(Tabela4[[#This Row],[Data]]),"")</f>
        <v>2023</v>
      </c>
      <c r="F217" s="25">
        <f>IF(AND(Tabela4[[#This Row],[Data]]&lt;&gt;"",Tabela4[[#This Row],[Horário]]&lt;&gt;""),Tabela4[[#This Row],[Data]]+Tabela4[[#This Row],[Horário]],"")</f>
        <v>45257.475694444445</v>
      </c>
      <c r="G217" s="25">
        <f t="shared" si="175"/>
        <v>0.97569444444525288</v>
      </c>
      <c r="H217" s="32">
        <f t="shared" si="176"/>
        <v>0</v>
      </c>
      <c r="I217" s="32">
        <f t="shared" si="177"/>
        <v>23</v>
      </c>
      <c r="J217" s="41">
        <f t="shared" si="178"/>
        <v>25.000000001164153</v>
      </c>
    </row>
    <row r="218" spans="1:10" x14ac:dyDescent="0.3">
      <c r="A218" s="17">
        <f t="shared" ref="A218:A223" si="180">A217+1</f>
        <v>217</v>
      </c>
      <c r="B218" s="24">
        <v>45258</v>
      </c>
      <c r="C218" s="39">
        <v>0.55138888888888882</v>
      </c>
      <c r="D218" s="11" t="str">
        <f>IF(Tabela4[[#This Row],[Data]]&lt;&gt;"",PROPER(TEXT(Tabela4[[#This Row],[Data]],"mmmm")),"")</f>
        <v>Novembro</v>
      </c>
      <c r="E218" s="11">
        <f>IF(Tabela4[[#This Row],[Data]]&lt;&gt;"",YEAR(Tabela4[[#This Row],[Data]]),"")</f>
        <v>2023</v>
      </c>
      <c r="F218" s="25">
        <f>IF(AND(Tabela4[[#This Row],[Data]]&lt;&gt;"",Tabela4[[#This Row],[Horário]]&lt;&gt;""),Tabela4[[#This Row],[Data]]+Tabela4[[#This Row],[Horário]],"")</f>
        <v>45258.551388888889</v>
      </c>
      <c r="G218" s="25">
        <f t="shared" ref="G218:G223" si="181">IF(AND(B218&lt;&gt;"",C218&lt;&gt;""),(B218+C218)-(B217+C217),"")</f>
        <v>1.0756944444437977</v>
      </c>
      <c r="H218" s="32">
        <f t="shared" ref="H218:H223" si="182">IF(G218&lt;&gt;"",INT(G218),"")</f>
        <v>1</v>
      </c>
      <c r="I218" s="32">
        <f t="shared" ref="I218:I223" si="183">IF(H218&lt;&gt;"",INT((G218-H218)*24),"")</f>
        <v>1</v>
      </c>
      <c r="J218" s="41">
        <f t="shared" ref="J218:J223" si="184">IF(I218&lt;&gt;"",(((G218-H218)*24)-I218)*60,"")</f>
        <v>48.999999999068677</v>
      </c>
    </row>
    <row r="219" spans="1:10" x14ac:dyDescent="0.3">
      <c r="A219" s="17">
        <f t="shared" si="180"/>
        <v>218</v>
      </c>
      <c r="B219" s="24">
        <v>45260</v>
      </c>
      <c r="C219" s="39">
        <v>0.52916666666666667</v>
      </c>
      <c r="D219" s="11" t="str">
        <f>IF(Tabela4[[#This Row],[Data]]&lt;&gt;"",PROPER(TEXT(Tabela4[[#This Row],[Data]],"mmmm")),"")</f>
        <v>Novembro</v>
      </c>
      <c r="E219" s="11">
        <f>IF(Tabela4[[#This Row],[Data]]&lt;&gt;"",YEAR(Tabela4[[#This Row],[Data]]),"")</f>
        <v>2023</v>
      </c>
      <c r="F219" s="25">
        <f>IF(AND(Tabela4[[#This Row],[Data]]&lt;&gt;"",Tabela4[[#This Row],[Horário]]&lt;&gt;""),Tabela4[[#This Row],[Data]]+Tabela4[[#This Row],[Horário]],"")</f>
        <v>45260.529166666667</v>
      </c>
      <c r="G219" s="25">
        <f t="shared" si="181"/>
        <v>1.9777777777781012</v>
      </c>
      <c r="H219" s="32">
        <f t="shared" si="182"/>
        <v>1</v>
      </c>
      <c r="I219" s="32">
        <f t="shared" si="183"/>
        <v>23</v>
      </c>
      <c r="J219" s="41">
        <f t="shared" si="184"/>
        <v>28.000000000465661</v>
      </c>
    </row>
    <row r="220" spans="1:10" x14ac:dyDescent="0.3">
      <c r="A220" s="17">
        <f t="shared" si="180"/>
        <v>219</v>
      </c>
      <c r="B220" s="24">
        <v>45261</v>
      </c>
      <c r="C220" s="39">
        <v>0.53819444444444442</v>
      </c>
      <c r="D220" s="11" t="str">
        <f>IF(Tabela4[[#This Row],[Data]]&lt;&gt;"",PROPER(TEXT(Tabela4[[#This Row],[Data]],"mmmm")),"")</f>
        <v>Dezembro</v>
      </c>
      <c r="E220" s="11">
        <f>IF(Tabela4[[#This Row],[Data]]&lt;&gt;"",YEAR(Tabela4[[#This Row],[Data]]),"")</f>
        <v>2023</v>
      </c>
      <c r="F220" s="25">
        <f>IF(AND(Tabela4[[#This Row],[Data]]&lt;&gt;"",Tabela4[[#This Row],[Horário]]&lt;&gt;""),Tabela4[[#This Row],[Data]]+Tabela4[[#This Row],[Horário]],"")</f>
        <v>45261.538194444445</v>
      </c>
      <c r="G220" s="25">
        <f t="shared" si="181"/>
        <v>1.0090277777781012</v>
      </c>
      <c r="H220" s="32">
        <f t="shared" si="182"/>
        <v>1</v>
      </c>
      <c r="I220" s="32">
        <f t="shared" si="183"/>
        <v>0</v>
      </c>
      <c r="J220" s="41">
        <f t="shared" si="184"/>
        <v>13.000000000465661</v>
      </c>
    </row>
    <row r="221" spans="1:10" x14ac:dyDescent="0.3">
      <c r="A221" s="17">
        <f t="shared" si="180"/>
        <v>220</v>
      </c>
      <c r="B221" s="24">
        <v>45261</v>
      </c>
      <c r="C221" s="39">
        <v>0.77986111111111101</v>
      </c>
      <c r="D221" s="11" t="str">
        <f>IF(Tabela4[[#This Row],[Data]]&lt;&gt;"",PROPER(TEXT(Tabela4[[#This Row],[Data]],"mmmm")),"")</f>
        <v>Dezembro</v>
      </c>
      <c r="E221" s="11">
        <f>IF(Tabela4[[#This Row],[Data]]&lt;&gt;"",YEAR(Tabela4[[#This Row],[Data]]),"")</f>
        <v>2023</v>
      </c>
      <c r="F221" s="25">
        <f>IF(AND(Tabela4[[#This Row],[Data]]&lt;&gt;"",Tabela4[[#This Row],[Horário]]&lt;&gt;""),Tabela4[[#This Row],[Data]]+Tabela4[[#This Row],[Horário]],"")</f>
        <v>45261.779861111114</v>
      </c>
      <c r="G221" s="25">
        <f t="shared" si="181"/>
        <v>0.24166666666860692</v>
      </c>
      <c r="H221" s="32">
        <f t="shared" si="182"/>
        <v>0</v>
      </c>
      <c r="I221" s="32">
        <f t="shared" si="183"/>
        <v>5</v>
      </c>
      <c r="J221" s="41">
        <f t="shared" si="184"/>
        <v>48.000000002793968</v>
      </c>
    </row>
    <row r="222" spans="1:10" x14ac:dyDescent="0.3">
      <c r="A222" s="17">
        <f t="shared" si="180"/>
        <v>221</v>
      </c>
      <c r="B222" s="24">
        <v>45261</v>
      </c>
      <c r="C222" s="39">
        <v>0.86111111111111116</v>
      </c>
      <c r="D222" s="11" t="str">
        <f>IF(Tabela4[[#This Row],[Data]]&lt;&gt;"",PROPER(TEXT(Tabela4[[#This Row],[Data]],"mmmm")),"")</f>
        <v>Dezembro</v>
      </c>
      <c r="E222" s="11">
        <f>IF(Tabela4[[#This Row],[Data]]&lt;&gt;"",YEAR(Tabela4[[#This Row],[Data]]),"")</f>
        <v>2023</v>
      </c>
      <c r="F222" s="25">
        <f>IF(AND(Tabela4[[#This Row],[Data]]&lt;&gt;"",Tabela4[[#This Row],[Horário]]&lt;&gt;""),Tabela4[[#This Row],[Data]]+Tabela4[[#This Row],[Horário]],"")</f>
        <v>45261.861111111109</v>
      </c>
      <c r="G222" s="25">
        <f t="shared" si="181"/>
        <v>8.1249999995634425E-2</v>
      </c>
      <c r="H222" s="32">
        <f t="shared" si="182"/>
        <v>0</v>
      </c>
      <c r="I222" s="32">
        <f t="shared" si="183"/>
        <v>1</v>
      </c>
      <c r="J222" s="41">
        <f t="shared" si="184"/>
        <v>56.999999993713573</v>
      </c>
    </row>
    <row r="223" spans="1:10" x14ac:dyDescent="0.3">
      <c r="A223" s="17">
        <f t="shared" si="180"/>
        <v>222</v>
      </c>
      <c r="B223" s="24">
        <v>45264</v>
      </c>
      <c r="C223" s="39">
        <v>0.49791666666666662</v>
      </c>
      <c r="D223" s="11" t="str">
        <f>IF(Tabela4[[#This Row],[Data]]&lt;&gt;"",PROPER(TEXT(Tabela4[[#This Row],[Data]],"mmmm")),"")</f>
        <v>Dezembro</v>
      </c>
      <c r="E223" s="11">
        <f>IF(Tabela4[[#This Row],[Data]]&lt;&gt;"",YEAR(Tabela4[[#This Row],[Data]]),"")</f>
        <v>2023</v>
      </c>
      <c r="F223" s="25">
        <f>IF(AND(Tabela4[[#This Row],[Data]]&lt;&gt;"",Tabela4[[#This Row],[Horário]]&lt;&gt;""),Tabela4[[#This Row],[Data]]+Tabela4[[#This Row],[Horário]],"")</f>
        <v>45264.497916666667</v>
      </c>
      <c r="G223" s="25">
        <f t="shared" si="181"/>
        <v>2.6368055555576575</v>
      </c>
      <c r="H223" s="32">
        <f t="shared" si="182"/>
        <v>2</v>
      </c>
      <c r="I223" s="32">
        <f t="shared" si="183"/>
        <v>15</v>
      </c>
      <c r="J223" s="41">
        <f t="shared" si="184"/>
        <v>17.000000003026798</v>
      </c>
    </row>
    <row r="224" spans="1:10" x14ac:dyDescent="0.3">
      <c r="A224" s="17">
        <f t="shared" ref="A224:A229" si="185">A223+1</f>
        <v>223</v>
      </c>
      <c r="B224" s="24">
        <v>45264</v>
      </c>
      <c r="C224" s="39">
        <v>0.6020833333333333</v>
      </c>
      <c r="D224" s="11" t="str">
        <f>IF(Tabela4[[#This Row],[Data]]&lt;&gt;"",PROPER(TEXT(Tabela4[[#This Row],[Data]],"mmmm")),"")</f>
        <v>Dezembro</v>
      </c>
      <c r="E224" s="11">
        <f>IF(Tabela4[[#This Row],[Data]]&lt;&gt;"",YEAR(Tabela4[[#This Row],[Data]]),"")</f>
        <v>2023</v>
      </c>
      <c r="F224" s="25">
        <f>IF(AND(Tabela4[[#This Row],[Data]]&lt;&gt;"",Tabela4[[#This Row],[Horário]]&lt;&gt;""),Tabela4[[#This Row],[Data]]+Tabela4[[#This Row],[Horário]],"")</f>
        <v>45264.602083333331</v>
      </c>
      <c r="G224" s="25">
        <f t="shared" ref="G224:G229" si="186">IF(AND(B224&lt;&gt;"",C224&lt;&gt;""),(B224+C224)-(B223+C223),"")</f>
        <v>0.10416666666424135</v>
      </c>
      <c r="H224" s="32">
        <f t="shared" ref="H224:H229" si="187">IF(G224&lt;&gt;"",INT(G224),"")</f>
        <v>0</v>
      </c>
      <c r="I224" s="32">
        <f t="shared" ref="I224:I229" si="188">IF(H224&lt;&gt;"",INT((G224-H224)*24),"")</f>
        <v>2</v>
      </c>
      <c r="J224" s="41">
        <f t="shared" ref="J224:J229" si="189">IF(I224&lt;&gt;"",(((G224-H224)*24)-I224)*60,"")</f>
        <v>29.99999999650754</v>
      </c>
    </row>
    <row r="225" spans="1:10" x14ac:dyDescent="0.3">
      <c r="A225" s="17">
        <f t="shared" si="185"/>
        <v>224</v>
      </c>
      <c r="B225" s="24">
        <v>45264</v>
      </c>
      <c r="C225" s="39">
        <v>0.87291666666666667</v>
      </c>
      <c r="D225" s="11" t="str">
        <f>IF(Tabela4[[#This Row],[Data]]&lt;&gt;"",PROPER(TEXT(Tabela4[[#This Row],[Data]],"mmmm")),"")</f>
        <v>Dezembro</v>
      </c>
      <c r="E225" s="11">
        <f>IF(Tabela4[[#This Row],[Data]]&lt;&gt;"",YEAR(Tabela4[[#This Row],[Data]]),"")</f>
        <v>2023</v>
      </c>
      <c r="F225" s="25">
        <f>IF(AND(Tabela4[[#This Row],[Data]]&lt;&gt;"",Tabela4[[#This Row],[Horário]]&lt;&gt;""),Tabela4[[#This Row],[Data]]+Tabela4[[#This Row],[Horário]],"")</f>
        <v>45264.872916666667</v>
      </c>
      <c r="G225" s="25">
        <f t="shared" si="186"/>
        <v>0.27083333333575865</v>
      </c>
      <c r="H225" s="32">
        <f t="shared" si="187"/>
        <v>0</v>
      </c>
      <c r="I225" s="32">
        <f t="shared" si="188"/>
        <v>6</v>
      </c>
      <c r="J225" s="41">
        <f t="shared" si="189"/>
        <v>30.00000000349246</v>
      </c>
    </row>
    <row r="226" spans="1:10" x14ac:dyDescent="0.3">
      <c r="A226" s="17">
        <f t="shared" si="185"/>
        <v>225</v>
      </c>
      <c r="B226" s="24">
        <v>45266</v>
      </c>
      <c r="C226" s="39">
        <v>0.53611111111111109</v>
      </c>
      <c r="D226" s="11" t="str">
        <f>IF(Tabela4[[#This Row],[Data]]&lt;&gt;"",PROPER(TEXT(Tabela4[[#This Row],[Data]],"mmmm")),"")</f>
        <v>Dezembro</v>
      </c>
      <c r="E226" s="11">
        <f>IF(Tabela4[[#This Row],[Data]]&lt;&gt;"",YEAR(Tabela4[[#This Row],[Data]]),"")</f>
        <v>2023</v>
      </c>
      <c r="F226" s="25">
        <f>IF(AND(Tabela4[[#This Row],[Data]]&lt;&gt;"",Tabela4[[#This Row],[Horário]]&lt;&gt;""),Tabela4[[#This Row],[Data]]+Tabela4[[#This Row],[Horário]],"")</f>
        <v>45266.536111111112</v>
      </c>
      <c r="G226" s="25">
        <f t="shared" si="186"/>
        <v>1.6631944444452529</v>
      </c>
      <c r="H226" s="32">
        <f t="shared" si="187"/>
        <v>1</v>
      </c>
      <c r="I226" s="32">
        <f t="shared" si="188"/>
        <v>15</v>
      </c>
      <c r="J226" s="41">
        <f t="shared" si="189"/>
        <v>55.000000001164153</v>
      </c>
    </row>
    <row r="227" spans="1:10" x14ac:dyDescent="0.3">
      <c r="A227" s="17">
        <f t="shared" si="185"/>
        <v>226</v>
      </c>
      <c r="B227" s="24">
        <v>45268</v>
      </c>
      <c r="C227" s="39">
        <v>6.1111111111111116E-2</v>
      </c>
      <c r="D227" s="11" t="str">
        <f>IF(Tabela4[[#This Row],[Data]]&lt;&gt;"",PROPER(TEXT(Tabela4[[#This Row],[Data]],"mmmm")),"")</f>
        <v>Dezembro</v>
      </c>
      <c r="E227" s="11">
        <f>IF(Tabela4[[#This Row],[Data]]&lt;&gt;"",YEAR(Tabela4[[#This Row],[Data]]),"")</f>
        <v>2023</v>
      </c>
      <c r="F227" s="25">
        <f>IF(AND(Tabela4[[#This Row],[Data]]&lt;&gt;"",Tabela4[[#This Row],[Horário]]&lt;&gt;""),Tabela4[[#This Row],[Data]]+Tabela4[[#This Row],[Horário]],"")</f>
        <v>45268.061111111114</v>
      </c>
      <c r="G227" s="25">
        <f t="shared" si="186"/>
        <v>1.5250000000014552</v>
      </c>
      <c r="H227" s="32">
        <f t="shared" si="187"/>
        <v>1</v>
      </c>
      <c r="I227" s="32">
        <f t="shared" si="188"/>
        <v>12</v>
      </c>
      <c r="J227" s="41">
        <f t="shared" si="189"/>
        <v>36.000000002095476</v>
      </c>
    </row>
    <row r="228" spans="1:10" x14ac:dyDescent="0.3">
      <c r="A228" s="17">
        <f t="shared" si="185"/>
        <v>227</v>
      </c>
      <c r="B228" s="24">
        <v>45270</v>
      </c>
      <c r="C228" s="39">
        <v>0.49513888888888885</v>
      </c>
      <c r="D228" s="11" t="str">
        <f>IF(Tabela4[[#This Row],[Data]]&lt;&gt;"",PROPER(TEXT(Tabela4[[#This Row],[Data]],"mmmm")),"")</f>
        <v>Dezembro</v>
      </c>
      <c r="E228" s="11">
        <f>IF(Tabela4[[#This Row],[Data]]&lt;&gt;"",YEAR(Tabela4[[#This Row],[Data]]),"")</f>
        <v>2023</v>
      </c>
      <c r="F228" s="25">
        <f>IF(AND(Tabela4[[#This Row],[Data]]&lt;&gt;"",Tabela4[[#This Row],[Horário]]&lt;&gt;""),Tabela4[[#This Row],[Data]]+Tabela4[[#This Row],[Horário]],"")</f>
        <v>45270.495138888888</v>
      </c>
      <c r="G228" s="25">
        <f t="shared" si="186"/>
        <v>2.4340277777737356</v>
      </c>
      <c r="H228" s="32">
        <f t="shared" si="187"/>
        <v>2</v>
      </c>
      <c r="I228" s="32">
        <f t="shared" si="188"/>
        <v>10</v>
      </c>
      <c r="J228" s="41">
        <f t="shared" si="189"/>
        <v>24.999999994179234</v>
      </c>
    </row>
    <row r="229" spans="1:10" x14ac:dyDescent="0.3">
      <c r="A229" s="17">
        <f t="shared" si="185"/>
        <v>228</v>
      </c>
      <c r="B229" s="24">
        <v>45270</v>
      </c>
      <c r="C229" s="39">
        <v>0.63750000000000007</v>
      </c>
      <c r="D229" s="11" t="str">
        <f>IF(Tabela4[[#This Row],[Data]]&lt;&gt;"",PROPER(TEXT(Tabela4[[#This Row],[Data]],"mmmm")),"")</f>
        <v>Dezembro</v>
      </c>
      <c r="E229" s="11">
        <f>IF(Tabela4[[#This Row],[Data]]&lt;&gt;"",YEAR(Tabela4[[#This Row],[Data]]),"")</f>
        <v>2023</v>
      </c>
      <c r="F229" s="25">
        <f>IF(AND(Tabela4[[#This Row],[Data]]&lt;&gt;"",Tabela4[[#This Row],[Horário]]&lt;&gt;""),Tabela4[[#This Row],[Data]]+Tabela4[[#This Row],[Horário]],"")</f>
        <v>45270.637499999997</v>
      </c>
      <c r="G229" s="25">
        <f t="shared" si="186"/>
        <v>0.14236111110949423</v>
      </c>
      <c r="H229" s="32">
        <f t="shared" si="187"/>
        <v>0</v>
      </c>
      <c r="I229" s="32">
        <f t="shared" si="188"/>
        <v>3</v>
      </c>
      <c r="J229" s="41">
        <f t="shared" si="189"/>
        <v>24.999999997671694</v>
      </c>
    </row>
    <row r="230" spans="1:10" x14ac:dyDescent="0.3">
      <c r="A230" s="17">
        <f t="shared" ref="A230:A235" si="190">A229+1</f>
        <v>229</v>
      </c>
      <c r="B230" s="24">
        <v>45270</v>
      </c>
      <c r="C230" s="39">
        <v>0.70347222222222217</v>
      </c>
      <c r="D230" s="11" t="str">
        <f>IF(Tabela4[[#This Row],[Data]]&lt;&gt;"",PROPER(TEXT(Tabela4[[#This Row],[Data]],"mmmm")),"")</f>
        <v>Dezembro</v>
      </c>
      <c r="E230" s="11">
        <f>IF(Tabela4[[#This Row],[Data]]&lt;&gt;"",YEAR(Tabela4[[#This Row],[Data]]),"")</f>
        <v>2023</v>
      </c>
      <c r="F230" s="25">
        <f>IF(AND(Tabela4[[#This Row],[Data]]&lt;&gt;"",Tabela4[[#This Row],[Horário]]&lt;&gt;""),Tabela4[[#This Row],[Data]]+Tabela4[[#This Row],[Horário]],"")</f>
        <v>45270.703472222223</v>
      </c>
      <c r="G230" s="25">
        <f t="shared" ref="G230:G235" si="191">IF(AND(B230&lt;&gt;"",C230&lt;&gt;""),(B230+C230)-(B229+C229),"")</f>
        <v>6.5972222226264421E-2</v>
      </c>
      <c r="H230" s="32">
        <f t="shared" ref="H230:H235" si="192">IF(G230&lt;&gt;"",INT(G230),"")</f>
        <v>0</v>
      </c>
      <c r="I230" s="32">
        <f t="shared" ref="I230:I235" si="193">IF(H230&lt;&gt;"",INT((G230-H230)*24),"")</f>
        <v>1</v>
      </c>
      <c r="J230" s="41">
        <f t="shared" ref="J230:J235" si="194">IF(I230&lt;&gt;"",(((G230-H230)*24)-I230)*60,"")</f>
        <v>35.000000005820766</v>
      </c>
    </row>
    <row r="231" spans="1:10" x14ac:dyDescent="0.3">
      <c r="A231" s="17">
        <f t="shared" si="190"/>
        <v>230</v>
      </c>
      <c r="B231" s="24">
        <v>45270</v>
      </c>
      <c r="C231" s="39">
        <v>0.90138888888888891</v>
      </c>
      <c r="D231" s="11" t="str">
        <f>IF(Tabela4[[#This Row],[Data]]&lt;&gt;"",PROPER(TEXT(Tabela4[[#This Row],[Data]],"mmmm")),"")</f>
        <v>Dezembro</v>
      </c>
      <c r="E231" s="11">
        <f>IF(Tabela4[[#This Row],[Data]]&lt;&gt;"",YEAR(Tabela4[[#This Row],[Data]]),"")</f>
        <v>2023</v>
      </c>
      <c r="F231" s="25">
        <f>IF(AND(Tabela4[[#This Row],[Data]]&lt;&gt;"",Tabela4[[#This Row],[Horário]]&lt;&gt;""),Tabela4[[#This Row],[Data]]+Tabela4[[#This Row],[Horário]],"")</f>
        <v>45270.901388888888</v>
      </c>
      <c r="G231" s="25">
        <f t="shared" si="191"/>
        <v>0.19791666666424135</v>
      </c>
      <c r="H231" s="32">
        <f t="shared" si="192"/>
        <v>0</v>
      </c>
      <c r="I231" s="32">
        <f t="shared" si="193"/>
        <v>4</v>
      </c>
      <c r="J231" s="41">
        <f t="shared" si="194"/>
        <v>44.99999999650754</v>
      </c>
    </row>
    <row r="232" spans="1:10" x14ac:dyDescent="0.3">
      <c r="A232" s="17">
        <f t="shared" si="190"/>
        <v>231</v>
      </c>
      <c r="B232" s="24">
        <v>45271</v>
      </c>
      <c r="C232" s="39">
        <v>0.52222222222222225</v>
      </c>
      <c r="D232" s="11" t="str">
        <f>IF(Tabela4[[#This Row],[Data]]&lt;&gt;"",PROPER(TEXT(Tabela4[[#This Row],[Data]],"mmmm")),"")</f>
        <v>Dezembro</v>
      </c>
      <c r="E232" s="11">
        <f>IF(Tabela4[[#This Row],[Data]]&lt;&gt;"",YEAR(Tabela4[[#This Row],[Data]]),"")</f>
        <v>2023</v>
      </c>
      <c r="F232" s="25">
        <f>IF(AND(Tabela4[[#This Row],[Data]]&lt;&gt;"",Tabela4[[#This Row],[Horário]]&lt;&gt;""),Tabela4[[#This Row],[Data]]+Tabela4[[#This Row],[Horário]],"")</f>
        <v>45271.522222222222</v>
      </c>
      <c r="G232" s="25">
        <f t="shared" si="191"/>
        <v>0.62083333333430346</v>
      </c>
      <c r="H232" s="32">
        <f t="shared" si="192"/>
        <v>0</v>
      </c>
      <c r="I232" s="32">
        <f t="shared" si="193"/>
        <v>14</v>
      </c>
      <c r="J232" s="41">
        <f t="shared" si="194"/>
        <v>54.000000001396984</v>
      </c>
    </row>
    <row r="233" spans="1:10" x14ac:dyDescent="0.3">
      <c r="A233" s="17">
        <f t="shared" si="190"/>
        <v>232</v>
      </c>
      <c r="B233" s="24">
        <v>45271</v>
      </c>
      <c r="C233" s="39">
        <v>0.90416666666666667</v>
      </c>
      <c r="D233" s="11" t="str">
        <f>IF(Tabela4[[#This Row],[Data]]&lt;&gt;"",PROPER(TEXT(Tabela4[[#This Row],[Data]],"mmmm")),"")</f>
        <v>Dezembro</v>
      </c>
      <c r="E233" s="11">
        <f>IF(Tabela4[[#This Row],[Data]]&lt;&gt;"",YEAR(Tabela4[[#This Row],[Data]]),"")</f>
        <v>2023</v>
      </c>
      <c r="F233" s="25">
        <f>IF(AND(Tabela4[[#This Row],[Data]]&lt;&gt;"",Tabela4[[#This Row],[Horário]]&lt;&gt;""),Tabela4[[#This Row],[Data]]+Tabela4[[#This Row],[Horário]],"")</f>
        <v>45271.904166666667</v>
      </c>
      <c r="G233" s="25">
        <f t="shared" si="191"/>
        <v>0.38194444444525288</v>
      </c>
      <c r="H233" s="32">
        <f t="shared" si="192"/>
        <v>0</v>
      </c>
      <c r="I233" s="32">
        <f t="shared" si="193"/>
        <v>9</v>
      </c>
      <c r="J233" s="41">
        <f t="shared" si="194"/>
        <v>10.000000001164153</v>
      </c>
    </row>
    <row r="234" spans="1:10" x14ac:dyDescent="0.3">
      <c r="A234" s="17">
        <f t="shared" si="190"/>
        <v>233</v>
      </c>
      <c r="B234" s="24">
        <v>45272</v>
      </c>
      <c r="C234" s="39">
        <v>0.55486111111111114</v>
      </c>
      <c r="D234" s="11" t="str">
        <f>IF(Tabela4[[#This Row],[Data]]&lt;&gt;"",PROPER(TEXT(Tabela4[[#This Row],[Data]],"mmmm")),"")</f>
        <v>Dezembro</v>
      </c>
      <c r="E234" s="11">
        <f>IF(Tabela4[[#This Row],[Data]]&lt;&gt;"",YEAR(Tabela4[[#This Row],[Data]]),"")</f>
        <v>2023</v>
      </c>
      <c r="F234" s="25">
        <f>IF(AND(Tabela4[[#This Row],[Data]]&lt;&gt;"",Tabela4[[#This Row],[Horário]]&lt;&gt;""),Tabela4[[#This Row],[Data]]+Tabela4[[#This Row],[Horário]],"")</f>
        <v>45272.554861111108</v>
      </c>
      <c r="G234" s="25">
        <f t="shared" si="191"/>
        <v>0.65069444444088731</v>
      </c>
      <c r="H234" s="32">
        <f t="shared" si="192"/>
        <v>0</v>
      </c>
      <c r="I234" s="32">
        <f t="shared" si="193"/>
        <v>15</v>
      </c>
      <c r="J234" s="41">
        <f t="shared" si="194"/>
        <v>36.999999994877726</v>
      </c>
    </row>
    <row r="235" spans="1:10" x14ac:dyDescent="0.3">
      <c r="A235" s="17">
        <f t="shared" si="190"/>
        <v>234</v>
      </c>
      <c r="B235" s="24">
        <v>45273</v>
      </c>
      <c r="C235" s="39">
        <v>0.51250000000000007</v>
      </c>
      <c r="D235" s="11" t="str">
        <f>IF(Tabela4[[#This Row],[Data]]&lt;&gt;"",PROPER(TEXT(Tabela4[[#This Row],[Data]],"mmmm")),"")</f>
        <v>Dezembro</v>
      </c>
      <c r="E235" s="11">
        <f>IF(Tabela4[[#This Row],[Data]]&lt;&gt;"",YEAR(Tabela4[[#This Row],[Data]]),"")</f>
        <v>2023</v>
      </c>
      <c r="F235" s="25">
        <f>IF(AND(Tabela4[[#This Row],[Data]]&lt;&gt;"",Tabela4[[#This Row],[Horário]]&lt;&gt;""),Tabela4[[#This Row],[Data]]+Tabela4[[#This Row],[Horário]],"")</f>
        <v>45273.512499999997</v>
      </c>
      <c r="G235" s="25">
        <f t="shared" si="191"/>
        <v>0.95763888888905058</v>
      </c>
      <c r="H235" s="32">
        <f t="shared" si="192"/>
        <v>0</v>
      </c>
      <c r="I235" s="32">
        <f t="shared" si="193"/>
        <v>22</v>
      </c>
      <c r="J235" s="41">
        <f t="shared" si="194"/>
        <v>59.000000000232831</v>
      </c>
    </row>
    <row r="236" spans="1:10" x14ac:dyDescent="0.3">
      <c r="A236" s="17">
        <f t="shared" ref="A236:A241" si="195">A235+1</f>
        <v>235</v>
      </c>
      <c r="B236" s="24">
        <v>45273</v>
      </c>
      <c r="C236" s="39">
        <v>0.59791666666666665</v>
      </c>
      <c r="D236" s="11" t="str">
        <f>IF(Tabela4[[#This Row],[Data]]&lt;&gt;"",PROPER(TEXT(Tabela4[[#This Row],[Data]],"mmmm")),"")</f>
        <v>Dezembro</v>
      </c>
      <c r="E236" s="11">
        <f>IF(Tabela4[[#This Row],[Data]]&lt;&gt;"",YEAR(Tabela4[[#This Row],[Data]]),"")</f>
        <v>2023</v>
      </c>
      <c r="F236" s="25">
        <f>IF(AND(Tabela4[[#This Row],[Data]]&lt;&gt;"",Tabela4[[#This Row],[Horário]]&lt;&gt;""),Tabela4[[#This Row],[Data]]+Tabela4[[#This Row],[Horário]],"")</f>
        <v>45273.597916666666</v>
      </c>
      <c r="G236" s="25">
        <f t="shared" ref="G236:G241" si="196">IF(AND(B236&lt;&gt;"",C236&lt;&gt;""),(B236+C236)-(B235+C235),"")</f>
        <v>8.5416666668606922E-2</v>
      </c>
      <c r="H236" s="32">
        <f t="shared" ref="H236:H241" si="197">IF(G236&lt;&gt;"",INT(G236),"")</f>
        <v>0</v>
      </c>
      <c r="I236" s="32">
        <f t="shared" ref="I236:I241" si="198">IF(H236&lt;&gt;"",INT((G236-H236)*24),"")</f>
        <v>2</v>
      </c>
      <c r="J236" s="41">
        <f t="shared" ref="J236:J241" si="199">IF(I236&lt;&gt;"",(((G236-H236)*24)-I236)*60,"")</f>
        <v>3.0000000027939677</v>
      </c>
    </row>
    <row r="237" spans="1:10" x14ac:dyDescent="0.3">
      <c r="A237" s="17">
        <f t="shared" si="195"/>
        <v>236</v>
      </c>
      <c r="B237" s="24">
        <v>45273</v>
      </c>
      <c r="C237" s="39">
        <v>0.85486111111111107</v>
      </c>
      <c r="D237" s="11" t="str">
        <f>IF(Tabela4[[#This Row],[Data]]&lt;&gt;"",PROPER(TEXT(Tabela4[[#This Row],[Data]],"mmmm")),"")</f>
        <v>Dezembro</v>
      </c>
      <c r="E237" s="11">
        <f>IF(Tabela4[[#This Row],[Data]]&lt;&gt;"",YEAR(Tabela4[[#This Row],[Data]]),"")</f>
        <v>2023</v>
      </c>
      <c r="F237" s="25">
        <f>IF(AND(Tabela4[[#This Row],[Data]]&lt;&gt;"",Tabela4[[#This Row],[Horário]]&lt;&gt;""),Tabela4[[#This Row],[Data]]+Tabela4[[#This Row],[Horário]],"")</f>
        <v>45273.854861111111</v>
      </c>
      <c r="G237" s="25">
        <f t="shared" si="196"/>
        <v>0.25694444444525288</v>
      </c>
      <c r="H237" s="32">
        <f t="shared" si="197"/>
        <v>0</v>
      </c>
      <c r="I237" s="32">
        <f t="shared" si="198"/>
        <v>6</v>
      </c>
      <c r="J237" s="41">
        <f t="shared" si="199"/>
        <v>10.000000001164153</v>
      </c>
    </row>
    <row r="238" spans="1:10" x14ac:dyDescent="0.3">
      <c r="A238" s="17">
        <f t="shared" si="195"/>
        <v>237</v>
      </c>
      <c r="B238" s="24">
        <v>45274</v>
      </c>
      <c r="C238" s="39">
        <v>0.65208333333333335</v>
      </c>
      <c r="D238" s="11" t="str">
        <f>IF(Tabela4[[#This Row],[Data]]&lt;&gt;"",PROPER(TEXT(Tabela4[[#This Row],[Data]],"mmmm")),"")</f>
        <v>Dezembro</v>
      </c>
      <c r="E238" s="11">
        <f>IF(Tabela4[[#This Row],[Data]]&lt;&gt;"",YEAR(Tabela4[[#This Row],[Data]]),"")</f>
        <v>2023</v>
      </c>
      <c r="F238" s="25">
        <f>IF(AND(Tabela4[[#This Row],[Data]]&lt;&gt;"",Tabela4[[#This Row],[Horário]]&lt;&gt;""),Tabela4[[#This Row],[Data]]+Tabela4[[#This Row],[Horário]],"")</f>
        <v>45274.652083333334</v>
      </c>
      <c r="G238" s="25">
        <f t="shared" si="196"/>
        <v>0.79722222222335404</v>
      </c>
      <c r="H238" s="32">
        <f t="shared" si="197"/>
        <v>0</v>
      </c>
      <c r="I238" s="32">
        <f t="shared" si="198"/>
        <v>19</v>
      </c>
      <c r="J238" s="41">
        <f t="shared" si="199"/>
        <v>8.0000000016298145</v>
      </c>
    </row>
    <row r="239" spans="1:10" x14ac:dyDescent="0.3">
      <c r="A239" s="17">
        <f t="shared" si="195"/>
        <v>238</v>
      </c>
      <c r="B239" s="24">
        <v>45275</v>
      </c>
      <c r="C239" s="39">
        <v>3.888888888888889E-2</v>
      </c>
      <c r="D239" s="11" t="str">
        <f>IF(Tabela4[[#This Row],[Data]]&lt;&gt;"",PROPER(TEXT(Tabela4[[#This Row],[Data]],"mmmm")),"")</f>
        <v>Dezembro</v>
      </c>
      <c r="E239" s="11">
        <f>IF(Tabela4[[#This Row],[Data]]&lt;&gt;"",YEAR(Tabela4[[#This Row],[Data]]),"")</f>
        <v>2023</v>
      </c>
      <c r="F239" s="25">
        <f>IF(AND(Tabela4[[#This Row],[Data]]&lt;&gt;"",Tabela4[[#This Row],[Horário]]&lt;&gt;""),Tabela4[[#This Row],[Data]]+Tabela4[[#This Row],[Horário]],"")</f>
        <v>45275.038888888892</v>
      </c>
      <c r="G239" s="25">
        <f t="shared" si="196"/>
        <v>0.3868055555576575</v>
      </c>
      <c r="H239" s="32">
        <f t="shared" si="197"/>
        <v>0</v>
      </c>
      <c r="I239" s="32">
        <f t="shared" si="198"/>
        <v>9</v>
      </c>
      <c r="J239" s="41">
        <f t="shared" si="199"/>
        <v>17.000000003026798</v>
      </c>
    </row>
    <row r="240" spans="1:10" x14ac:dyDescent="0.3">
      <c r="A240" s="17">
        <f t="shared" si="195"/>
        <v>239</v>
      </c>
      <c r="B240" s="24">
        <v>45275</v>
      </c>
      <c r="C240" s="39">
        <v>0.52430555555555558</v>
      </c>
      <c r="D240" s="11" t="str">
        <f>IF(Tabela4[[#This Row],[Data]]&lt;&gt;"",PROPER(TEXT(Tabela4[[#This Row],[Data]],"mmmm")),"")</f>
        <v>Dezembro</v>
      </c>
      <c r="E240" s="11">
        <f>IF(Tabela4[[#This Row],[Data]]&lt;&gt;"",YEAR(Tabela4[[#This Row],[Data]]),"")</f>
        <v>2023</v>
      </c>
      <c r="F240" s="25">
        <f>IF(AND(Tabela4[[#This Row],[Data]]&lt;&gt;"",Tabela4[[#This Row],[Horário]]&lt;&gt;""),Tabela4[[#This Row],[Data]]+Tabela4[[#This Row],[Horário]],"")</f>
        <v>45275.524305555555</v>
      </c>
      <c r="G240" s="25">
        <f t="shared" si="196"/>
        <v>0.48541666666278616</v>
      </c>
      <c r="H240" s="32">
        <f t="shared" si="197"/>
        <v>0</v>
      </c>
      <c r="I240" s="32">
        <f t="shared" si="198"/>
        <v>11</v>
      </c>
      <c r="J240" s="41">
        <f t="shared" si="199"/>
        <v>38.999999994412065</v>
      </c>
    </row>
    <row r="241" spans="1:10" x14ac:dyDescent="0.3">
      <c r="A241" s="17">
        <f t="shared" si="195"/>
        <v>240</v>
      </c>
      <c r="B241" s="24">
        <v>45276</v>
      </c>
      <c r="C241" s="39">
        <v>0.47638888888888892</v>
      </c>
      <c r="D241" s="11" t="str">
        <f>IF(Tabela4[[#This Row],[Data]]&lt;&gt;"",PROPER(TEXT(Tabela4[[#This Row],[Data]],"mmmm")),"")</f>
        <v>Dezembro</v>
      </c>
      <c r="E241" s="11">
        <f>IF(Tabela4[[#This Row],[Data]]&lt;&gt;"",YEAR(Tabela4[[#This Row],[Data]]),"")</f>
        <v>2023</v>
      </c>
      <c r="F241" s="25">
        <f>IF(AND(Tabela4[[#This Row],[Data]]&lt;&gt;"",Tabela4[[#This Row],[Horário]]&lt;&gt;""),Tabela4[[#This Row],[Data]]+Tabela4[[#This Row],[Horário]],"")</f>
        <v>45276.476388888892</v>
      </c>
      <c r="G241" s="25">
        <f t="shared" si="196"/>
        <v>0.95208333333721384</v>
      </c>
      <c r="H241" s="32">
        <f t="shared" si="197"/>
        <v>0</v>
      </c>
      <c r="I241" s="32">
        <f t="shared" si="198"/>
        <v>22</v>
      </c>
      <c r="J241" s="41">
        <f t="shared" si="199"/>
        <v>51.000000005587935</v>
      </c>
    </row>
    <row r="242" spans="1:10" x14ac:dyDescent="0.3">
      <c r="A242" s="17">
        <f t="shared" ref="A242:A247" si="200">A241+1</f>
        <v>241</v>
      </c>
      <c r="B242" s="24">
        <v>45277</v>
      </c>
      <c r="C242" s="39">
        <v>0.60416666666666663</v>
      </c>
      <c r="D242" s="11" t="str">
        <f>IF(Tabela4[[#This Row],[Data]]&lt;&gt;"",PROPER(TEXT(Tabela4[[#This Row],[Data]],"mmmm")),"")</f>
        <v>Dezembro</v>
      </c>
      <c r="E242" s="11">
        <f>IF(Tabela4[[#This Row],[Data]]&lt;&gt;"",YEAR(Tabela4[[#This Row],[Data]]),"")</f>
        <v>2023</v>
      </c>
      <c r="F242" s="25">
        <f>IF(AND(Tabela4[[#This Row],[Data]]&lt;&gt;"",Tabela4[[#This Row],[Horário]]&lt;&gt;""),Tabela4[[#This Row],[Data]]+Tabela4[[#This Row],[Horário]],"")</f>
        <v>45277.604166666664</v>
      </c>
      <c r="G242" s="25">
        <f t="shared" ref="G242:G247" si="201">IF(AND(B242&lt;&gt;"",C242&lt;&gt;""),(B242+C242)-(B241+C241),"")</f>
        <v>1.1277777777722804</v>
      </c>
      <c r="H242" s="32">
        <f t="shared" ref="H242:H247" si="202">IF(G242&lt;&gt;"",INT(G242),"")</f>
        <v>1</v>
      </c>
      <c r="I242" s="32">
        <f t="shared" ref="I242:I247" si="203">IF(H242&lt;&gt;"",INT((G242-H242)*24),"")</f>
        <v>3</v>
      </c>
      <c r="J242" s="41">
        <f t="shared" ref="J242:J247" si="204">IF(I242&lt;&gt;"",(((G242-H242)*24)-I242)*60,"")</f>
        <v>3.9999999920837581</v>
      </c>
    </row>
    <row r="243" spans="1:10" x14ac:dyDescent="0.3">
      <c r="A243" s="17">
        <f t="shared" si="200"/>
        <v>242</v>
      </c>
      <c r="B243" s="24">
        <v>45277</v>
      </c>
      <c r="C243" s="39">
        <v>0.76250000000000007</v>
      </c>
      <c r="D243" s="11" t="str">
        <f>IF(Tabela4[[#This Row],[Data]]&lt;&gt;"",PROPER(TEXT(Tabela4[[#This Row],[Data]],"mmmm")),"")</f>
        <v>Dezembro</v>
      </c>
      <c r="E243" s="11">
        <f>IF(Tabela4[[#This Row],[Data]]&lt;&gt;"",YEAR(Tabela4[[#This Row],[Data]]),"")</f>
        <v>2023</v>
      </c>
      <c r="F243" s="25">
        <f>IF(AND(Tabela4[[#This Row],[Data]]&lt;&gt;"",Tabela4[[#This Row],[Horário]]&lt;&gt;""),Tabela4[[#This Row],[Data]]+Tabela4[[#This Row],[Horário]],"")</f>
        <v>45277.762499999997</v>
      </c>
      <c r="G243" s="25">
        <f t="shared" si="201"/>
        <v>0.15833333333284827</v>
      </c>
      <c r="H243" s="32">
        <f t="shared" si="202"/>
        <v>0</v>
      </c>
      <c r="I243" s="32">
        <f t="shared" si="203"/>
        <v>3</v>
      </c>
      <c r="J243" s="41">
        <f t="shared" si="204"/>
        <v>47.999999999301508</v>
      </c>
    </row>
    <row r="244" spans="1:10" x14ac:dyDescent="0.3">
      <c r="A244" s="17">
        <f t="shared" si="200"/>
        <v>243</v>
      </c>
      <c r="B244" s="24">
        <v>45278</v>
      </c>
      <c r="C244" s="39">
        <v>0.42430555555555555</v>
      </c>
      <c r="D244" s="11" t="str">
        <f>IF(Tabela4[[#This Row],[Data]]&lt;&gt;"",PROPER(TEXT(Tabela4[[#This Row],[Data]],"mmmm")),"")</f>
        <v>Dezembro</v>
      </c>
      <c r="E244" s="11">
        <f>IF(Tabela4[[#This Row],[Data]]&lt;&gt;"",YEAR(Tabela4[[#This Row],[Data]]),"")</f>
        <v>2023</v>
      </c>
      <c r="F244" s="25">
        <f>IF(AND(Tabela4[[#This Row],[Data]]&lt;&gt;"",Tabela4[[#This Row],[Horário]]&lt;&gt;""),Tabela4[[#This Row],[Data]]+Tabela4[[#This Row],[Horário]],"")</f>
        <v>45278.424305555556</v>
      </c>
      <c r="G244" s="25">
        <f t="shared" si="201"/>
        <v>0.66180555555911269</v>
      </c>
      <c r="H244" s="32">
        <f t="shared" si="202"/>
        <v>0</v>
      </c>
      <c r="I244" s="32">
        <f t="shared" si="203"/>
        <v>15</v>
      </c>
      <c r="J244" s="41">
        <f t="shared" si="204"/>
        <v>53.000000005122274</v>
      </c>
    </row>
    <row r="245" spans="1:10" x14ac:dyDescent="0.3">
      <c r="A245" s="17">
        <f t="shared" si="200"/>
        <v>244</v>
      </c>
      <c r="B245" s="24">
        <v>45278</v>
      </c>
      <c r="C245" s="39">
        <v>0.59513888888888888</v>
      </c>
      <c r="D245" s="11" t="str">
        <f>IF(Tabela4[[#This Row],[Data]]&lt;&gt;"",PROPER(TEXT(Tabela4[[#This Row],[Data]],"mmmm")),"")</f>
        <v>Dezembro</v>
      </c>
      <c r="E245" s="11">
        <f>IF(Tabela4[[#This Row],[Data]]&lt;&gt;"",YEAR(Tabela4[[#This Row],[Data]]),"")</f>
        <v>2023</v>
      </c>
      <c r="F245" s="25">
        <f>IF(AND(Tabela4[[#This Row],[Data]]&lt;&gt;"",Tabela4[[#This Row],[Horário]]&lt;&gt;""),Tabela4[[#This Row],[Data]]+Tabela4[[#This Row],[Horário]],"")</f>
        <v>45278.595138888886</v>
      </c>
      <c r="G245" s="25">
        <f t="shared" si="201"/>
        <v>0.17083333332993789</v>
      </c>
      <c r="H245" s="32">
        <f t="shared" si="202"/>
        <v>0</v>
      </c>
      <c r="I245" s="32">
        <f t="shared" si="203"/>
        <v>4</v>
      </c>
      <c r="J245" s="41">
        <f t="shared" si="204"/>
        <v>5.9999999951105565</v>
      </c>
    </row>
    <row r="246" spans="1:10" x14ac:dyDescent="0.3">
      <c r="A246" s="17">
        <f t="shared" si="200"/>
        <v>245</v>
      </c>
      <c r="B246" s="24">
        <v>45279</v>
      </c>
      <c r="C246" s="39">
        <v>0.76666666666666661</v>
      </c>
      <c r="D246" s="11" t="str">
        <f>IF(Tabela4[[#This Row],[Data]]&lt;&gt;"",PROPER(TEXT(Tabela4[[#This Row],[Data]],"mmmm")),"")</f>
        <v>Dezembro</v>
      </c>
      <c r="E246" s="11">
        <f>IF(Tabela4[[#This Row],[Data]]&lt;&gt;"",YEAR(Tabela4[[#This Row],[Data]]),"")</f>
        <v>2023</v>
      </c>
      <c r="F246" s="25">
        <f>IF(AND(Tabela4[[#This Row],[Data]]&lt;&gt;"",Tabela4[[#This Row],[Horário]]&lt;&gt;""),Tabela4[[#This Row],[Data]]+Tabela4[[#This Row],[Horário]],"")</f>
        <v>45279.76666666667</v>
      </c>
      <c r="G246" s="25">
        <f t="shared" si="201"/>
        <v>1.1715277777839219</v>
      </c>
      <c r="H246" s="32">
        <f t="shared" si="202"/>
        <v>1</v>
      </c>
      <c r="I246" s="32">
        <f t="shared" si="203"/>
        <v>4</v>
      </c>
      <c r="J246" s="41">
        <f t="shared" si="204"/>
        <v>7.0000000088475645</v>
      </c>
    </row>
    <row r="247" spans="1:10" x14ac:dyDescent="0.3">
      <c r="A247" s="17">
        <f t="shared" si="200"/>
        <v>246</v>
      </c>
      <c r="B247" s="24">
        <v>45280</v>
      </c>
      <c r="C247" s="39">
        <v>2.361111111111111E-2</v>
      </c>
      <c r="D247" s="11" t="str">
        <f>IF(Tabela4[[#This Row],[Data]]&lt;&gt;"",PROPER(TEXT(Tabela4[[#This Row],[Data]],"mmmm")),"")</f>
        <v>Dezembro</v>
      </c>
      <c r="E247" s="11">
        <f>IF(Tabela4[[#This Row],[Data]]&lt;&gt;"",YEAR(Tabela4[[#This Row],[Data]]),"")</f>
        <v>2023</v>
      </c>
      <c r="F247" s="25">
        <f>IF(AND(Tabela4[[#This Row],[Data]]&lt;&gt;"",Tabela4[[#This Row],[Horário]]&lt;&gt;""),Tabela4[[#This Row],[Data]]+Tabela4[[#This Row],[Horário]],"")</f>
        <v>45280.023611111108</v>
      </c>
      <c r="G247" s="25">
        <f t="shared" si="201"/>
        <v>0.25694444443797693</v>
      </c>
      <c r="H247" s="32">
        <f t="shared" si="202"/>
        <v>0</v>
      </c>
      <c r="I247" s="32">
        <f t="shared" si="203"/>
        <v>6</v>
      </c>
      <c r="J247" s="41">
        <f t="shared" si="204"/>
        <v>9.9999999906867743</v>
      </c>
    </row>
    <row r="248" spans="1:10" x14ac:dyDescent="0.3">
      <c r="A248" s="17">
        <f t="shared" ref="A248:A253" si="205">A247+1</f>
        <v>247</v>
      </c>
      <c r="B248" s="24">
        <v>45280</v>
      </c>
      <c r="C248" s="39">
        <v>0.52152777777777781</v>
      </c>
      <c r="D248" s="11" t="str">
        <f>IF(Tabela4[[#This Row],[Data]]&lt;&gt;"",PROPER(TEXT(Tabela4[[#This Row],[Data]],"mmmm")),"")</f>
        <v>Dezembro</v>
      </c>
      <c r="E248" s="11">
        <f>IF(Tabela4[[#This Row],[Data]]&lt;&gt;"",YEAR(Tabela4[[#This Row],[Data]]),"")</f>
        <v>2023</v>
      </c>
      <c r="F248" s="25">
        <f>IF(AND(Tabela4[[#This Row],[Data]]&lt;&gt;"",Tabela4[[#This Row],[Horário]]&lt;&gt;""),Tabela4[[#This Row],[Data]]+Tabela4[[#This Row],[Horário]],"")</f>
        <v>45280.521527777775</v>
      </c>
      <c r="G248" s="25">
        <f t="shared" ref="G248:G253" si="206">IF(AND(B248&lt;&gt;"",C248&lt;&gt;""),(B248+C248)-(B247+C247),"")</f>
        <v>0.49791666666715173</v>
      </c>
      <c r="H248" s="32">
        <f t="shared" ref="H248:H253" si="207">IF(G248&lt;&gt;"",INT(G248),"")</f>
        <v>0</v>
      </c>
      <c r="I248" s="32">
        <f t="shared" ref="I248:I253" si="208">IF(H248&lt;&gt;"",INT((G248-H248)*24),"")</f>
        <v>11</v>
      </c>
      <c r="J248" s="41">
        <f t="shared" ref="J248:J253" si="209">IF(I248&lt;&gt;"",(((G248-H248)*24)-I248)*60,"")</f>
        <v>57.000000000698492</v>
      </c>
    </row>
    <row r="249" spans="1:10" x14ac:dyDescent="0.3">
      <c r="A249" s="17">
        <f t="shared" si="205"/>
        <v>248</v>
      </c>
      <c r="B249" s="24">
        <v>45280</v>
      </c>
      <c r="C249" s="39">
        <v>0.90694444444444444</v>
      </c>
      <c r="D249" s="11" t="str">
        <f>IF(Tabela4[[#This Row],[Data]]&lt;&gt;"",PROPER(TEXT(Tabela4[[#This Row],[Data]],"mmmm")),"")</f>
        <v>Dezembro</v>
      </c>
      <c r="E249" s="11">
        <f>IF(Tabela4[[#This Row],[Data]]&lt;&gt;"",YEAR(Tabela4[[#This Row],[Data]]),"")</f>
        <v>2023</v>
      </c>
      <c r="F249" s="25">
        <f>IF(AND(Tabela4[[#This Row],[Data]]&lt;&gt;"",Tabela4[[#This Row],[Horário]]&lt;&gt;""),Tabela4[[#This Row],[Data]]+Tabela4[[#This Row],[Horário]],"")</f>
        <v>45280.906944444447</v>
      </c>
      <c r="G249" s="25">
        <f t="shared" si="206"/>
        <v>0.38541666667151731</v>
      </c>
      <c r="H249" s="32">
        <f t="shared" si="207"/>
        <v>0</v>
      </c>
      <c r="I249" s="32">
        <f t="shared" si="208"/>
        <v>9</v>
      </c>
      <c r="J249" s="41">
        <f t="shared" si="209"/>
        <v>15.000000006984919</v>
      </c>
    </row>
    <row r="250" spans="1:10" x14ac:dyDescent="0.3">
      <c r="A250" s="17">
        <f t="shared" si="205"/>
        <v>249</v>
      </c>
      <c r="B250" s="24">
        <v>45281</v>
      </c>
      <c r="C250" s="39">
        <v>0.48680555555555555</v>
      </c>
      <c r="D250" s="11" t="str">
        <f>IF(Tabela4[[#This Row],[Data]]&lt;&gt;"",PROPER(TEXT(Tabela4[[#This Row],[Data]],"mmmm")),"")</f>
        <v>Dezembro</v>
      </c>
      <c r="E250" s="11">
        <f>IF(Tabela4[[#This Row],[Data]]&lt;&gt;"",YEAR(Tabela4[[#This Row],[Data]]),"")</f>
        <v>2023</v>
      </c>
      <c r="F250" s="25">
        <f>IF(AND(Tabela4[[#This Row],[Data]]&lt;&gt;"",Tabela4[[#This Row],[Horário]]&lt;&gt;""),Tabela4[[#This Row],[Data]]+Tabela4[[#This Row],[Horário]],"")</f>
        <v>45281.486805555556</v>
      </c>
      <c r="G250" s="25">
        <f t="shared" si="206"/>
        <v>0.57986111110949423</v>
      </c>
      <c r="H250" s="32">
        <f t="shared" si="207"/>
        <v>0</v>
      </c>
      <c r="I250" s="32">
        <f t="shared" si="208"/>
        <v>13</v>
      </c>
      <c r="J250" s="41">
        <f t="shared" si="209"/>
        <v>54.999999997671694</v>
      </c>
    </row>
    <row r="251" spans="1:10" x14ac:dyDescent="0.3">
      <c r="A251" s="17">
        <f t="shared" si="205"/>
        <v>250</v>
      </c>
      <c r="B251" s="24">
        <v>45281</v>
      </c>
      <c r="C251" s="39">
        <v>0.7631944444444444</v>
      </c>
      <c r="D251" s="11" t="str">
        <f>IF(Tabela4[[#This Row],[Data]]&lt;&gt;"",PROPER(TEXT(Tabela4[[#This Row],[Data]],"mmmm")),"")</f>
        <v>Dezembro</v>
      </c>
      <c r="E251" s="11">
        <f>IF(Tabela4[[#This Row],[Data]]&lt;&gt;"",YEAR(Tabela4[[#This Row],[Data]]),"")</f>
        <v>2023</v>
      </c>
      <c r="F251" s="25">
        <f>IF(AND(Tabela4[[#This Row],[Data]]&lt;&gt;"",Tabela4[[#This Row],[Horário]]&lt;&gt;""),Tabela4[[#This Row],[Data]]+Tabela4[[#This Row],[Horário]],"")</f>
        <v>45281.763194444444</v>
      </c>
      <c r="G251" s="25">
        <f t="shared" si="206"/>
        <v>0.27638888888759539</v>
      </c>
      <c r="H251" s="32">
        <f t="shared" si="207"/>
        <v>0</v>
      </c>
      <c r="I251" s="32">
        <f t="shared" si="208"/>
        <v>6</v>
      </c>
      <c r="J251" s="41">
        <f t="shared" si="209"/>
        <v>37.999999998137355</v>
      </c>
    </row>
    <row r="252" spans="1:10" x14ac:dyDescent="0.3">
      <c r="A252" s="17">
        <f t="shared" si="205"/>
        <v>251</v>
      </c>
      <c r="B252" s="24">
        <v>45281</v>
      </c>
      <c r="C252" s="39">
        <v>0.85486111111111107</v>
      </c>
      <c r="D252" s="11" t="str">
        <f>IF(Tabela4[[#This Row],[Data]]&lt;&gt;"",PROPER(TEXT(Tabela4[[#This Row],[Data]],"mmmm")),"")</f>
        <v>Dezembro</v>
      </c>
      <c r="E252" s="11">
        <f>IF(Tabela4[[#This Row],[Data]]&lt;&gt;"",YEAR(Tabela4[[#This Row],[Data]]),"")</f>
        <v>2023</v>
      </c>
      <c r="F252" s="25">
        <f>IF(AND(Tabela4[[#This Row],[Data]]&lt;&gt;"",Tabela4[[#This Row],[Horário]]&lt;&gt;""),Tabela4[[#This Row],[Data]]+Tabela4[[#This Row],[Horário]],"")</f>
        <v>45281.854861111111</v>
      </c>
      <c r="G252" s="25">
        <f t="shared" si="206"/>
        <v>9.1666666667151731E-2</v>
      </c>
      <c r="H252" s="32">
        <f t="shared" si="207"/>
        <v>0</v>
      </c>
      <c r="I252" s="32">
        <f t="shared" si="208"/>
        <v>2</v>
      </c>
      <c r="J252" s="41">
        <f t="shared" si="209"/>
        <v>12.000000000698492</v>
      </c>
    </row>
    <row r="253" spans="1:10" x14ac:dyDescent="0.3">
      <c r="A253" s="17">
        <f t="shared" si="205"/>
        <v>252</v>
      </c>
      <c r="B253" s="24">
        <v>45282</v>
      </c>
      <c r="C253" s="39">
        <v>0.52500000000000002</v>
      </c>
      <c r="D253" s="11" t="str">
        <f>IF(Tabela4[[#This Row],[Data]]&lt;&gt;"",PROPER(TEXT(Tabela4[[#This Row],[Data]],"mmmm")),"")</f>
        <v>Dezembro</v>
      </c>
      <c r="E253" s="11">
        <f>IF(Tabela4[[#This Row],[Data]]&lt;&gt;"",YEAR(Tabela4[[#This Row],[Data]]),"")</f>
        <v>2023</v>
      </c>
      <c r="F253" s="25">
        <f>IF(AND(Tabela4[[#This Row],[Data]]&lt;&gt;"",Tabela4[[#This Row],[Horário]]&lt;&gt;""),Tabela4[[#This Row],[Data]]+Tabela4[[#This Row],[Horário]],"")</f>
        <v>45282.525000000001</v>
      </c>
      <c r="G253" s="25">
        <f t="shared" si="206"/>
        <v>0.67013888889050577</v>
      </c>
      <c r="H253" s="32">
        <f t="shared" si="207"/>
        <v>0</v>
      </c>
      <c r="I253" s="32">
        <f t="shared" si="208"/>
        <v>16</v>
      </c>
      <c r="J253" s="41">
        <f t="shared" si="209"/>
        <v>5.0000000023283064</v>
      </c>
    </row>
    <row r="254" spans="1:10" x14ac:dyDescent="0.3">
      <c r="A254" s="17">
        <f t="shared" ref="A254:A259" si="210">A253+1</f>
        <v>253</v>
      </c>
      <c r="B254" s="24">
        <v>45283</v>
      </c>
      <c r="C254" s="39">
        <v>0.62430555555555556</v>
      </c>
      <c r="D254" s="11" t="str">
        <f>IF(Tabela4[[#This Row],[Data]]&lt;&gt;"",PROPER(TEXT(Tabela4[[#This Row],[Data]],"mmmm")),"")</f>
        <v>Dezembro</v>
      </c>
      <c r="E254" s="11">
        <f>IF(Tabela4[[#This Row],[Data]]&lt;&gt;"",YEAR(Tabela4[[#This Row],[Data]]),"")</f>
        <v>2023</v>
      </c>
      <c r="F254" s="25">
        <f>IF(AND(Tabela4[[#This Row],[Data]]&lt;&gt;"",Tabela4[[#This Row],[Horário]]&lt;&gt;""),Tabela4[[#This Row],[Data]]+Tabela4[[#This Row],[Horário]],"")</f>
        <v>45283.624305555553</v>
      </c>
      <c r="G254" s="25">
        <f t="shared" ref="G254:G259" si="211">IF(AND(B254&lt;&gt;"",C254&lt;&gt;""),(B254+C254)-(B253+C253),"")</f>
        <v>1.0993055555518367</v>
      </c>
      <c r="H254" s="32">
        <f t="shared" ref="H254:H259" si="212">IF(G254&lt;&gt;"",INT(G254),"")</f>
        <v>1</v>
      </c>
      <c r="I254" s="32">
        <f t="shared" ref="I254:I259" si="213">IF(H254&lt;&gt;"",INT((G254-H254)*24),"")</f>
        <v>2</v>
      </c>
      <c r="J254" s="41">
        <f t="shared" ref="J254:J259" si="214">IF(I254&lt;&gt;"",(((G254-H254)*24)-I254)*60,"")</f>
        <v>22.999999994644895</v>
      </c>
    </row>
    <row r="255" spans="1:10" x14ac:dyDescent="0.3">
      <c r="A255" s="17">
        <f t="shared" si="210"/>
        <v>254</v>
      </c>
      <c r="B255" s="24">
        <v>45283</v>
      </c>
      <c r="C255" s="39">
        <v>0.68888888888888899</v>
      </c>
      <c r="D255" s="11" t="str">
        <f>IF(Tabela4[[#This Row],[Data]]&lt;&gt;"",PROPER(TEXT(Tabela4[[#This Row],[Data]],"mmmm")),"")</f>
        <v>Dezembro</v>
      </c>
      <c r="E255" s="11">
        <f>IF(Tabela4[[#This Row],[Data]]&lt;&gt;"",YEAR(Tabela4[[#This Row],[Data]]),"")</f>
        <v>2023</v>
      </c>
      <c r="F255" s="25">
        <f>IF(AND(Tabela4[[#This Row],[Data]]&lt;&gt;"",Tabela4[[#This Row],[Horário]]&lt;&gt;""),Tabela4[[#This Row],[Data]]+Tabela4[[#This Row],[Horário]],"")</f>
        <v>45283.688888888886</v>
      </c>
      <c r="G255" s="25">
        <f t="shared" si="211"/>
        <v>6.4583333332848269E-2</v>
      </c>
      <c r="H255" s="32">
        <f t="shared" si="212"/>
        <v>0</v>
      </c>
      <c r="I255" s="32">
        <f t="shared" si="213"/>
        <v>1</v>
      </c>
      <c r="J255" s="41">
        <f t="shared" si="214"/>
        <v>32.999999999301508</v>
      </c>
    </row>
    <row r="256" spans="1:10" x14ac:dyDescent="0.3">
      <c r="A256" s="17">
        <f t="shared" si="210"/>
        <v>255</v>
      </c>
      <c r="B256" s="24">
        <v>45284</v>
      </c>
      <c r="C256" s="39">
        <v>0.6020833333333333</v>
      </c>
      <c r="D256" s="11" t="str">
        <f>IF(Tabela4[[#This Row],[Data]]&lt;&gt;"",PROPER(TEXT(Tabela4[[#This Row],[Data]],"mmmm")),"")</f>
        <v>Dezembro</v>
      </c>
      <c r="E256" s="11">
        <f>IF(Tabela4[[#This Row],[Data]]&lt;&gt;"",YEAR(Tabela4[[#This Row],[Data]]),"")</f>
        <v>2023</v>
      </c>
      <c r="F256" s="25">
        <f>IF(AND(Tabela4[[#This Row],[Data]]&lt;&gt;"",Tabela4[[#This Row],[Horário]]&lt;&gt;""),Tabela4[[#This Row],[Data]]+Tabela4[[#This Row],[Horário]],"")</f>
        <v>45284.602083333331</v>
      </c>
      <c r="G256" s="25">
        <f t="shared" si="211"/>
        <v>0.91319444444525288</v>
      </c>
      <c r="H256" s="32">
        <f t="shared" si="212"/>
        <v>0</v>
      </c>
      <c r="I256" s="32">
        <f t="shared" si="213"/>
        <v>21</v>
      </c>
      <c r="J256" s="41">
        <f t="shared" si="214"/>
        <v>55.000000001164153</v>
      </c>
    </row>
    <row r="257" spans="1:10" x14ac:dyDescent="0.3">
      <c r="A257" s="17">
        <f t="shared" si="210"/>
        <v>256</v>
      </c>
      <c r="B257" s="24">
        <v>45284</v>
      </c>
      <c r="C257" s="39">
        <v>0.68402777777777779</v>
      </c>
      <c r="D257" s="11" t="str">
        <f>IF(Tabela4[[#This Row],[Data]]&lt;&gt;"",PROPER(TEXT(Tabela4[[#This Row],[Data]],"mmmm")),"")</f>
        <v>Dezembro</v>
      </c>
      <c r="E257" s="11">
        <f>IF(Tabela4[[#This Row],[Data]]&lt;&gt;"",YEAR(Tabela4[[#This Row],[Data]]),"")</f>
        <v>2023</v>
      </c>
      <c r="F257" s="25">
        <f>IF(AND(Tabela4[[#This Row],[Data]]&lt;&gt;"",Tabela4[[#This Row],[Horário]]&lt;&gt;""),Tabela4[[#This Row],[Data]]+Tabela4[[#This Row],[Horário]],"")</f>
        <v>45284.684027777781</v>
      </c>
      <c r="G257" s="25">
        <f t="shared" si="211"/>
        <v>8.1944444449618459E-2</v>
      </c>
      <c r="H257" s="32">
        <f t="shared" si="212"/>
        <v>0</v>
      </c>
      <c r="I257" s="32">
        <f t="shared" si="213"/>
        <v>1</v>
      </c>
      <c r="J257" s="41">
        <f t="shared" si="214"/>
        <v>58.000000007450581</v>
      </c>
    </row>
    <row r="258" spans="1:10" x14ac:dyDescent="0.3">
      <c r="A258" s="17">
        <f t="shared" si="210"/>
        <v>257</v>
      </c>
      <c r="B258" s="24">
        <v>45284</v>
      </c>
      <c r="C258" s="39">
        <v>0.92152777777777783</v>
      </c>
      <c r="D258" s="11" t="str">
        <f>IF(Tabela4[[#This Row],[Data]]&lt;&gt;"",PROPER(TEXT(Tabela4[[#This Row],[Data]],"mmmm")),"")</f>
        <v>Dezembro</v>
      </c>
      <c r="E258" s="11">
        <f>IF(Tabela4[[#This Row],[Data]]&lt;&gt;"",YEAR(Tabela4[[#This Row],[Data]]),"")</f>
        <v>2023</v>
      </c>
      <c r="F258" s="25">
        <f>IF(AND(Tabela4[[#This Row],[Data]]&lt;&gt;"",Tabela4[[#This Row],[Horário]]&lt;&gt;""),Tabela4[[#This Row],[Data]]+Tabela4[[#This Row],[Horário]],"")</f>
        <v>45284.921527777777</v>
      </c>
      <c r="G258" s="25">
        <f t="shared" si="211"/>
        <v>0.23749999999563443</v>
      </c>
      <c r="H258" s="32">
        <f t="shared" si="212"/>
        <v>0</v>
      </c>
      <c r="I258" s="32">
        <f t="shared" si="213"/>
        <v>5</v>
      </c>
      <c r="J258" s="41">
        <f t="shared" si="214"/>
        <v>41.999999993713573</v>
      </c>
    </row>
    <row r="259" spans="1:10" x14ac:dyDescent="0.3">
      <c r="A259" s="17">
        <f t="shared" si="210"/>
        <v>258</v>
      </c>
      <c r="B259" s="24">
        <v>45286</v>
      </c>
      <c r="C259" s="39">
        <v>0.15972222222222224</v>
      </c>
      <c r="D259" s="11" t="str">
        <f>IF(Tabela4[[#This Row],[Data]]&lt;&gt;"",PROPER(TEXT(Tabela4[[#This Row],[Data]],"mmmm")),"")</f>
        <v>Dezembro</v>
      </c>
      <c r="E259" s="11">
        <f>IF(Tabela4[[#This Row],[Data]]&lt;&gt;"",YEAR(Tabela4[[#This Row],[Data]]),"")</f>
        <v>2023</v>
      </c>
      <c r="F259" s="25">
        <f>IF(AND(Tabela4[[#This Row],[Data]]&lt;&gt;"",Tabela4[[#This Row],[Horário]]&lt;&gt;""),Tabela4[[#This Row],[Data]]+Tabela4[[#This Row],[Horário]],"")</f>
        <v>45286.159722222219</v>
      </c>
      <c r="G259" s="25">
        <f t="shared" si="211"/>
        <v>1.2381944444423425</v>
      </c>
      <c r="H259" s="32">
        <f t="shared" si="212"/>
        <v>1</v>
      </c>
      <c r="I259" s="32">
        <f t="shared" si="213"/>
        <v>5</v>
      </c>
      <c r="J259" s="41">
        <f t="shared" si="214"/>
        <v>42.999999996973202</v>
      </c>
    </row>
    <row r="260" spans="1:10" x14ac:dyDescent="0.3">
      <c r="A260" s="17">
        <f t="shared" ref="A260:A265" si="215">A259+1</f>
        <v>259</v>
      </c>
      <c r="B260" s="24">
        <v>45286</v>
      </c>
      <c r="C260" s="39">
        <v>0.62708333333333333</v>
      </c>
      <c r="D260" s="11" t="str">
        <f>IF(Tabela4[[#This Row],[Data]]&lt;&gt;"",PROPER(TEXT(Tabela4[[#This Row],[Data]],"mmmm")),"")</f>
        <v>Dezembro</v>
      </c>
      <c r="E260" s="11">
        <f>IF(Tabela4[[#This Row],[Data]]&lt;&gt;"",YEAR(Tabela4[[#This Row],[Data]]),"")</f>
        <v>2023</v>
      </c>
      <c r="F260" s="25">
        <f>IF(AND(Tabela4[[#This Row],[Data]]&lt;&gt;"",Tabela4[[#This Row],[Horário]]&lt;&gt;""),Tabela4[[#This Row],[Data]]+Tabela4[[#This Row],[Horário]],"")</f>
        <v>45286.627083333333</v>
      </c>
      <c r="G260" s="25">
        <f t="shared" ref="G260:G265" si="216">IF(AND(B260&lt;&gt;"",C260&lt;&gt;""),(B260+C260)-(B259+C259),"")</f>
        <v>0.46736111111385981</v>
      </c>
      <c r="H260" s="32">
        <f t="shared" ref="H260:H265" si="217">IF(G260&lt;&gt;"",INT(G260),"")</f>
        <v>0</v>
      </c>
      <c r="I260" s="32">
        <f t="shared" ref="I260:I265" si="218">IF(H260&lt;&gt;"",INT((G260-H260)*24),"")</f>
        <v>11</v>
      </c>
      <c r="J260" s="41">
        <f t="shared" ref="J260:J265" si="219">IF(I260&lt;&gt;"",(((G260-H260)*24)-I260)*60,"")</f>
        <v>13.000000003958121</v>
      </c>
    </row>
    <row r="261" spans="1:10" x14ac:dyDescent="0.3">
      <c r="A261" s="17">
        <f t="shared" si="215"/>
        <v>260</v>
      </c>
      <c r="B261" s="24">
        <v>45288</v>
      </c>
      <c r="C261" s="39">
        <v>0.59583333333333333</v>
      </c>
      <c r="D261" s="11" t="str">
        <f>IF(Tabela4[[#This Row],[Data]]&lt;&gt;"",PROPER(TEXT(Tabela4[[#This Row],[Data]],"mmmm")),"")</f>
        <v>Dezembro</v>
      </c>
      <c r="E261" s="11">
        <f>IF(Tabela4[[#This Row],[Data]]&lt;&gt;"",YEAR(Tabela4[[#This Row],[Data]]),"")</f>
        <v>2023</v>
      </c>
      <c r="F261" s="25">
        <f>IF(AND(Tabela4[[#This Row],[Data]]&lt;&gt;"",Tabela4[[#This Row],[Horário]]&lt;&gt;""),Tabela4[[#This Row],[Data]]+Tabela4[[#This Row],[Horário]],"")</f>
        <v>45288.595833333333</v>
      </c>
      <c r="G261" s="25">
        <f t="shared" si="216"/>
        <v>1.96875</v>
      </c>
      <c r="H261" s="32">
        <f t="shared" si="217"/>
        <v>1</v>
      </c>
      <c r="I261" s="32">
        <f t="shared" si="218"/>
        <v>23</v>
      </c>
      <c r="J261" s="41">
        <f t="shared" si="219"/>
        <v>15</v>
      </c>
    </row>
    <row r="262" spans="1:10" x14ac:dyDescent="0.3">
      <c r="A262" s="17">
        <f t="shared" si="215"/>
        <v>261</v>
      </c>
      <c r="B262" s="24">
        <v>45289</v>
      </c>
      <c r="C262" s="39">
        <v>0.18888888888888888</v>
      </c>
      <c r="D262" s="11" t="str">
        <f>IF(Tabela4[[#This Row],[Data]]&lt;&gt;"",PROPER(TEXT(Tabela4[[#This Row],[Data]],"mmmm")),"")</f>
        <v>Dezembro</v>
      </c>
      <c r="E262" s="11">
        <f>IF(Tabela4[[#This Row],[Data]]&lt;&gt;"",YEAR(Tabela4[[#This Row],[Data]]),"")</f>
        <v>2023</v>
      </c>
      <c r="F262" s="25">
        <f>IF(AND(Tabela4[[#This Row],[Data]]&lt;&gt;"",Tabela4[[#This Row],[Horário]]&lt;&gt;""),Tabela4[[#This Row],[Data]]+Tabela4[[#This Row],[Horário]],"")</f>
        <v>45289.188888888886</v>
      </c>
      <c r="G262" s="25">
        <f t="shared" si="216"/>
        <v>0.59305555555329192</v>
      </c>
      <c r="H262" s="32">
        <f t="shared" si="217"/>
        <v>0</v>
      </c>
      <c r="I262" s="32">
        <f t="shared" si="218"/>
        <v>14</v>
      </c>
      <c r="J262" s="41">
        <f t="shared" si="219"/>
        <v>13.999999996740371</v>
      </c>
    </row>
    <row r="263" spans="1:10" x14ac:dyDescent="0.3">
      <c r="A263" s="17">
        <f t="shared" si="215"/>
        <v>262</v>
      </c>
      <c r="B263" s="24">
        <v>45289</v>
      </c>
      <c r="C263" s="39">
        <v>0.53680555555555554</v>
      </c>
      <c r="D263" s="11" t="str">
        <f>IF(Tabela4[[#This Row],[Data]]&lt;&gt;"",PROPER(TEXT(Tabela4[[#This Row],[Data]],"mmmm")),"")</f>
        <v>Dezembro</v>
      </c>
      <c r="E263" s="11">
        <f>IF(Tabela4[[#This Row],[Data]]&lt;&gt;"",YEAR(Tabela4[[#This Row],[Data]]),"")</f>
        <v>2023</v>
      </c>
      <c r="F263" s="25">
        <f>IF(AND(Tabela4[[#This Row],[Data]]&lt;&gt;"",Tabela4[[#This Row],[Horário]]&lt;&gt;""),Tabela4[[#This Row],[Data]]+Tabela4[[#This Row],[Horário]],"")</f>
        <v>45289.536805555559</v>
      </c>
      <c r="G263" s="25">
        <f t="shared" si="216"/>
        <v>0.3479166666729725</v>
      </c>
      <c r="H263" s="32">
        <f t="shared" si="217"/>
        <v>0</v>
      </c>
      <c r="I263" s="32">
        <f t="shared" si="218"/>
        <v>8</v>
      </c>
      <c r="J263" s="41">
        <f t="shared" si="219"/>
        <v>21.000000009080395</v>
      </c>
    </row>
    <row r="264" spans="1:10" x14ac:dyDescent="0.3">
      <c r="A264" s="17">
        <f t="shared" si="215"/>
        <v>263</v>
      </c>
      <c r="B264" s="24">
        <v>45289</v>
      </c>
      <c r="C264" s="39">
        <v>0.64722222222222225</v>
      </c>
      <c r="D264" s="11" t="str">
        <f>IF(Tabela4[[#This Row],[Data]]&lt;&gt;"",PROPER(TEXT(Tabela4[[#This Row],[Data]],"mmmm")),"")</f>
        <v>Dezembro</v>
      </c>
      <c r="E264" s="11">
        <f>IF(Tabela4[[#This Row],[Data]]&lt;&gt;"",YEAR(Tabela4[[#This Row],[Data]]),"")</f>
        <v>2023</v>
      </c>
      <c r="F264" s="25">
        <f>IF(AND(Tabela4[[#This Row],[Data]]&lt;&gt;"",Tabela4[[#This Row],[Horário]]&lt;&gt;""),Tabela4[[#This Row],[Data]]+Tabela4[[#This Row],[Horário]],"")</f>
        <v>45289.647222222222</v>
      </c>
      <c r="G264" s="25">
        <f t="shared" si="216"/>
        <v>0.11041666666278616</v>
      </c>
      <c r="H264" s="32">
        <f t="shared" si="217"/>
        <v>0</v>
      </c>
      <c r="I264" s="32">
        <f t="shared" si="218"/>
        <v>2</v>
      </c>
      <c r="J264" s="41">
        <f t="shared" si="219"/>
        <v>38.999999994412065</v>
      </c>
    </row>
    <row r="265" spans="1:10" x14ac:dyDescent="0.3">
      <c r="A265" s="17">
        <f t="shared" si="215"/>
        <v>264</v>
      </c>
      <c r="B265" s="24">
        <v>45289</v>
      </c>
      <c r="C265" s="39">
        <v>0.94791666666666663</v>
      </c>
      <c r="D265" s="11" t="str">
        <f>IF(Tabela4[[#This Row],[Data]]&lt;&gt;"",PROPER(TEXT(Tabela4[[#This Row],[Data]],"mmmm")),"")</f>
        <v>Dezembro</v>
      </c>
      <c r="E265" s="11">
        <f>IF(Tabela4[[#This Row],[Data]]&lt;&gt;"",YEAR(Tabela4[[#This Row],[Data]]),"")</f>
        <v>2023</v>
      </c>
      <c r="F265" s="25">
        <f>IF(AND(Tabela4[[#This Row],[Data]]&lt;&gt;"",Tabela4[[#This Row],[Horário]]&lt;&gt;""),Tabela4[[#This Row],[Data]]+Tabela4[[#This Row],[Horário]],"")</f>
        <v>45289.947916666664</v>
      </c>
      <c r="G265" s="25">
        <f t="shared" si="216"/>
        <v>0.3006944444423425</v>
      </c>
      <c r="H265" s="32">
        <f t="shared" si="217"/>
        <v>0</v>
      </c>
      <c r="I265" s="32">
        <f t="shared" si="218"/>
        <v>7</v>
      </c>
      <c r="J265" s="41">
        <f t="shared" si="219"/>
        <v>12.999999996973202</v>
      </c>
    </row>
    <row r="266" spans="1:10" x14ac:dyDescent="0.3">
      <c r="A266" s="17">
        <f t="shared" ref="A266:A271" si="220">A265+1</f>
        <v>265</v>
      </c>
      <c r="B266" s="24">
        <v>45293</v>
      </c>
      <c r="C266" s="39">
        <v>0.55833333333333335</v>
      </c>
      <c r="D266" s="11" t="str">
        <f>IF(Tabela4[[#This Row],[Data]]&lt;&gt;"",PROPER(TEXT(Tabela4[[#This Row],[Data]],"mmmm")),"")</f>
        <v>Janeiro</v>
      </c>
      <c r="E266" s="11">
        <f>IF(Tabela4[[#This Row],[Data]]&lt;&gt;"",YEAR(Tabela4[[#This Row],[Data]]),"")</f>
        <v>2024</v>
      </c>
      <c r="F266" s="25">
        <f>IF(AND(Tabela4[[#This Row],[Data]]&lt;&gt;"",Tabela4[[#This Row],[Horário]]&lt;&gt;""),Tabela4[[#This Row],[Data]]+Tabela4[[#This Row],[Horário]],"")</f>
        <v>45293.558333333334</v>
      </c>
      <c r="G266" s="25">
        <f t="shared" ref="G266:G271" si="221">IF(AND(B266&lt;&gt;"",C266&lt;&gt;""),(B266+C266)-(B265+C265),"")</f>
        <v>3.6104166666700621</v>
      </c>
      <c r="H266" s="32">
        <f t="shared" ref="H266:H271" si="222">IF(G266&lt;&gt;"",INT(G266),"")</f>
        <v>3</v>
      </c>
      <c r="I266" s="32">
        <f t="shared" ref="I266:I271" si="223">IF(H266&lt;&gt;"",INT((G266-H266)*24),"")</f>
        <v>14</v>
      </c>
      <c r="J266" s="41">
        <f t="shared" ref="J266:J271" si="224">IF(I266&lt;&gt;"",(((G266-H266)*24)-I266)*60,"")</f>
        <v>39.000000004889444</v>
      </c>
    </row>
    <row r="267" spans="1:10" x14ac:dyDescent="0.3">
      <c r="A267" s="17">
        <f t="shared" si="220"/>
        <v>266</v>
      </c>
      <c r="B267" s="24">
        <v>45295</v>
      </c>
      <c r="C267" s="39">
        <v>0.49513888888888885</v>
      </c>
      <c r="D267" s="11" t="str">
        <f>IF(Tabela4[[#This Row],[Data]]&lt;&gt;"",PROPER(TEXT(Tabela4[[#This Row],[Data]],"mmmm")),"")</f>
        <v>Janeiro</v>
      </c>
      <c r="E267" s="11">
        <f>IF(Tabela4[[#This Row],[Data]]&lt;&gt;"",YEAR(Tabela4[[#This Row],[Data]]),"")</f>
        <v>2024</v>
      </c>
      <c r="F267" s="25">
        <f>IF(AND(Tabela4[[#This Row],[Data]]&lt;&gt;"",Tabela4[[#This Row],[Horário]]&lt;&gt;""),Tabela4[[#This Row],[Data]]+Tabela4[[#This Row],[Horário]],"")</f>
        <v>45295.495138888888</v>
      </c>
      <c r="G267" s="25">
        <f t="shared" si="221"/>
        <v>1.9368055555532919</v>
      </c>
      <c r="H267" s="32">
        <f t="shared" si="222"/>
        <v>1</v>
      </c>
      <c r="I267" s="32">
        <f t="shared" si="223"/>
        <v>22</v>
      </c>
      <c r="J267" s="41">
        <f t="shared" si="224"/>
        <v>28.999999996740371</v>
      </c>
    </row>
    <row r="268" spans="1:10" x14ac:dyDescent="0.3">
      <c r="A268" s="17">
        <f t="shared" si="220"/>
        <v>267</v>
      </c>
      <c r="B268" s="24">
        <v>45295</v>
      </c>
      <c r="C268" s="39">
        <v>0.63263888888888886</v>
      </c>
      <c r="D268" s="11" t="str">
        <f>IF(Tabela4[[#This Row],[Data]]&lt;&gt;"",PROPER(TEXT(Tabela4[[#This Row],[Data]],"mmmm")),"")</f>
        <v>Janeiro</v>
      </c>
      <c r="E268" s="11">
        <f>IF(Tabela4[[#This Row],[Data]]&lt;&gt;"",YEAR(Tabela4[[#This Row],[Data]]),"")</f>
        <v>2024</v>
      </c>
      <c r="F268" s="25">
        <f>IF(AND(Tabela4[[#This Row],[Data]]&lt;&gt;"",Tabela4[[#This Row],[Horário]]&lt;&gt;""),Tabela4[[#This Row],[Data]]+Tabela4[[#This Row],[Horário]],"")</f>
        <v>45295.632638888892</v>
      </c>
      <c r="G268" s="25">
        <f t="shared" si="221"/>
        <v>0.13750000000436557</v>
      </c>
      <c r="H268" s="32">
        <f t="shared" si="222"/>
        <v>0</v>
      </c>
      <c r="I268" s="32">
        <f t="shared" si="223"/>
        <v>3</v>
      </c>
      <c r="J268" s="41">
        <f t="shared" si="224"/>
        <v>18.000000006286427</v>
      </c>
    </row>
    <row r="269" spans="1:10" x14ac:dyDescent="0.3">
      <c r="A269" s="17">
        <f t="shared" si="220"/>
        <v>268</v>
      </c>
      <c r="B269" s="24">
        <v>45295</v>
      </c>
      <c r="C269" s="39">
        <v>0.75624999999999998</v>
      </c>
      <c r="D269" s="11" t="str">
        <f>IF(Tabela4[[#This Row],[Data]]&lt;&gt;"",PROPER(TEXT(Tabela4[[#This Row],[Data]],"mmmm")),"")</f>
        <v>Janeiro</v>
      </c>
      <c r="E269" s="11">
        <f>IF(Tabela4[[#This Row],[Data]]&lt;&gt;"",YEAR(Tabela4[[#This Row],[Data]]),"")</f>
        <v>2024</v>
      </c>
      <c r="F269" s="25">
        <f>IF(AND(Tabela4[[#This Row],[Data]]&lt;&gt;"",Tabela4[[#This Row],[Horário]]&lt;&gt;""),Tabela4[[#This Row],[Data]]+Tabela4[[#This Row],[Horário]],"")</f>
        <v>45295.756249999999</v>
      </c>
      <c r="G269" s="25">
        <f t="shared" si="221"/>
        <v>0.12361111110658385</v>
      </c>
      <c r="H269" s="32">
        <f t="shared" si="222"/>
        <v>0</v>
      </c>
      <c r="I269" s="32">
        <f t="shared" si="223"/>
        <v>2</v>
      </c>
      <c r="J269" s="41">
        <f t="shared" si="224"/>
        <v>57.999999993480742</v>
      </c>
    </row>
    <row r="270" spans="1:10" x14ac:dyDescent="0.3">
      <c r="A270" s="17">
        <f t="shared" si="220"/>
        <v>269</v>
      </c>
      <c r="B270" s="24">
        <v>45295</v>
      </c>
      <c r="C270" s="39">
        <v>0.90625</v>
      </c>
      <c r="D270" s="11" t="str">
        <f>IF(Tabela4[[#This Row],[Data]]&lt;&gt;"",PROPER(TEXT(Tabela4[[#This Row],[Data]],"mmmm")),"")</f>
        <v>Janeiro</v>
      </c>
      <c r="E270" s="11">
        <f>IF(Tabela4[[#This Row],[Data]]&lt;&gt;"",YEAR(Tabela4[[#This Row],[Data]]),"")</f>
        <v>2024</v>
      </c>
      <c r="F270" s="25">
        <f>IF(AND(Tabela4[[#This Row],[Data]]&lt;&gt;"",Tabela4[[#This Row],[Horário]]&lt;&gt;""),Tabela4[[#This Row],[Data]]+Tabela4[[#This Row],[Horário]],"")</f>
        <v>45295.90625</v>
      </c>
      <c r="G270" s="25">
        <f t="shared" si="221"/>
        <v>0.15000000000145519</v>
      </c>
      <c r="H270" s="32">
        <f t="shared" si="222"/>
        <v>0</v>
      </c>
      <c r="I270" s="32">
        <f t="shared" si="223"/>
        <v>3</v>
      </c>
      <c r="J270" s="41">
        <f t="shared" si="224"/>
        <v>36.000000002095476</v>
      </c>
    </row>
    <row r="271" spans="1:10" x14ac:dyDescent="0.3">
      <c r="A271" s="17">
        <f t="shared" si="220"/>
        <v>270</v>
      </c>
      <c r="B271" s="24">
        <v>45297</v>
      </c>
      <c r="C271" s="39">
        <v>0.59375</v>
      </c>
      <c r="D271" s="11" t="str">
        <f>IF(Tabela4[[#This Row],[Data]]&lt;&gt;"",PROPER(TEXT(Tabela4[[#This Row],[Data]],"mmmm")),"")</f>
        <v>Janeiro</v>
      </c>
      <c r="E271" s="11">
        <f>IF(Tabela4[[#This Row],[Data]]&lt;&gt;"",YEAR(Tabela4[[#This Row],[Data]]),"")</f>
        <v>2024</v>
      </c>
      <c r="F271" s="25">
        <f>IF(AND(Tabela4[[#This Row],[Data]]&lt;&gt;"",Tabela4[[#This Row],[Horário]]&lt;&gt;""),Tabela4[[#This Row],[Data]]+Tabela4[[#This Row],[Horário]],"")</f>
        <v>45297.59375</v>
      </c>
      <c r="G271" s="25">
        <f t="shared" si="221"/>
        <v>1.6875</v>
      </c>
      <c r="H271" s="32">
        <f t="shared" si="222"/>
        <v>1</v>
      </c>
      <c r="I271" s="32">
        <f t="shared" si="223"/>
        <v>16</v>
      </c>
      <c r="J271" s="41">
        <f t="shared" si="224"/>
        <v>30</v>
      </c>
    </row>
    <row r="272" spans="1:10" x14ac:dyDescent="0.3">
      <c r="A272" s="17">
        <f t="shared" ref="A272:A277" si="225">A271+1</f>
        <v>271</v>
      </c>
      <c r="B272" s="24">
        <v>45297</v>
      </c>
      <c r="C272" s="39">
        <v>0.64861111111111114</v>
      </c>
      <c r="D272" s="11" t="str">
        <f>IF(Tabela4[[#This Row],[Data]]&lt;&gt;"",PROPER(TEXT(Tabela4[[#This Row],[Data]],"mmmm")),"")</f>
        <v>Janeiro</v>
      </c>
      <c r="E272" s="11">
        <f>IF(Tabela4[[#This Row],[Data]]&lt;&gt;"",YEAR(Tabela4[[#This Row],[Data]]),"")</f>
        <v>2024</v>
      </c>
      <c r="F272" s="25">
        <f>IF(AND(Tabela4[[#This Row],[Data]]&lt;&gt;"",Tabela4[[#This Row],[Horário]]&lt;&gt;""),Tabela4[[#This Row],[Data]]+Tabela4[[#This Row],[Horário]],"")</f>
        <v>45297.648611111108</v>
      </c>
      <c r="G272" s="25">
        <f t="shared" ref="G272:G277" si="226">IF(AND(B272&lt;&gt;"",C272&lt;&gt;""),(B272+C272)-(B271+C271),"")</f>
        <v>5.486111110803904E-2</v>
      </c>
      <c r="H272" s="32">
        <f t="shared" ref="H272:H277" si="227">IF(G272&lt;&gt;"",INT(G272),"")</f>
        <v>0</v>
      </c>
      <c r="I272" s="32">
        <f t="shared" ref="I272:I277" si="228">IF(H272&lt;&gt;"",INT((G272-H272)*24),"")</f>
        <v>1</v>
      </c>
      <c r="J272" s="41">
        <f t="shared" ref="J272:J277" si="229">IF(I272&lt;&gt;"",(((G272-H272)*24)-I272)*60,"")</f>
        <v>18.999999995576218</v>
      </c>
    </row>
    <row r="273" spans="1:10" x14ac:dyDescent="0.3">
      <c r="A273" s="17">
        <f t="shared" si="225"/>
        <v>272</v>
      </c>
      <c r="B273" s="24">
        <v>45298</v>
      </c>
      <c r="C273" s="39">
        <v>3.125E-2</v>
      </c>
      <c r="D273" s="11" t="str">
        <f>IF(Tabela4[[#This Row],[Data]]&lt;&gt;"",PROPER(TEXT(Tabela4[[#This Row],[Data]],"mmmm")),"")</f>
        <v>Janeiro</v>
      </c>
      <c r="E273" s="11">
        <f>IF(Tabela4[[#This Row],[Data]]&lt;&gt;"",YEAR(Tabela4[[#This Row],[Data]]),"")</f>
        <v>2024</v>
      </c>
      <c r="F273" s="25">
        <f>IF(AND(Tabela4[[#This Row],[Data]]&lt;&gt;"",Tabela4[[#This Row],[Horário]]&lt;&gt;""),Tabela4[[#This Row],[Data]]+Tabela4[[#This Row],[Horário]],"")</f>
        <v>45298.03125</v>
      </c>
      <c r="G273" s="25">
        <f t="shared" si="226"/>
        <v>0.38263888889196096</v>
      </c>
      <c r="H273" s="32">
        <f t="shared" si="227"/>
        <v>0</v>
      </c>
      <c r="I273" s="32">
        <f t="shared" si="228"/>
        <v>9</v>
      </c>
      <c r="J273" s="41">
        <f t="shared" si="229"/>
        <v>11.000000004423782</v>
      </c>
    </row>
    <row r="274" spans="1:10" x14ac:dyDescent="0.3">
      <c r="A274" s="17">
        <f t="shared" si="225"/>
        <v>273</v>
      </c>
      <c r="B274" s="24">
        <v>45298</v>
      </c>
      <c r="C274" s="39">
        <v>0.58333333333333337</v>
      </c>
      <c r="D274" s="11" t="str">
        <f>IF(Tabela4[[#This Row],[Data]]&lt;&gt;"",PROPER(TEXT(Tabela4[[#This Row],[Data]],"mmmm")),"")</f>
        <v>Janeiro</v>
      </c>
      <c r="E274" s="11">
        <f>IF(Tabela4[[#This Row],[Data]]&lt;&gt;"",YEAR(Tabela4[[#This Row],[Data]]),"")</f>
        <v>2024</v>
      </c>
      <c r="F274" s="25">
        <f>IF(AND(Tabela4[[#This Row],[Data]]&lt;&gt;"",Tabela4[[#This Row],[Horário]]&lt;&gt;""),Tabela4[[#This Row],[Data]]+Tabela4[[#This Row],[Horário]],"")</f>
        <v>45298.583333333336</v>
      </c>
      <c r="G274" s="25">
        <f t="shared" si="226"/>
        <v>0.55208333333575865</v>
      </c>
      <c r="H274" s="32">
        <f t="shared" si="227"/>
        <v>0</v>
      </c>
      <c r="I274" s="32">
        <f t="shared" si="228"/>
        <v>13</v>
      </c>
      <c r="J274" s="41">
        <f t="shared" si="229"/>
        <v>15.00000000349246</v>
      </c>
    </row>
    <row r="275" spans="1:10" x14ac:dyDescent="0.3">
      <c r="A275" s="17">
        <f t="shared" si="225"/>
        <v>274</v>
      </c>
      <c r="B275" s="24">
        <v>45299</v>
      </c>
      <c r="C275" s="39">
        <v>6.0416666666666667E-2</v>
      </c>
      <c r="D275" s="11" t="str">
        <f>IF(Tabela4[[#This Row],[Data]]&lt;&gt;"",PROPER(TEXT(Tabela4[[#This Row],[Data]],"mmmm")),"")</f>
        <v>Janeiro</v>
      </c>
      <c r="E275" s="11">
        <f>IF(Tabela4[[#This Row],[Data]]&lt;&gt;"",YEAR(Tabela4[[#This Row],[Data]]),"")</f>
        <v>2024</v>
      </c>
      <c r="F275" s="25">
        <f>IF(AND(Tabela4[[#This Row],[Data]]&lt;&gt;"",Tabela4[[#This Row],[Horário]]&lt;&gt;""),Tabela4[[#This Row],[Data]]+Tabela4[[#This Row],[Horário]],"")</f>
        <v>45299.060416666667</v>
      </c>
      <c r="G275" s="25">
        <f t="shared" si="226"/>
        <v>0.47708333333139308</v>
      </c>
      <c r="H275" s="32">
        <f t="shared" si="227"/>
        <v>0</v>
      </c>
      <c r="I275" s="32">
        <f t="shared" si="228"/>
        <v>11</v>
      </c>
      <c r="J275" s="41">
        <f t="shared" si="229"/>
        <v>26.999999997206032</v>
      </c>
    </row>
    <row r="276" spans="1:10" x14ac:dyDescent="0.3">
      <c r="A276" s="17">
        <f t="shared" si="225"/>
        <v>275</v>
      </c>
      <c r="B276" s="24">
        <v>45299</v>
      </c>
      <c r="C276" s="39">
        <v>0.60069444444444442</v>
      </c>
      <c r="D276" s="11" t="str">
        <f>IF(Tabela4[[#This Row],[Data]]&lt;&gt;"",PROPER(TEXT(Tabela4[[#This Row],[Data]],"mmmm")),"")</f>
        <v>Janeiro</v>
      </c>
      <c r="E276" s="11">
        <f>IF(Tabela4[[#This Row],[Data]]&lt;&gt;"",YEAR(Tabela4[[#This Row],[Data]]),"")</f>
        <v>2024</v>
      </c>
      <c r="F276" s="25">
        <f>IF(AND(Tabela4[[#This Row],[Data]]&lt;&gt;"",Tabela4[[#This Row],[Horário]]&lt;&gt;""),Tabela4[[#This Row],[Data]]+Tabela4[[#This Row],[Horário]],"")</f>
        <v>45299.600694444445</v>
      </c>
      <c r="G276" s="25">
        <f t="shared" si="226"/>
        <v>0.54027777777810115</v>
      </c>
      <c r="H276" s="32">
        <f t="shared" si="227"/>
        <v>0</v>
      </c>
      <c r="I276" s="32">
        <f t="shared" si="228"/>
        <v>12</v>
      </c>
      <c r="J276" s="41">
        <f t="shared" si="229"/>
        <v>58.000000000465661</v>
      </c>
    </row>
    <row r="277" spans="1:10" x14ac:dyDescent="0.3">
      <c r="A277" s="17">
        <f t="shared" si="225"/>
        <v>276</v>
      </c>
      <c r="B277" s="24">
        <v>45300</v>
      </c>
      <c r="C277" s="39">
        <v>0.11527777777777777</v>
      </c>
      <c r="D277" s="11" t="str">
        <f>IF(Tabela4[[#This Row],[Data]]&lt;&gt;"",PROPER(TEXT(Tabela4[[#This Row],[Data]],"mmmm")),"")</f>
        <v>Janeiro</v>
      </c>
      <c r="E277" s="11">
        <f>IF(Tabela4[[#This Row],[Data]]&lt;&gt;"",YEAR(Tabela4[[#This Row],[Data]]),"")</f>
        <v>2024</v>
      </c>
      <c r="F277" s="25">
        <f>IF(AND(Tabela4[[#This Row],[Data]]&lt;&gt;"",Tabela4[[#This Row],[Horário]]&lt;&gt;""),Tabela4[[#This Row],[Data]]+Tabela4[[#This Row],[Horário]],"")</f>
        <v>45300.115277777775</v>
      </c>
      <c r="G277" s="25">
        <f t="shared" si="226"/>
        <v>0.51458333332993789</v>
      </c>
      <c r="H277" s="32">
        <f t="shared" si="227"/>
        <v>0</v>
      </c>
      <c r="I277" s="32">
        <f t="shared" si="228"/>
        <v>12</v>
      </c>
      <c r="J277" s="41">
        <f t="shared" si="229"/>
        <v>20.999999995110556</v>
      </c>
    </row>
    <row r="278" spans="1:10" x14ac:dyDescent="0.3">
      <c r="A278" s="17">
        <f t="shared" ref="A278:A284" si="230">A277+1</f>
        <v>277</v>
      </c>
      <c r="B278" s="24">
        <v>45300</v>
      </c>
      <c r="C278" s="39">
        <v>0.79236111111111107</v>
      </c>
      <c r="D278" s="11" t="str">
        <f>IF(Tabela4[[#This Row],[Data]]&lt;&gt;"",PROPER(TEXT(Tabela4[[#This Row],[Data]],"mmmm")),"")</f>
        <v>Janeiro</v>
      </c>
      <c r="E278" s="11">
        <f>IF(Tabela4[[#This Row],[Data]]&lt;&gt;"",YEAR(Tabela4[[#This Row],[Data]]),"")</f>
        <v>2024</v>
      </c>
      <c r="F278" s="25">
        <f>IF(AND(Tabela4[[#This Row],[Data]]&lt;&gt;"",Tabela4[[#This Row],[Horário]]&lt;&gt;""),Tabela4[[#This Row],[Data]]+Tabela4[[#This Row],[Horário]],"")</f>
        <v>45300.792361111111</v>
      </c>
      <c r="G278" s="25">
        <f t="shared" ref="G278:G284" si="231">IF(AND(B278&lt;&gt;"",C278&lt;&gt;""),(B278+C278)-(B277+C277),"")</f>
        <v>0.67708333333575865</v>
      </c>
      <c r="H278" s="32">
        <f t="shared" ref="H278:H284" si="232">IF(G278&lt;&gt;"",INT(G278),"")</f>
        <v>0</v>
      </c>
      <c r="I278" s="32">
        <f t="shared" ref="I278:I284" si="233">IF(H278&lt;&gt;"",INT((G278-H278)*24),"")</f>
        <v>16</v>
      </c>
      <c r="J278" s="41">
        <f t="shared" ref="J278:J284" si="234">IF(I278&lt;&gt;"",(((G278-H278)*24)-I278)*60,"")</f>
        <v>15.00000000349246</v>
      </c>
    </row>
    <row r="279" spans="1:10" x14ac:dyDescent="0.3">
      <c r="A279" s="17">
        <f t="shared" si="230"/>
        <v>278</v>
      </c>
      <c r="B279" s="24">
        <v>45301</v>
      </c>
      <c r="C279" s="39">
        <v>0.52083333333333337</v>
      </c>
      <c r="D279" s="11" t="str">
        <f>IF(Tabela4[[#This Row],[Data]]&lt;&gt;"",PROPER(TEXT(Tabela4[[#This Row],[Data]],"mmmm")),"")</f>
        <v>Janeiro</v>
      </c>
      <c r="E279" s="11">
        <f>IF(Tabela4[[#This Row],[Data]]&lt;&gt;"",YEAR(Tabela4[[#This Row],[Data]]),"")</f>
        <v>2024</v>
      </c>
      <c r="F279" s="25">
        <f>IF(AND(Tabela4[[#This Row],[Data]]&lt;&gt;"",Tabela4[[#This Row],[Horário]]&lt;&gt;""),Tabela4[[#This Row],[Data]]+Tabela4[[#This Row],[Horário]],"")</f>
        <v>45301.520833333336</v>
      </c>
      <c r="G279" s="25">
        <f t="shared" si="231"/>
        <v>0.72847222222480923</v>
      </c>
      <c r="H279" s="32">
        <f t="shared" si="232"/>
        <v>0</v>
      </c>
      <c r="I279" s="32">
        <f t="shared" si="233"/>
        <v>17</v>
      </c>
      <c r="J279" s="41">
        <f t="shared" si="234"/>
        <v>29.00000000372529</v>
      </c>
    </row>
    <row r="280" spans="1:10" x14ac:dyDescent="0.3">
      <c r="A280" s="17">
        <f t="shared" si="230"/>
        <v>279</v>
      </c>
      <c r="B280" s="24">
        <v>45301</v>
      </c>
      <c r="C280" s="39">
        <v>0.61736111111111114</v>
      </c>
      <c r="D280" s="11" t="str">
        <f>IF(Tabela4[[#This Row],[Data]]&lt;&gt;"",PROPER(TEXT(Tabela4[[#This Row],[Data]],"mmmm")),"")</f>
        <v>Janeiro</v>
      </c>
      <c r="E280" s="11">
        <f>IF(Tabela4[[#This Row],[Data]]&lt;&gt;"",YEAR(Tabela4[[#This Row],[Data]]),"")</f>
        <v>2024</v>
      </c>
      <c r="F280" s="25">
        <f>IF(AND(Tabela4[[#This Row],[Data]]&lt;&gt;"",Tabela4[[#This Row],[Horário]]&lt;&gt;""),Tabela4[[#This Row],[Data]]+Tabela4[[#This Row],[Horário]],"")</f>
        <v>45301.617361111108</v>
      </c>
      <c r="G280" s="25">
        <f t="shared" si="231"/>
        <v>9.6527777772280388E-2</v>
      </c>
      <c r="H280" s="32">
        <f t="shared" si="232"/>
        <v>0</v>
      </c>
      <c r="I280" s="32">
        <f t="shared" si="233"/>
        <v>2</v>
      </c>
      <c r="J280" s="41">
        <f t="shared" si="234"/>
        <v>18.999999992083758</v>
      </c>
    </row>
    <row r="281" spans="1:10" x14ac:dyDescent="0.3">
      <c r="A281" s="17">
        <f t="shared" si="230"/>
        <v>280</v>
      </c>
      <c r="B281" s="24">
        <v>45301</v>
      </c>
      <c r="C281" s="39">
        <v>0.65833333333333333</v>
      </c>
      <c r="D281" s="11" t="str">
        <f>IF(Tabela4[[#This Row],[Data]]&lt;&gt;"",PROPER(TEXT(Tabela4[[#This Row],[Data]],"mmmm")),"")</f>
        <v>Janeiro</v>
      </c>
      <c r="E281" s="11">
        <f>IF(Tabela4[[#This Row],[Data]]&lt;&gt;"",YEAR(Tabela4[[#This Row],[Data]]),"")</f>
        <v>2024</v>
      </c>
      <c r="F281" s="25">
        <f>IF(AND(Tabela4[[#This Row],[Data]]&lt;&gt;"",Tabela4[[#This Row],[Horário]]&lt;&gt;""),Tabela4[[#This Row],[Data]]+Tabela4[[#This Row],[Horário]],"")</f>
        <v>45301.658333333333</v>
      </c>
      <c r="G281" s="25">
        <f t="shared" si="231"/>
        <v>4.0972222224809229E-2</v>
      </c>
      <c r="H281" s="32">
        <f t="shared" si="232"/>
        <v>0</v>
      </c>
      <c r="I281" s="32">
        <f t="shared" si="233"/>
        <v>0</v>
      </c>
      <c r="J281" s="41">
        <f t="shared" si="234"/>
        <v>59.00000000372529</v>
      </c>
    </row>
    <row r="282" spans="1:10" x14ac:dyDescent="0.3">
      <c r="A282" s="17">
        <f t="shared" si="230"/>
        <v>281</v>
      </c>
      <c r="B282" s="24">
        <v>45304</v>
      </c>
      <c r="C282" s="39">
        <v>0.79583333333333339</v>
      </c>
      <c r="D282" s="11" t="str">
        <f>IF(Tabela4[[#This Row],[Data]]&lt;&gt;"",PROPER(TEXT(Tabela4[[#This Row],[Data]],"mmmm")),"")</f>
        <v>Janeiro</v>
      </c>
      <c r="E282" s="11">
        <f>IF(Tabela4[[#This Row],[Data]]&lt;&gt;"",YEAR(Tabela4[[#This Row],[Data]]),"")</f>
        <v>2024</v>
      </c>
      <c r="F282" s="25">
        <f>IF(AND(Tabela4[[#This Row],[Data]]&lt;&gt;"",Tabela4[[#This Row],[Horário]]&lt;&gt;""),Tabela4[[#This Row],[Data]]+Tabela4[[#This Row],[Horário]],"")</f>
        <v>45304.79583333333</v>
      </c>
      <c r="G282" s="25">
        <f t="shared" si="231"/>
        <v>3.1374999999970896</v>
      </c>
      <c r="H282" s="32">
        <f t="shared" si="232"/>
        <v>3</v>
      </c>
      <c r="I282" s="32">
        <f t="shared" si="233"/>
        <v>3</v>
      </c>
      <c r="J282" s="41">
        <f t="shared" si="234"/>
        <v>17.999999995809048</v>
      </c>
    </row>
    <row r="283" spans="1:10" x14ac:dyDescent="0.3">
      <c r="A283" s="17">
        <f t="shared" si="230"/>
        <v>282</v>
      </c>
      <c r="B283" s="24">
        <v>45304</v>
      </c>
      <c r="C283" s="39">
        <v>0.84722222222222221</v>
      </c>
      <c r="D283" s="11" t="str">
        <f>IF(Tabela4[[#This Row],[Data]]&lt;&gt;"",PROPER(TEXT(Tabela4[[#This Row],[Data]],"mmmm")),"")</f>
        <v>Janeiro</v>
      </c>
      <c r="E283" s="11">
        <f>IF(Tabela4[[#This Row],[Data]]&lt;&gt;"",YEAR(Tabela4[[#This Row],[Data]]),"")</f>
        <v>2024</v>
      </c>
      <c r="F283" s="25">
        <f>IF(AND(Tabela4[[#This Row],[Data]]&lt;&gt;"",Tabela4[[#This Row],[Horário]]&lt;&gt;""),Tabela4[[#This Row],[Data]]+Tabela4[[#This Row],[Horário]],"")</f>
        <v>45304.847222222219</v>
      </c>
      <c r="G283" s="25">
        <f t="shared" si="231"/>
        <v>5.1388888889050577E-2</v>
      </c>
      <c r="H283" s="32">
        <f t="shared" si="232"/>
        <v>0</v>
      </c>
      <c r="I283" s="32">
        <f t="shared" si="233"/>
        <v>1</v>
      </c>
      <c r="J283" s="41">
        <f t="shared" si="234"/>
        <v>14.000000000232831</v>
      </c>
    </row>
    <row r="284" spans="1:10" x14ac:dyDescent="0.3">
      <c r="A284" s="17">
        <f t="shared" si="230"/>
        <v>283</v>
      </c>
      <c r="B284" s="24">
        <v>45305</v>
      </c>
      <c r="C284" s="39">
        <v>0.84861111111111109</v>
      </c>
      <c r="D284" s="11" t="str">
        <f>IF(Tabela4[[#This Row],[Data]]&lt;&gt;"",PROPER(TEXT(Tabela4[[#This Row],[Data]],"mmmm")),"")</f>
        <v>Janeiro</v>
      </c>
      <c r="E284" s="11">
        <f>IF(Tabela4[[#This Row],[Data]]&lt;&gt;"",YEAR(Tabela4[[#This Row],[Data]]),"")</f>
        <v>2024</v>
      </c>
      <c r="F284" s="25">
        <f>IF(AND(Tabela4[[#This Row],[Data]]&lt;&gt;"",Tabela4[[#This Row],[Horário]]&lt;&gt;""),Tabela4[[#This Row],[Data]]+Tabela4[[#This Row],[Horário]],"")</f>
        <v>45305.848611111112</v>
      </c>
      <c r="G284" s="25">
        <f t="shared" si="231"/>
        <v>1.0013888888934162</v>
      </c>
      <c r="H284" s="32">
        <f t="shared" si="232"/>
        <v>1</v>
      </c>
      <c r="I284" s="32">
        <f t="shared" si="233"/>
        <v>0</v>
      </c>
      <c r="J284" s="41">
        <f t="shared" si="234"/>
        <v>2.000000006519258</v>
      </c>
    </row>
    <row r="285" spans="1:10" x14ac:dyDescent="0.3">
      <c r="A285" s="17">
        <f t="shared" ref="A285:A291" si="235">A284+1</f>
        <v>284</v>
      </c>
      <c r="B285" s="24">
        <v>45305</v>
      </c>
      <c r="C285" s="39">
        <v>0.93263888888888891</v>
      </c>
      <c r="D285" s="11" t="str">
        <f>IF(Tabela4[[#This Row],[Data]]&lt;&gt;"",PROPER(TEXT(Tabela4[[#This Row],[Data]],"mmmm")),"")</f>
        <v>Janeiro</v>
      </c>
      <c r="E285" s="11">
        <f>IF(Tabela4[[#This Row],[Data]]&lt;&gt;"",YEAR(Tabela4[[#This Row],[Data]]),"")</f>
        <v>2024</v>
      </c>
      <c r="F285" s="25">
        <f>IF(AND(Tabela4[[#This Row],[Data]]&lt;&gt;"",Tabela4[[#This Row],[Horário]]&lt;&gt;""),Tabela4[[#This Row],[Data]]+Tabela4[[#This Row],[Horário]],"")</f>
        <v>45305.932638888888</v>
      </c>
      <c r="G285" s="25">
        <f t="shared" ref="G285:G291" si="236">IF(AND(B285&lt;&gt;"",C285&lt;&gt;""),(B285+C285)-(B284+C284),"")</f>
        <v>8.4027777775190771E-2</v>
      </c>
      <c r="H285" s="32">
        <f t="shared" ref="H285:H291" si="237">IF(G285&lt;&gt;"",INT(G285),"")</f>
        <v>0</v>
      </c>
      <c r="I285" s="32">
        <f t="shared" ref="I285:I291" si="238">IF(H285&lt;&gt;"",INT((G285-H285)*24),"")</f>
        <v>2</v>
      </c>
      <c r="J285" s="41">
        <f t="shared" ref="J285:J291" si="239">IF(I285&lt;&gt;"",(((G285-H285)*24)-I285)*60,"")</f>
        <v>0.9999999962747097</v>
      </c>
    </row>
    <row r="286" spans="1:10" x14ac:dyDescent="0.3">
      <c r="A286" s="17">
        <f t="shared" si="235"/>
        <v>285</v>
      </c>
      <c r="B286" s="24">
        <v>45308</v>
      </c>
      <c r="C286" s="39">
        <v>0.81874999999999998</v>
      </c>
      <c r="D286" s="11" t="str">
        <f>IF(Tabela4[[#This Row],[Data]]&lt;&gt;"",PROPER(TEXT(Tabela4[[#This Row],[Data]],"mmmm")),"")</f>
        <v>Janeiro</v>
      </c>
      <c r="E286" s="11">
        <f>IF(Tabela4[[#This Row],[Data]]&lt;&gt;"",YEAR(Tabela4[[#This Row],[Data]]),"")</f>
        <v>2024</v>
      </c>
      <c r="F286" s="25">
        <f>IF(AND(Tabela4[[#This Row],[Data]]&lt;&gt;"",Tabela4[[#This Row],[Horário]]&lt;&gt;""),Tabela4[[#This Row],[Data]]+Tabela4[[#This Row],[Horário]],"")</f>
        <v>45308.818749999999</v>
      </c>
      <c r="G286" s="25">
        <f t="shared" si="236"/>
        <v>2.8861111111109494</v>
      </c>
      <c r="H286" s="32">
        <f t="shared" si="237"/>
        <v>2</v>
      </c>
      <c r="I286" s="32">
        <f t="shared" si="238"/>
        <v>21</v>
      </c>
      <c r="J286" s="41">
        <f t="shared" si="239"/>
        <v>15.999999999767169</v>
      </c>
    </row>
    <row r="287" spans="1:10" x14ac:dyDescent="0.3">
      <c r="A287" s="17">
        <f t="shared" si="235"/>
        <v>286</v>
      </c>
      <c r="B287" s="24">
        <v>45308</v>
      </c>
      <c r="C287" s="39">
        <v>0.8618055555555556</v>
      </c>
      <c r="D287" s="11" t="str">
        <f>IF(Tabela4[[#This Row],[Data]]&lt;&gt;"",PROPER(TEXT(Tabela4[[#This Row],[Data]],"mmmm")),"")</f>
        <v>Janeiro</v>
      </c>
      <c r="E287" s="11">
        <f>IF(Tabela4[[#This Row],[Data]]&lt;&gt;"",YEAR(Tabela4[[#This Row],[Data]]),"")</f>
        <v>2024</v>
      </c>
      <c r="F287" s="25">
        <f>IF(AND(Tabela4[[#This Row],[Data]]&lt;&gt;"",Tabela4[[#This Row],[Horário]]&lt;&gt;""),Tabela4[[#This Row],[Data]]+Tabela4[[#This Row],[Horário]],"")</f>
        <v>45308.861805555556</v>
      </c>
      <c r="G287" s="25">
        <f t="shared" si="236"/>
        <v>4.3055555557657499E-2</v>
      </c>
      <c r="H287" s="32">
        <f t="shared" si="237"/>
        <v>0</v>
      </c>
      <c r="I287" s="32">
        <f t="shared" si="238"/>
        <v>1</v>
      </c>
      <c r="J287" s="41">
        <f t="shared" si="239"/>
        <v>2.0000000030267984</v>
      </c>
    </row>
    <row r="288" spans="1:10" x14ac:dyDescent="0.3">
      <c r="A288" s="17">
        <f t="shared" si="235"/>
        <v>287</v>
      </c>
      <c r="B288" s="24">
        <v>45308</v>
      </c>
      <c r="C288" s="39">
        <v>0.90763888888888899</v>
      </c>
      <c r="D288" s="11" t="str">
        <f>IF(Tabela4[[#This Row],[Data]]&lt;&gt;"",PROPER(TEXT(Tabela4[[#This Row],[Data]],"mmmm")),"")</f>
        <v>Janeiro</v>
      </c>
      <c r="E288" s="11">
        <f>IF(Tabela4[[#This Row],[Data]]&lt;&gt;"",YEAR(Tabela4[[#This Row],[Data]]),"")</f>
        <v>2024</v>
      </c>
      <c r="F288" s="25">
        <f>IF(AND(Tabela4[[#This Row],[Data]]&lt;&gt;"",Tabela4[[#This Row],[Horário]]&lt;&gt;""),Tabela4[[#This Row],[Data]]+Tabela4[[#This Row],[Horário]],"")</f>
        <v>45308.907638888886</v>
      </c>
      <c r="G288" s="25">
        <f t="shared" si="236"/>
        <v>4.5833333329937886E-2</v>
      </c>
      <c r="H288" s="32">
        <f t="shared" si="237"/>
        <v>0</v>
      </c>
      <c r="I288" s="32">
        <f t="shared" si="238"/>
        <v>1</v>
      </c>
      <c r="J288" s="41">
        <f t="shared" si="239"/>
        <v>5.9999999951105565</v>
      </c>
    </row>
    <row r="289" spans="1:10" x14ac:dyDescent="0.3">
      <c r="A289" s="17">
        <f t="shared" si="235"/>
        <v>288</v>
      </c>
      <c r="B289" s="24">
        <v>45309</v>
      </c>
      <c r="C289" s="39">
        <v>0.73888888888888893</v>
      </c>
      <c r="D289" s="11" t="str">
        <f>IF(Tabela4[[#This Row],[Data]]&lt;&gt;"",PROPER(TEXT(Tabela4[[#This Row],[Data]],"mmmm")),"")</f>
        <v>Janeiro</v>
      </c>
      <c r="E289" s="11">
        <f>IF(Tabela4[[#This Row],[Data]]&lt;&gt;"",YEAR(Tabela4[[#This Row],[Data]]),"")</f>
        <v>2024</v>
      </c>
      <c r="F289" s="25">
        <f>IF(AND(Tabela4[[#This Row],[Data]]&lt;&gt;"",Tabela4[[#This Row],[Horário]]&lt;&gt;""),Tabela4[[#This Row],[Data]]+Tabela4[[#This Row],[Horário]],"")</f>
        <v>45309.738888888889</v>
      </c>
      <c r="G289" s="25">
        <f t="shared" si="236"/>
        <v>0.83125000000291038</v>
      </c>
      <c r="H289" s="32">
        <f t="shared" si="237"/>
        <v>0</v>
      </c>
      <c r="I289" s="32">
        <f t="shared" si="238"/>
        <v>19</v>
      </c>
      <c r="J289" s="41">
        <f t="shared" si="239"/>
        <v>57.000000004190952</v>
      </c>
    </row>
    <row r="290" spans="1:10" x14ac:dyDescent="0.3">
      <c r="A290" s="17">
        <f t="shared" si="235"/>
        <v>289</v>
      </c>
      <c r="B290" s="24">
        <v>45313</v>
      </c>
      <c r="C290" s="39">
        <v>7.4999999999999997E-2</v>
      </c>
      <c r="D290" s="11" t="str">
        <f>IF(Tabela4[[#This Row],[Data]]&lt;&gt;"",PROPER(TEXT(Tabela4[[#This Row],[Data]],"mmmm")),"")</f>
        <v>Janeiro</v>
      </c>
      <c r="E290" s="11">
        <f>IF(Tabela4[[#This Row],[Data]]&lt;&gt;"",YEAR(Tabela4[[#This Row],[Data]]),"")</f>
        <v>2024</v>
      </c>
      <c r="F290" s="25">
        <f>IF(AND(Tabela4[[#This Row],[Data]]&lt;&gt;"",Tabela4[[#This Row],[Horário]]&lt;&gt;""),Tabela4[[#This Row],[Data]]+Tabela4[[#This Row],[Horário]],"")</f>
        <v>45313.074999999997</v>
      </c>
      <c r="G290" s="25">
        <f t="shared" si="236"/>
        <v>3.336111111108039</v>
      </c>
      <c r="H290" s="32">
        <f t="shared" si="237"/>
        <v>3</v>
      </c>
      <c r="I290" s="32">
        <f t="shared" si="238"/>
        <v>8</v>
      </c>
      <c r="J290" s="41">
        <f t="shared" si="239"/>
        <v>3.9999999955762178</v>
      </c>
    </row>
    <row r="291" spans="1:10" x14ac:dyDescent="0.3">
      <c r="A291" s="17">
        <f t="shared" si="235"/>
        <v>290</v>
      </c>
      <c r="B291" s="24">
        <v>45313</v>
      </c>
      <c r="C291" s="39">
        <v>0.7319444444444444</v>
      </c>
      <c r="D291" s="11" t="str">
        <f>IF(Tabela4[[#This Row],[Data]]&lt;&gt;"",PROPER(TEXT(Tabela4[[#This Row],[Data]],"mmmm")),"")</f>
        <v>Janeiro</v>
      </c>
      <c r="E291" s="11">
        <f>IF(Tabela4[[#This Row],[Data]]&lt;&gt;"",YEAR(Tabela4[[#This Row],[Data]]),"")</f>
        <v>2024</v>
      </c>
      <c r="F291" s="25">
        <f>IF(AND(Tabela4[[#This Row],[Data]]&lt;&gt;"",Tabela4[[#This Row],[Horário]]&lt;&gt;""),Tabela4[[#This Row],[Data]]+Tabela4[[#This Row],[Horário]],"")</f>
        <v>45313.731944444444</v>
      </c>
      <c r="G291" s="25">
        <f t="shared" si="236"/>
        <v>0.65694444444670808</v>
      </c>
      <c r="H291" s="32">
        <f t="shared" si="237"/>
        <v>0</v>
      </c>
      <c r="I291" s="32">
        <f t="shared" si="238"/>
        <v>15</v>
      </c>
      <c r="J291" s="41">
        <f t="shared" si="239"/>
        <v>46.000000003259629</v>
      </c>
    </row>
    <row r="292" spans="1:10" x14ac:dyDescent="0.3">
      <c r="A292" s="42">
        <f t="shared" ref="A292:A297" si="240">A291+1</f>
        <v>291</v>
      </c>
      <c r="B292" s="43">
        <v>45313</v>
      </c>
      <c r="C292" s="44">
        <v>0.78888888888888886</v>
      </c>
      <c r="D292" s="45" t="str">
        <f>IF(Tabela4[[#This Row],[Data]]&lt;&gt;"",PROPER(TEXT(Tabela4[[#This Row],[Data]],"mmmm")),"")</f>
        <v>Janeiro</v>
      </c>
      <c r="E292" s="45">
        <f>IF(Tabela4[[#This Row],[Data]]&lt;&gt;"",YEAR(Tabela4[[#This Row],[Data]]),"")</f>
        <v>2024</v>
      </c>
      <c r="F292" s="46">
        <f>IF(AND(Tabela4[[#This Row],[Data]]&lt;&gt;"",Tabela4[[#This Row],[Horário]]&lt;&gt;""),Tabela4[[#This Row],[Data]]+Tabela4[[#This Row],[Horário]],"")</f>
        <v>45313.788888888892</v>
      </c>
      <c r="G292" s="46">
        <f t="shared" ref="G292:G297" si="241">IF(AND(B292&lt;&gt;"",C292&lt;&gt;""),(B292+C292)-(B291+C291),"")</f>
        <v>5.6944444448163267E-2</v>
      </c>
      <c r="H292" s="47">
        <f t="shared" ref="H292:H297" si="242">IF(G292&lt;&gt;"",INT(G292),"")</f>
        <v>0</v>
      </c>
      <c r="I292" s="47">
        <f t="shared" ref="I292:I297" si="243">IF(H292&lt;&gt;"",INT((G292-H292)*24),"")</f>
        <v>1</v>
      </c>
      <c r="J292" s="48">
        <f t="shared" ref="J292:J297" si="244">IF(I292&lt;&gt;"",(((G292-H292)*24)-I292)*60,"")</f>
        <v>22.000000005355105</v>
      </c>
    </row>
    <row r="293" spans="1:10" x14ac:dyDescent="0.3">
      <c r="A293" s="42">
        <f t="shared" si="240"/>
        <v>292</v>
      </c>
      <c r="B293" s="43">
        <v>45313</v>
      </c>
      <c r="C293" s="44">
        <v>0.97430555555555554</v>
      </c>
      <c r="D293" s="45" t="str">
        <f>IF(Tabela4[[#This Row],[Data]]&lt;&gt;"",PROPER(TEXT(Tabela4[[#This Row],[Data]],"mmmm")),"")</f>
        <v>Janeiro</v>
      </c>
      <c r="E293" s="45">
        <f>IF(Tabela4[[#This Row],[Data]]&lt;&gt;"",YEAR(Tabela4[[#This Row],[Data]]),"")</f>
        <v>2024</v>
      </c>
      <c r="F293" s="46">
        <f>IF(AND(Tabela4[[#This Row],[Data]]&lt;&gt;"",Tabela4[[#This Row],[Horário]]&lt;&gt;""),Tabela4[[#This Row],[Data]]+Tabela4[[#This Row],[Horário]],"")</f>
        <v>45313.974305555559</v>
      </c>
      <c r="G293" s="46">
        <f t="shared" si="241"/>
        <v>0.18541666666715173</v>
      </c>
      <c r="H293" s="47">
        <f t="shared" si="242"/>
        <v>0</v>
      </c>
      <c r="I293" s="47">
        <f t="shared" si="243"/>
        <v>4</v>
      </c>
      <c r="J293" s="48">
        <f t="shared" si="244"/>
        <v>27.000000000698492</v>
      </c>
    </row>
    <row r="294" spans="1:10" x14ac:dyDescent="0.3">
      <c r="A294" s="42">
        <f t="shared" si="240"/>
        <v>293</v>
      </c>
      <c r="B294" s="43">
        <v>45314</v>
      </c>
      <c r="C294" s="44">
        <v>0.59861111111111109</v>
      </c>
      <c r="D294" s="45" t="str">
        <f>IF(Tabela4[[#This Row],[Data]]&lt;&gt;"",PROPER(TEXT(Tabela4[[#This Row],[Data]],"mmmm")),"")</f>
        <v>Janeiro</v>
      </c>
      <c r="E294" s="45">
        <f>IF(Tabela4[[#This Row],[Data]]&lt;&gt;"",YEAR(Tabela4[[#This Row],[Data]]),"")</f>
        <v>2024</v>
      </c>
      <c r="F294" s="46">
        <f>IF(AND(Tabela4[[#This Row],[Data]]&lt;&gt;"",Tabela4[[#This Row],[Horário]]&lt;&gt;""),Tabela4[[#This Row],[Data]]+Tabela4[[#This Row],[Horário]],"")</f>
        <v>45314.598611111112</v>
      </c>
      <c r="G294" s="46">
        <f t="shared" si="241"/>
        <v>0.62430555555329192</v>
      </c>
      <c r="H294" s="47">
        <f t="shared" si="242"/>
        <v>0</v>
      </c>
      <c r="I294" s="47">
        <f t="shared" si="243"/>
        <v>14</v>
      </c>
      <c r="J294" s="48">
        <f t="shared" si="244"/>
        <v>58.999999996740371</v>
      </c>
    </row>
    <row r="295" spans="1:10" x14ac:dyDescent="0.3">
      <c r="A295" s="42">
        <f t="shared" si="240"/>
        <v>294</v>
      </c>
      <c r="B295" s="43">
        <v>45314</v>
      </c>
      <c r="C295" s="44">
        <v>0.66111111111111109</v>
      </c>
      <c r="D295" s="45" t="str">
        <f>IF(Tabela4[[#This Row],[Data]]&lt;&gt;"",PROPER(TEXT(Tabela4[[#This Row],[Data]],"mmmm")),"")</f>
        <v>Janeiro</v>
      </c>
      <c r="E295" s="45">
        <f>IF(Tabela4[[#This Row],[Data]]&lt;&gt;"",YEAR(Tabela4[[#This Row],[Data]]),"")</f>
        <v>2024</v>
      </c>
      <c r="F295" s="46">
        <f>IF(AND(Tabela4[[#This Row],[Data]]&lt;&gt;"",Tabela4[[#This Row],[Horário]]&lt;&gt;""),Tabela4[[#This Row],[Data]]+Tabela4[[#This Row],[Horário]],"")</f>
        <v>45314.661111111112</v>
      </c>
      <c r="G295" s="46">
        <f t="shared" si="241"/>
        <v>6.25E-2</v>
      </c>
      <c r="H295" s="47">
        <f t="shared" si="242"/>
        <v>0</v>
      </c>
      <c r="I295" s="47">
        <f t="shared" si="243"/>
        <v>1</v>
      </c>
      <c r="J295" s="48">
        <f t="shared" si="244"/>
        <v>30</v>
      </c>
    </row>
    <row r="296" spans="1:10" x14ac:dyDescent="0.3">
      <c r="A296" s="42">
        <f t="shared" si="240"/>
        <v>295</v>
      </c>
      <c r="B296" s="43">
        <v>45316</v>
      </c>
      <c r="C296" s="44">
        <v>0.56180555555555556</v>
      </c>
      <c r="D296" s="45" t="str">
        <f>IF(Tabela4[[#This Row],[Data]]&lt;&gt;"",PROPER(TEXT(Tabela4[[#This Row],[Data]],"mmmm")),"")</f>
        <v>Janeiro</v>
      </c>
      <c r="E296" s="45">
        <f>IF(Tabela4[[#This Row],[Data]]&lt;&gt;"",YEAR(Tabela4[[#This Row],[Data]]),"")</f>
        <v>2024</v>
      </c>
      <c r="F296" s="46">
        <f>IF(AND(Tabela4[[#This Row],[Data]]&lt;&gt;"",Tabela4[[#This Row],[Horário]]&lt;&gt;""),Tabela4[[#This Row],[Data]]+Tabela4[[#This Row],[Horário]],"")</f>
        <v>45316.561805555553</v>
      </c>
      <c r="G296" s="46">
        <f t="shared" si="241"/>
        <v>1.9006944444408873</v>
      </c>
      <c r="H296" s="47">
        <f t="shared" si="242"/>
        <v>1</v>
      </c>
      <c r="I296" s="47">
        <f t="shared" si="243"/>
        <v>21</v>
      </c>
      <c r="J296" s="48">
        <f t="shared" si="244"/>
        <v>36.999999994877726</v>
      </c>
    </row>
    <row r="297" spans="1:10" x14ac:dyDescent="0.3">
      <c r="A297" s="42">
        <f t="shared" si="240"/>
        <v>296</v>
      </c>
      <c r="B297" s="43">
        <v>45316</v>
      </c>
      <c r="C297" s="44">
        <v>0.78541666666666676</v>
      </c>
      <c r="D297" s="45" t="str">
        <f>IF(Tabela4[[#This Row],[Data]]&lt;&gt;"",PROPER(TEXT(Tabela4[[#This Row],[Data]],"mmmm")),"")</f>
        <v>Janeiro</v>
      </c>
      <c r="E297" s="45">
        <f>IF(Tabela4[[#This Row],[Data]]&lt;&gt;"",YEAR(Tabela4[[#This Row],[Data]]),"")</f>
        <v>2024</v>
      </c>
      <c r="F297" s="46">
        <f>IF(AND(Tabela4[[#This Row],[Data]]&lt;&gt;"",Tabela4[[#This Row],[Horário]]&lt;&gt;""),Tabela4[[#This Row],[Data]]+Tabela4[[#This Row],[Horário]],"")</f>
        <v>45316.785416666666</v>
      </c>
      <c r="G297" s="46">
        <f t="shared" si="241"/>
        <v>0.22361111111240461</v>
      </c>
      <c r="H297" s="47">
        <f t="shared" si="242"/>
        <v>0</v>
      </c>
      <c r="I297" s="47">
        <f t="shared" si="243"/>
        <v>5</v>
      </c>
      <c r="J297" s="48">
        <f t="shared" si="244"/>
        <v>22.000000001862645</v>
      </c>
    </row>
    <row r="298" spans="1:10" x14ac:dyDescent="0.3">
      <c r="A298" s="42">
        <f t="shared" ref="A298:A303" si="245">A297+1</f>
        <v>297</v>
      </c>
      <c r="B298" s="43">
        <v>45318</v>
      </c>
      <c r="C298" s="44">
        <v>0.23750000000000002</v>
      </c>
      <c r="D298" s="45" t="str">
        <f>IF(Tabela4[[#This Row],[Data]]&lt;&gt;"",PROPER(TEXT(Tabela4[[#This Row],[Data]],"mmmm")),"")</f>
        <v>Janeiro</v>
      </c>
      <c r="E298" s="45">
        <f>IF(Tabela4[[#This Row],[Data]]&lt;&gt;"",YEAR(Tabela4[[#This Row],[Data]]),"")</f>
        <v>2024</v>
      </c>
      <c r="F298" s="46">
        <f>IF(AND(Tabela4[[#This Row],[Data]]&lt;&gt;"",Tabela4[[#This Row],[Horário]]&lt;&gt;""),Tabela4[[#This Row],[Data]]+Tabela4[[#This Row],[Horário]],"")</f>
        <v>45318.237500000003</v>
      </c>
      <c r="G298" s="46">
        <f t="shared" ref="G298:G303" si="246">IF(AND(B298&lt;&gt;"",C298&lt;&gt;""),(B298+C298)-(B297+C297),"")</f>
        <v>1.4520833333372138</v>
      </c>
      <c r="H298" s="47">
        <f t="shared" ref="H298:H303" si="247">IF(G298&lt;&gt;"",INT(G298),"")</f>
        <v>1</v>
      </c>
      <c r="I298" s="47">
        <f t="shared" ref="I298:I303" si="248">IF(H298&lt;&gt;"",INT((G298-H298)*24),"")</f>
        <v>10</v>
      </c>
      <c r="J298" s="48">
        <f t="shared" ref="J298:J303" si="249">IF(I298&lt;&gt;"",(((G298-H298)*24)-I298)*60,"")</f>
        <v>51.000000005587935</v>
      </c>
    </row>
    <row r="299" spans="1:10" x14ac:dyDescent="0.3">
      <c r="A299" s="42">
        <f t="shared" si="245"/>
        <v>298</v>
      </c>
      <c r="B299" s="43">
        <v>45318</v>
      </c>
      <c r="C299" s="44">
        <v>0.70347222222222217</v>
      </c>
      <c r="D299" s="45" t="str">
        <f>IF(Tabela4[[#This Row],[Data]]&lt;&gt;"",PROPER(TEXT(Tabela4[[#This Row],[Data]],"mmmm")),"")</f>
        <v>Janeiro</v>
      </c>
      <c r="E299" s="45">
        <f>IF(Tabela4[[#This Row],[Data]]&lt;&gt;"",YEAR(Tabela4[[#This Row],[Data]]),"")</f>
        <v>2024</v>
      </c>
      <c r="F299" s="46">
        <f>IF(AND(Tabela4[[#This Row],[Data]]&lt;&gt;"",Tabela4[[#This Row],[Horário]]&lt;&gt;""),Tabela4[[#This Row],[Data]]+Tabela4[[#This Row],[Horário]],"")</f>
        <v>45318.703472222223</v>
      </c>
      <c r="G299" s="46">
        <f t="shared" si="246"/>
        <v>0.46597222222044365</v>
      </c>
      <c r="H299" s="47">
        <f t="shared" si="247"/>
        <v>0</v>
      </c>
      <c r="I299" s="47">
        <f t="shared" si="248"/>
        <v>11</v>
      </c>
      <c r="J299" s="48">
        <f t="shared" si="249"/>
        <v>10.999999997438863</v>
      </c>
    </row>
    <row r="300" spans="1:10" x14ac:dyDescent="0.3">
      <c r="A300" s="42">
        <f t="shared" si="245"/>
        <v>299</v>
      </c>
      <c r="B300" s="43">
        <v>45318</v>
      </c>
      <c r="C300" s="44">
        <v>0.79652777777777783</v>
      </c>
      <c r="D300" s="45" t="str">
        <f>IF(Tabela4[[#This Row],[Data]]&lt;&gt;"",PROPER(TEXT(Tabela4[[#This Row],[Data]],"mmmm")),"")</f>
        <v>Janeiro</v>
      </c>
      <c r="E300" s="45">
        <f>IF(Tabela4[[#This Row],[Data]]&lt;&gt;"",YEAR(Tabela4[[#This Row],[Data]]),"")</f>
        <v>2024</v>
      </c>
      <c r="F300" s="46">
        <f>IF(AND(Tabela4[[#This Row],[Data]]&lt;&gt;"",Tabela4[[#This Row],[Horário]]&lt;&gt;""),Tabela4[[#This Row],[Data]]+Tabela4[[#This Row],[Horário]],"")</f>
        <v>45318.796527777777</v>
      </c>
      <c r="G300" s="46">
        <f t="shared" si="246"/>
        <v>9.3055555553291924E-2</v>
      </c>
      <c r="H300" s="47">
        <f t="shared" si="247"/>
        <v>0</v>
      </c>
      <c r="I300" s="47">
        <f t="shared" si="248"/>
        <v>2</v>
      </c>
      <c r="J300" s="48">
        <f t="shared" si="249"/>
        <v>13.999999996740371</v>
      </c>
    </row>
    <row r="301" spans="1:10" x14ac:dyDescent="0.3">
      <c r="A301" s="42">
        <f t="shared" si="245"/>
        <v>300</v>
      </c>
      <c r="B301" s="43">
        <v>45318</v>
      </c>
      <c r="C301" s="44">
        <v>0.84652777777777777</v>
      </c>
      <c r="D301" s="45" t="str">
        <f>IF(Tabela4[[#This Row],[Data]]&lt;&gt;"",PROPER(TEXT(Tabela4[[#This Row],[Data]],"mmmm")),"")</f>
        <v>Janeiro</v>
      </c>
      <c r="E301" s="45">
        <f>IF(Tabela4[[#This Row],[Data]]&lt;&gt;"",YEAR(Tabela4[[#This Row],[Data]]),"")</f>
        <v>2024</v>
      </c>
      <c r="F301" s="46">
        <f>IF(AND(Tabela4[[#This Row],[Data]]&lt;&gt;"",Tabela4[[#This Row],[Horário]]&lt;&gt;""),Tabela4[[#This Row],[Data]]+Tabela4[[#This Row],[Horário]],"")</f>
        <v>45318.84652777778</v>
      </c>
      <c r="G301" s="46">
        <f t="shared" si="246"/>
        <v>5.0000000002910383E-2</v>
      </c>
      <c r="H301" s="47">
        <f t="shared" si="247"/>
        <v>0</v>
      </c>
      <c r="I301" s="47">
        <f t="shared" si="248"/>
        <v>1</v>
      </c>
      <c r="J301" s="48">
        <f t="shared" si="249"/>
        <v>12.000000004190952</v>
      </c>
    </row>
    <row r="302" spans="1:10" x14ac:dyDescent="0.3">
      <c r="A302" s="42">
        <f t="shared" si="245"/>
        <v>301</v>
      </c>
      <c r="B302" s="43">
        <v>45320</v>
      </c>
      <c r="C302" s="44">
        <v>0.74305555555555547</v>
      </c>
      <c r="D302" s="45" t="str">
        <f>IF(Tabela4[[#This Row],[Data]]&lt;&gt;"",PROPER(TEXT(Tabela4[[#This Row],[Data]],"mmmm")),"")</f>
        <v>Janeiro</v>
      </c>
      <c r="E302" s="45">
        <f>IF(Tabela4[[#This Row],[Data]]&lt;&gt;"",YEAR(Tabela4[[#This Row],[Data]]),"")</f>
        <v>2024</v>
      </c>
      <c r="F302" s="46">
        <f>IF(AND(Tabela4[[#This Row],[Data]]&lt;&gt;"",Tabela4[[#This Row],[Horário]]&lt;&gt;""),Tabela4[[#This Row],[Data]]+Tabela4[[#This Row],[Horário]],"")</f>
        <v>45320.743055555555</v>
      </c>
      <c r="G302" s="46">
        <f t="shared" si="246"/>
        <v>1.8965277777751908</v>
      </c>
      <c r="H302" s="47">
        <f t="shared" si="247"/>
        <v>1</v>
      </c>
      <c r="I302" s="47">
        <f t="shared" si="248"/>
        <v>21</v>
      </c>
      <c r="J302" s="48">
        <f t="shared" si="249"/>
        <v>30.99999999627471</v>
      </c>
    </row>
    <row r="303" spans="1:10" x14ac:dyDescent="0.3">
      <c r="A303" s="42">
        <f t="shared" si="245"/>
        <v>302</v>
      </c>
      <c r="B303" s="43">
        <v>45321</v>
      </c>
      <c r="C303" s="44">
        <v>0.76041666666666663</v>
      </c>
      <c r="D303" s="45" t="str">
        <f>IF(Tabela4[[#This Row],[Data]]&lt;&gt;"",PROPER(TEXT(Tabela4[[#This Row],[Data]],"mmmm")),"")</f>
        <v>Janeiro</v>
      </c>
      <c r="E303" s="45">
        <f>IF(Tabela4[[#This Row],[Data]]&lt;&gt;"",YEAR(Tabela4[[#This Row],[Data]]),"")</f>
        <v>2024</v>
      </c>
      <c r="F303" s="46">
        <f>IF(AND(Tabela4[[#This Row],[Data]]&lt;&gt;"",Tabela4[[#This Row],[Horário]]&lt;&gt;""),Tabela4[[#This Row],[Data]]+Tabela4[[#This Row],[Horário]],"")</f>
        <v>45321.760416666664</v>
      </c>
      <c r="G303" s="46">
        <f t="shared" si="246"/>
        <v>1.0173611111094942</v>
      </c>
      <c r="H303" s="47">
        <f t="shared" si="247"/>
        <v>1</v>
      </c>
      <c r="I303" s="47">
        <f t="shared" si="248"/>
        <v>0</v>
      </c>
      <c r="J303" s="48">
        <f t="shared" si="249"/>
        <v>24.999999997671694</v>
      </c>
    </row>
    <row r="304" spans="1:10" x14ac:dyDescent="0.3">
      <c r="A304" s="42">
        <f t="shared" ref="A304:A309" si="250">A303+1</f>
        <v>303</v>
      </c>
      <c r="B304" s="43">
        <v>45322</v>
      </c>
      <c r="C304" s="44">
        <v>5.1388888888888894E-2</v>
      </c>
      <c r="D304" s="45" t="str">
        <f>IF(Tabela4[[#This Row],[Data]]&lt;&gt;"",PROPER(TEXT(Tabela4[[#This Row],[Data]],"mmmm")),"")</f>
        <v>Janeiro</v>
      </c>
      <c r="E304" s="45">
        <f>IF(Tabela4[[#This Row],[Data]]&lt;&gt;"",YEAR(Tabela4[[#This Row],[Data]]),"")</f>
        <v>2024</v>
      </c>
      <c r="F304" s="46">
        <f>IF(AND(Tabela4[[#This Row],[Data]]&lt;&gt;"",Tabela4[[#This Row],[Horário]]&lt;&gt;""),Tabela4[[#This Row],[Data]]+Tabela4[[#This Row],[Horário]],"")</f>
        <v>45322.051388888889</v>
      </c>
      <c r="G304" s="46">
        <f t="shared" ref="G304:G309" si="251">IF(AND(B304&lt;&gt;"",C304&lt;&gt;""),(B304+C304)-(B303+C303),"")</f>
        <v>0.29097222222480923</v>
      </c>
      <c r="H304" s="47">
        <f t="shared" ref="H304:H309" si="252">IF(G304&lt;&gt;"",INT(G304),"")</f>
        <v>0</v>
      </c>
      <c r="I304" s="47">
        <f t="shared" ref="I304:I309" si="253">IF(H304&lt;&gt;"",INT((G304-H304)*24),"")</f>
        <v>6</v>
      </c>
      <c r="J304" s="48">
        <f t="shared" ref="J304:J309" si="254">IF(I304&lt;&gt;"",(((G304-H304)*24)-I304)*60,"")</f>
        <v>59.00000000372529</v>
      </c>
    </row>
    <row r="305" spans="1:10" x14ac:dyDescent="0.3">
      <c r="A305" s="42">
        <f t="shared" si="250"/>
        <v>304</v>
      </c>
      <c r="B305" s="43">
        <v>45322</v>
      </c>
      <c r="C305" s="44">
        <v>0.67986111111111114</v>
      </c>
      <c r="D305" s="45" t="str">
        <f>IF(Tabela4[[#This Row],[Data]]&lt;&gt;"",PROPER(TEXT(Tabela4[[#This Row],[Data]],"mmmm")),"")</f>
        <v>Janeiro</v>
      </c>
      <c r="E305" s="45">
        <f>IF(Tabela4[[#This Row],[Data]]&lt;&gt;"",YEAR(Tabela4[[#This Row],[Data]]),"")</f>
        <v>2024</v>
      </c>
      <c r="F305" s="46">
        <f>IF(AND(Tabela4[[#This Row],[Data]]&lt;&gt;"",Tabela4[[#This Row],[Horário]]&lt;&gt;""),Tabela4[[#This Row],[Data]]+Tabela4[[#This Row],[Horário]],"")</f>
        <v>45322.679861111108</v>
      </c>
      <c r="G305" s="46">
        <f t="shared" si="251"/>
        <v>0.62847222221898846</v>
      </c>
      <c r="H305" s="47">
        <f t="shared" si="252"/>
        <v>0</v>
      </c>
      <c r="I305" s="47">
        <f t="shared" si="253"/>
        <v>15</v>
      </c>
      <c r="J305" s="48">
        <f t="shared" si="254"/>
        <v>4.9999999953433871</v>
      </c>
    </row>
    <row r="306" spans="1:10" x14ac:dyDescent="0.3">
      <c r="A306" s="42">
        <f t="shared" si="250"/>
        <v>305</v>
      </c>
      <c r="B306" s="43">
        <v>45322</v>
      </c>
      <c r="C306" s="44">
        <v>0.73402777777777783</v>
      </c>
      <c r="D306" s="45" t="str">
        <f>IF(Tabela4[[#This Row],[Data]]&lt;&gt;"",PROPER(TEXT(Tabela4[[#This Row],[Data]],"mmmm")),"")</f>
        <v>Janeiro</v>
      </c>
      <c r="E306" s="45">
        <f>IF(Tabela4[[#This Row],[Data]]&lt;&gt;"",YEAR(Tabela4[[#This Row],[Data]]),"")</f>
        <v>2024</v>
      </c>
      <c r="F306" s="46">
        <f>IF(AND(Tabela4[[#This Row],[Data]]&lt;&gt;"",Tabela4[[#This Row],[Horário]]&lt;&gt;""),Tabela4[[#This Row],[Data]]+Tabela4[[#This Row],[Horário]],"")</f>
        <v>45322.734027777777</v>
      </c>
      <c r="G306" s="46">
        <f t="shared" si="251"/>
        <v>5.4166666668606922E-2</v>
      </c>
      <c r="H306" s="47">
        <f t="shared" si="252"/>
        <v>0</v>
      </c>
      <c r="I306" s="47">
        <f t="shared" si="253"/>
        <v>1</v>
      </c>
      <c r="J306" s="48">
        <f t="shared" si="254"/>
        <v>18.000000002793968</v>
      </c>
    </row>
    <row r="307" spans="1:10" x14ac:dyDescent="0.3">
      <c r="A307" s="42">
        <f t="shared" si="250"/>
        <v>306</v>
      </c>
      <c r="B307" s="43">
        <v>45322</v>
      </c>
      <c r="C307" s="44">
        <v>0.88055555555555554</v>
      </c>
      <c r="D307" s="45" t="str">
        <f>IF(Tabela4[[#This Row],[Data]]&lt;&gt;"",PROPER(TEXT(Tabela4[[#This Row],[Data]],"mmmm")),"")</f>
        <v>Janeiro</v>
      </c>
      <c r="E307" s="45">
        <f>IF(Tabela4[[#This Row],[Data]]&lt;&gt;"",YEAR(Tabela4[[#This Row],[Data]]),"")</f>
        <v>2024</v>
      </c>
      <c r="F307" s="46">
        <f>IF(AND(Tabela4[[#This Row],[Data]]&lt;&gt;"",Tabela4[[#This Row],[Horário]]&lt;&gt;""),Tabela4[[#This Row],[Data]]+Tabela4[[#This Row],[Horário]],"")</f>
        <v>45322.880555555559</v>
      </c>
      <c r="G307" s="46">
        <f t="shared" si="251"/>
        <v>0.14652777778246673</v>
      </c>
      <c r="H307" s="47">
        <f t="shared" si="252"/>
        <v>0</v>
      </c>
      <c r="I307" s="47">
        <f t="shared" si="253"/>
        <v>3</v>
      </c>
      <c r="J307" s="48">
        <f t="shared" si="254"/>
        <v>31.000000006752089</v>
      </c>
    </row>
    <row r="308" spans="1:10" x14ac:dyDescent="0.3">
      <c r="A308" s="42">
        <f t="shared" si="250"/>
        <v>307</v>
      </c>
      <c r="B308" s="43">
        <v>45322</v>
      </c>
      <c r="C308" s="44">
        <v>0.98819444444444438</v>
      </c>
      <c r="D308" s="45" t="str">
        <f>IF(Tabela4[[#This Row],[Data]]&lt;&gt;"",PROPER(TEXT(Tabela4[[#This Row],[Data]],"mmmm")),"")</f>
        <v>Janeiro</v>
      </c>
      <c r="E308" s="45">
        <f>IF(Tabela4[[#This Row],[Data]]&lt;&gt;"",YEAR(Tabela4[[#This Row],[Data]]),"")</f>
        <v>2024</v>
      </c>
      <c r="F308" s="46">
        <f>IF(AND(Tabela4[[#This Row],[Data]]&lt;&gt;"",Tabela4[[#This Row],[Horário]]&lt;&gt;""),Tabela4[[#This Row],[Data]]+Tabela4[[#This Row],[Horário]],"")</f>
        <v>45322.988194444442</v>
      </c>
      <c r="G308" s="46">
        <f t="shared" si="251"/>
        <v>0.10763888888322981</v>
      </c>
      <c r="H308" s="47">
        <f t="shared" si="252"/>
        <v>0</v>
      </c>
      <c r="I308" s="47">
        <f t="shared" si="253"/>
        <v>2</v>
      </c>
      <c r="J308" s="48">
        <f t="shared" si="254"/>
        <v>34.999999991850927</v>
      </c>
    </row>
    <row r="309" spans="1:10" x14ac:dyDescent="0.3">
      <c r="A309" s="42">
        <f t="shared" si="250"/>
        <v>308</v>
      </c>
      <c r="B309" s="43">
        <v>45323</v>
      </c>
      <c r="C309" s="44">
        <v>0.98333333333333339</v>
      </c>
      <c r="D309" s="45" t="str">
        <f>IF(Tabela4[[#This Row],[Data]]&lt;&gt;"",PROPER(TEXT(Tabela4[[#This Row],[Data]],"mmmm")),"")</f>
        <v>Fevereiro</v>
      </c>
      <c r="E309" s="45">
        <f>IF(Tabela4[[#This Row],[Data]]&lt;&gt;"",YEAR(Tabela4[[#This Row],[Data]]),"")</f>
        <v>2024</v>
      </c>
      <c r="F309" s="46">
        <f>IF(AND(Tabela4[[#This Row],[Data]]&lt;&gt;"",Tabela4[[#This Row],[Horário]]&lt;&gt;""),Tabela4[[#This Row],[Data]]+Tabela4[[#This Row],[Horário]],"")</f>
        <v>45323.98333333333</v>
      </c>
      <c r="G309" s="46">
        <f t="shared" si="251"/>
        <v>0.99513888888759539</v>
      </c>
      <c r="H309" s="47">
        <f t="shared" si="252"/>
        <v>0</v>
      </c>
      <c r="I309" s="47">
        <f t="shared" si="253"/>
        <v>23</v>
      </c>
      <c r="J309" s="48">
        <f t="shared" si="254"/>
        <v>52.999999998137355</v>
      </c>
    </row>
    <row r="310" spans="1:10" x14ac:dyDescent="0.3">
      <c r="A310" s="42">
        <f t="shared" ref="A310:A315" si="255">A309+1</f>
        <v>309</v>
      </c>
      <c r="B310" s="43">
        <v>45324</v>
      </c>
      <c r="C310" s="44">
        <v>0.54999999999999993</v>
      </c>
      <c r="D310" s="45" t="str">
        <f>IF(Tabela4[[#This Row],[Data]]&lt;&gt;"",PROPER(TEXT(Tabela4[[#This Row],[Data]],"mmmm")),"")</f>
        <v>Fevereiro</v>
      </c>
      <c r="E310" s="45">
        <f>IF(Tabela4[[#This Row],[Data]]&lt;&gt;"",YEAR(Tabela4[[#This Row],[Data]]),"")</f>
        <v>2024</v>
      </c>
      <c r="F310" s="46">
        <f>IF(AND(Tabela4[[#This Row],[Data]]&lt;&gt;"",Tabela4[[#This Row],[Horário]]&lt;&gt;""),Tabela4[[#This Row],[Data]]+Tabela4[[#This Row],[Horário]],"")</f>
        <v>45324.55</v>
      </c>
      <c r="G310" s="46">
        <f t="shared" ref="G310:G315" si="256">IF(AND(B310&lt;&gt;"",C310&lt;&gt;""),(B310+C310)-(B309+C309),"")</f>
        <v>0.5666666666729725</v>
      </c>
      <c r="H310" s="47">
        <f t="shared" ref="H310:H315" si="257">IF(G310&lt;&gt;"",INT(G310),"")</f>
        <v>0</v>
      </c>
      <c r="I310" s="47">
        <f t="shared" ref="I310:I315" si="258">IF(H310&lt;&gt;"",INT((G310-H310)*24),"")</f>
        <v>13</v>
      </c>
      <c r="J310" s="48">
        <f t="shared" ref="J310:J315" si="259">IF(I310&lt;&gt;"",(((G310-H310)*24)-I310)*60,"")</f>
        <v>36.000000009080395</v>
      </c>
    </row>
    <row r="311" spans="1:10" x14ac:dyDescent="0.3">
      <c r="A311" s="42">
        <f t="shared" si="255"/>
        <v>310</v>
      </c>
      <c r="B311" s="43">
        <v>45324</v>
      </c>
      <c r="C311" s="44">
        <v>0.88194444444444453</v>
      </c>
      <c r="D311" s="45" t="str">
        <f>IF(Tabela4[[#This Row],[Data]]&lt;&gt;"",PROPER(TEXT(Tabela4[[#This Row],[Data]],"mmmm")),"")</f>
        <v>Fevereiro</v>
      </c>
      <c r="E311" s="45">
        <f>IF(Tabela4[[#This Row],[Data]]&lt;&gt;"",YEAR(Tabela4[[#This Row],[Data]]),"")</f>
        <v>2024</v>
      </c>
      <c r="F311" s="46">
        <f>IF(AND(Tabela4[[#This Row],[Data]]&lt;&gt;"",Tabela4[[#This Row],[Horário]]&lt;&gt;""),Tabela4[[#This Row],[Data]]+Tabela4[[#This Row],[Horário]],"")</f>
        <v>45324.881944444445</v>
      </c>
      <c r="G311" s="46">
        <f t="shared" si="256"/>
        <v>0.3319444444423425</v>
      </c>
      <c r="H311" s="47">
        <f t="shared" si="257"/>
        <v>0</v>
      </c>
      <c r="I311" s="47">
        <f t="shared" si="258"/>
        <v>7</v>
      </c>
      <c r="J311" s="48">
        <f t="shared" si="259"/>
        <v>57.999999996973202</v>
      </c>
    </row>
    <row r="312" spans="1:10" x14ac:dyDescent="0.3">
      <c r="A312" s="42">
        <f t="shared" si="255"/>
        <v>311</v>
      </c>
      <c r="B312" s="43">
        <v>45326</v>
      </c>
      <c r="C312" s="44">
        <v>1.9444444444444445E-2</v>
      </c>
      <c r="D312" s="45" t="str">
        <f>IF(Tabela4[[#This Row],[Data]]&lt;&gt;"",PROPER(TEXT(Tabela4[[#This Row],[Data]],"mmmm")),"")</f>
        <v>Fevereiro</v>
      </c>
      <c r="E312" s="45">
        <f>IF(Tabela4[[#This Row],[Data]]&lt;&gt;"",YEAR(Tabela4[[#This Row],[Data]]),"")</f>
        <v>2024</v>
      </c>
      <c r="F312" s="46">
        <f>IF(AND(Tabela4[[#This Row],[Data]]&lt;&gt;"",Tabela4[[#This Row],[Horário]]&lt;&gt;""),Tabela4[[#This Row],[Data]]+Tabela4[[#This Row],[Horário]],"")</f>
        <v>45326.019444444442</v>
      </c>
      <c r="G312" s="46">
        <f t="shared" si="256"/>
        <v>1.1374999999970896</v>
      </c>
      <c r="H312" s="47">
        <f t="shared" si="257"/>
        <v>1</v>
      </c>
      <c r="I312" s="47">
        <f t="shared" si="258"/>
        <v>3</v>
      </c>
      <c r="J312" s="48">
        <f t="shared" si="259"/>
        <v>17.999999995809048</v>
      </c>
    </row>
    <row r="313" spans="1:10" x14ac:dyDescent="0.3">
      <c r="A313" s="42">
        <f t="shared" si="255"/>
        <v>312</v>
      </c>
      <c r="B313" s="43">
        <v>45326</v>
      </c>
      <c r="C313" s="44">
        <v>0.10694444444444444</v>
      </c>
      <c r="D313" s="45" t="str">
        <f>IF(Tabela4[[#This Row],[Data]]&lt;&gt;"",PROPER(TEXT(Tabela4[[#This Row],[Data]],"mmmm")),"")</f>
        <v>Fevereiro</v>
      </c>
      <c r="E313" s="45">
        <f>IF(Tabela4[[#This Row],[Data]]&lt;&gt;"",YEAR(Tabela4[[#This Row],[Data]]),"")</f>
        <v>2024</v>
      </c>
      <c r="F313" s="46">
        <f>IF(AND(Tabela4[[#This Row],[Data]]&lt;&gt;"",Tabela4[[#This Row],[Horário]]&lt;&gt;""),Tabela4[[#This Row],[Data]]+Tabela4[[#This Row],[Horário]],"")</f>
        <v>45326.106944444444</v>
      </c>
      <c r="G313" s="46">
        <f t="shared" si="256"/>
        <v>8.7500000001455192E-2</v>
      </c>
      <c r="H313" s="47">
        <f t="shared" si="257"/>
        <v>0</v>
      </c>
      <c r="I313" s="47">
        <f t="shared" si="258"/>
        <v>2</v>
      </c>
      <c r="J313" s="48">
        <f t="shared" si="259"/>
        <v>6.0000000020954758</v>
      </c>
    </row>
    <row r="314" spans="1:10" x14ac:dyDescent="0.3">
      <c r="A314" s="42">
        <f t="shared" si="255"/>
        <v>313</v>
      </c>
      <c r="B314" s="43">
        <v>45327</v>
      </c>
      <c r="C314" s="44">
        <v>0.61458333333333337</v>
      </c>
      <c r="D314" s="45" t="str">
        <f>IF(Tabela4[[#This Row],[Data]]&lt;&gt;"",PROPER(TEXT(Tabela4[[#This Row],[Data]],"mmmm")),"")</f>
        <v>Fevereiro</v>
      </c>
      <c r="E314" s="45">
        <f>IF(Tabela4[[#This Row],[Data]]&lt;&gt;"",YEAR(Tabela4[[#This Row],[Data]]),"")</f>
        <v>2024</v>
      </c>
      <c r="F314" s="46">
        <f>IF(AND(Tabela4[[#This Row],[Data]]&lt;&gt;"",Tabela4[[#This Row],[Horário]]&lt;&gt;""),Tabela4[[#This Row],[Data]]+Tabela4[[#This Row],[Horário]],"")</f>
        <v>45327.614583333336</v>
      </c>
      <c r="G314" s="46">
        <f t="shared" si="256"/>
        <v>1.507638888891961</v>
      </c>
      <c r="H314" s="47">
        <f t="shared" si="257"/>
        <v>1</v>
      </c>
      <c r="I314" s="47">
        <f t="shared" si="258"/>
        <v>12</v>
      </c>
      <c r="J314" s="48">
        <f t="shared" si="259"/>
        <v>11.000000004423782</v>
      </c>
    </row>
    <row r="315" spans="1:10" x14ac:dyDescent="0.3">
      <c r="A315" s="42">
        <f t="shared" si="255"/>
        <v>314</v>
      </c>
      <c r="B315" s="43">
        <v>45327</v>
      </c>
      <c r="C315" s="44">
        <v>0.7416666666666667</v>
      </c>
      <c r="D315" s="45" t="str">
        <f>IF(Tabela4[[#This Row],[Data]]&lt;&gt;"",PROPER(TEXT(Tabela4[[#This Row],[Data]],"mmmm")),"")</f>
        <v>Fevereiro</v>
      </c>
      <c r="E315" s="45">
        <f>IF(Tabela4[[#This Row],[Data]]&lt;&gt;"",YEAR(Tabela4[[#This Row],[Data]]),"")</f>
        <v>2024</v>
      </c>
      <c r="F315" s="46">
        <f>IF(AND(Tabela4[[#This Row],[Data]]&lt;&gt;"",Tabela4[[#This Row],[Horário]]&lt;&gt;""),Tabela4[[#This Row],[Data]]+Tabela4[[#This Row],[Horário]],"")</f>
        <v>45327.741666666669</v>
      </c>
      <c r="G315" s="46">
        <f t="shared" si="256"/>
        <v>0.12708333333284827</v>
      </c>
      <c r="H315" s="47">
        <f t="shared" si="257"/>
        <v>0</v>
      </c>
      <c r="I315" s="47">
        <f t="shared" si="258"/>
        <v>3</v>
      </c>
      <c r="J315" s="48">
        <f t="shared" si="259"/>
        <v>2.9999999993015081</v>
      </c>
    </row>
    <row r="316" spans="1:10" x14ac:dyDescent="0.3">
      <c r="A316" s="42">
        <f t="shared" ref="A316:A321" si="260">A315+1</f>
        <v>315</v>
      </c>
      <c r="B316" s="43">
        <v>45329</v>
      </c>
      <c r="C316" s="44">
        <v>0.53055555555555556</v>
      </c>
      <c r="D316" s="45" t="str">
        <f>IF(Tabela4[[#This Row],[Data]]&lt;&gt;"",PROPER(TEXT(Tabela4[[#This Row],[Data]],"mmmm")),"")</f>
        <v>Fevereiro</v>
      </c>
      <c r="E316" s="45">
        <f>IF(Tabela4[[#This Row],[Data]]&lt;&gt;"",YEAR(Tabela4[[#This Row],[Data]]),"")</f>
        <v>2024</v>
      </c>
      <c r="F316" s="46">
        <f>IF(AND(Tabela4[[#This Row],[Data]]&lt;&gt;"",Tabela4[[#This Row],[Horário]]&lt;&gt;""),Tabela4[[#This Row],[Data]]+Tabela4[[#This Row],[Horário]],"")</f>
        <v>45329.530555555553</v>
      </c>
      <c r="G316" s="46">
        <f t="shared" ref="G316:G321" si="261">IF(AND(B316&lt;&gt;"",C316&lt;&gt;""),(B316+C316)-(B315+C315),"")</f>
        <v>1.788888888884685</v>
      </c>
      <c r="H316" s="47">
        <f t="shared" ref="H316:H321" si="262">IF(G316&lt;&gt;"",INT(G316),"")</f>
        <v>1</v>
      </c>
      <c r="I316" s="47">
        <f t="shared" ref="I316:I321" si="263">IF(H316&lt;&gt;"",INT((G316-H316)*24),"")</f>
        <v>18</v>
      </c>
      <c r="J316" s="48">
        <f t="shared" ref="J316:J321" si="264">IF(I316&lt;&gt;"",(((G316-H316)*24)-I316)*60,"")</f>
        <v>55.999999993946403</v>
      </c>
    </row>
    <row r="317" spans="1:10" x14ac:dyDescent="0.3">
      <c r="A317" s="42">
        <f t="shared" si="260"/>
        <v>316</v>
      </c>
      <c r="B317" s="43">
        <v>45329</v>
      </c>
      <c r="C317" s="44">
        <v>0.58402777777777781</v>
      </c>
      <c r="D317" s="45" t="str">
        <f>IF(Tabela4[[#This Row],[Data]]&lt;&gt;"",PROPER(TEXT(Tabela4[[#This Row],[Data]],"mmmm")),"")</f>
        <v>Fevereiro</v>
      </c>
      <c r="E317" s="45">
        <f>IF(Tabela4[[#This Row],[Data]]&lt;&gt;"",YEAR(Tabela4[[#This Row],[Data]]),"")</f>
        <v>2024</v>
      </c>
      <c r="F317" s="46">
        <f>IF(AND(Tabela4[[#This Row],[Data]]&lt;&gt;"",Tabela4[[#This Row],[Horário]]&lt;&gt;""),Tabela4[[#This Row],[Data]]+Tabela4[[#This Row],[Horário]],"")</f>
        <v>45329.584027777775</v>
      </c>
      <c r="G317" s="46">
        <f t="shared" si="261"/>
        <v>5.3472222221898846E-2</v>
      </c>
      <c r="H317" s="47">
        <f t="shared" si="262"/>
        <v>0</v>
      </c>
      <c r="I317" s="47">
        <f t="shared" si="263"/>
        <v>1</v>
      </c>
      <c r="J317" s="48">
        <f t="shared" si="264"/>
        <v>16.999999999534339</v>
      </c>
    </row>
    <row r="318" spans="1:10" x14ac:dyDescent="0.3">
      <c r="A318" s="42">
        <f t="shared" si="260"/>
        <v>317</v>
      </c>
      <c r="B318" s="43">
        <v>45329</v>
      </c>
      <c r="C318" s="44">
        <v>0.85902777777777783</v>
      </c>
      <c r="D318" s="45" t="str">
        <f>IF(Tabela4[[#This Row],[Data]]&lt;&gt;"",PROPER(TEXT(Tabela4[[#This Row],[Data]],"mmmm")),"")</f>
        <v>Fevereiro</v>
      </c>
      <c r="E318" s="45">
        <f>IF(Tabela4[[#This Row],[Data]]&lt;&gt;"",YEAR(Tabela4[[#This Row],[Data]]),"")</f>
        <v>2024</v>
      </c>
      <c r="F318" s="46">
        <f>IF(AND(Tabela4[[#This Row],[Data]]&lt;&gt;"",Tabela4[[#This Row],[Horário]]&lt;&gt;""),Tabela4[[#This Row],[Data]]+Tabela4[[#This Row],[Horário]],"")</f>
        <v>45329.859027777777</v>
      </c>
      <c r="G318" s="46">
        <f t="shared" si="261"/>
        <v>0.27500000000145519</v>
      </c>
      <c r="H318" s="47">
        <f t="shared" si="262"/>
        <v>0</v>
      </c>
      <c r="I318" s="47">
        <f t="shared" si="263"/>
        <v>6</v>
      </c>
      <c r="J318" s="48">
        <f t="shared" si="264"/>
        <v>36.000000002095476</v>
      </c>
    </row>
    <row r="319" spans="1:10" x14ac:dyDescent="0.3">
      <c r="A319" s="42">
        <f t="shared" si="260"/>
        <v>318</v>
      </c>
      <c r="B319" s="43">
        <v>45330</v>
      </c>
      <c r="C319" s="44">
        <v>0.6118055555555556</v>
      </c>
      <c r="D319" s="45" t="str">
        <f>IF(Tabela4[[#This Row],[Data]]&lt;&gt;"",PROPER(TEXT(Tabela4[[#This Row],[Data]],"mmmm")),"")</f>
        <v>Fevereiro</v>
      </c>
      <c r="E319" s="45">
        <f>IF(Tabela4[[#This Row],[Data]]&lt;&gt;"",YEAR(Tabela4[[#This Row],[Data]]),"")</f>
        <v>2024</v>
      </c>
      <c r="F319" s="46">
        <f>IF(AND(Tabela4[[#This Row],[Data]]&lt;&gt;"",Tabela4[[#This Row],[Horário]]&lt;&gt;""),Tabela4[[#This Row],[Data]]+Tabela4[[#This Row],[Horário]],"")</f>
        <v>45330.611805555556</v>
      </c>
      <c r="G319" s="46">
        <f t="shared" si="261"/>
        <v>0.75277777777955635</v>
      </c>
      <c r="H319" s="47">
        <f t="shared" si="262"/>
        <v>0</v>
      </c>
      <c r="I319" s="47">
        <f t="shared" si="263"/>
        <v>18</v>
      </c>
      <c r="J319" s="48">
        <f t="shared" si="264"/>
        <v>4.0000000025611371</v>
      </c>
    </row>
    <row r="320" spans="1:10" x14ac:dyDescent="0.3">
      <c r="A320" s="42">
        <f t="shared" si="260"/>
        <v>319</v>
      </c>
      <c r="B320" s="43">
        <v>45330</v>
      </c>
      <c r="C320" s="44">
        <v>0.78541666666666676</v>
      </c>
      <c r="D320" s="45" t="str">
        <f>IF(Tabela4[[#This Row],[Data]]&lt;&gt;"",PROPER(TEXT(Tabela4[[#This Row],[Data]],"mmmm")),"")</f>
        <v>Fevereiro</v>
      </c>
      <c r="E320" s="45">
        <f>IF(Tabela4[[#This Row],[Data]]&lt;&gt;"",YEAR(Tabela4[[#This Row],[Data]]),"")</f>
        <v>2024</v>
      </c>
      <c r="F320" s="46">
        <f>IF(AND(Tabela4[[#This Row],[Data]]&lt;&gt;"",Tabela4[[#This Row],[Horário]]&lt;&gt;""),Tabela4[[#This Row],[Data]]+Tabela4[[#This Row],[Horário]],"")</f>
        <v>45330.785416666666</v>
      </c>
      <c r="G320" s="46">
        <f t="shared" si="261"/>
        <v>0.17361111110949423</v>
      </c>
      <c r="H320" s="47">
        <f t="shared" si="262"/>
        <v>0</v>
      </c>
      <c r="I320" s="47">
        <f t="shared" si="263"/>
        <v>4</v>
      </c>
      <c r="J320" s="48">
        <f t="shared" si="264"/>
        <v>9.9999999976716936</v>
      </c>
    </row>
    <row r="321" spans="1:10" x14ac:dyDescent="0.3">
      <c r="A321" s="42">
        <f t="shared" si="260"/>
        <v>320</v>
      </c>
      <c r="B321" s="43">
        <v>45332</v>
      </c>
      <c r="C321" s="44">
        <v>0.66111111111111109</v>
      </c>
      <c r="D321" s="45" t="str">
        <f>IF(Tabela4[[#This Row],[Data]]&lt;&gt;"",PROPER(TEXT(Tabela4[[#This Row],[Data]],"mmmm")),"")</f>
        <v>Fevereiro</v>
      </c>
      <c r="E321" s="45">
        <f>IF(Tabela4[[#This Row],[Data]]&lt;&gt;"",YEAR(Tabela4[[#This Row],[Data]]),"")</f>
        <v>2024</v>
      </c>
      <c r="F321" s="46">
        <f>IF(AND(Tabela4[[#This Row],[Data]]&lt;&gt;"",Tabela4[[#This Row],[Horário]]&lt;&gt;""),Tabela4[[#This Row],[Data]]+Tabela4[[#This Row],[Horário]],"")</f>
        <v>45332.661111111112</v>
      </c>
      <c r="G321" s="46">
        <f t="shared" si="261"/>
        <v>1.8756944444467081</v>
      </c>
      <c r="H321" s="47">
        <f t="shared" si="262"/>
        <v>1</v>
      </c>
      <c r="I321" s="47">
        <f t="shared" si="263"/>
        <v>21</v>
      </c>
      <c r="J321" s="48">
        <f t="shared" si="264"/>
        <v>1.000000003259629</v>
      </c>
    </row>
    <row r="322" spans="1:10" x14ac:dyDescent="0.3">
      <c r="A322" s="42">
        <f t="shared" ref="A322:A327" si="265">A321+1</f>
        <v>321</v>
      </c>
      <c r="B322" s="43">
        <v>45332</v>
      </c>
      <c r="C322" s="44">
        <v>0.88888888888888884</v>
      </c>
      <c r="D322" s="45" t="str">
        <f>IF(Tabela4[[#This Row],[Data]]&lt;&gt;"",PROPER(TEXT(Tabela4[[#This Row],[Data]],"mmmm")),"")</f>
        <v>Fevereiro</v>
      </c>
      <c r="E322" s="45">
        <f>IF(Tabela4[[#This Row],[Data]]&lt;&gt;"",YEAR(Tabela4[[#This Row],[Data]]),"")</f>
        <v>2024</v>
      </c>
      <c r="F322" s="46">
        <f>IF(AND(Tabela4[[#This Row],[Data]]&lt;&gt;"",Tabela4[[#This Row],[Horário]]&lt;&gt;""),Tabela4[[#This Row],[Data]]+Tabela4[[#This Row],[Horário]],"")</f>
        <v>45332.888888888891</v>
      </c>
      <c r="G322" s="46">
        <f t="shared" ref="G322:G327" si="266">IF(AND(B322&lt;&gt;"",C322&lt;&gt;""),(B322+C322)-(B321+C321),"")</f>
        <v>0.22777777777810115</v>
      </c>
      <c r="H322" s="47">
        <f t="shared" ref="H322:H327" si="267">IF(G322&lt;&gt;"",INT(G322),"")</f>
        <v>0</v>
      </c>
      <c r="I322" s="47">
        <f t="shared" ref="I322:I327" si="268">IF(H322&lt;&gt;"",INT((G322-H322)*24),"")</f>
        <v>5</v>
      </c>
      <c r="J322" s="48">
        <f t="shared" ref="J322:J327" si="269">IF(I322&lt;&gt;"",(((G322-H322)*24)-I322)*60,"")</f>
        <v>28.000000000465661</v>
      </c>
    </row>
    <row r="323" spans="1:10" x14ac:dyDescent="0.3">
      <c r="A323" s="42">
        <f t="shared" si="265"/>
        <v>322</v>
      </c>
      <c r="B323" s="43">
        <v>45334</v>
      </c>
      <c r="C323" s="44">
        <v>0.90208333333333324</v>
      </c>
      <c r="D323" s="45" t="str">
        <f>IF(Tabela4[[#This Row],[Data]]&lt;&gt;"",PROPER(TEXT(Tabela4[[#This Row],[Data]],"mmmm")),"")</f>
        <v>Fevereiro</v>
      </c>
      <c r="E323" s="45">
        <f>IF(Tabela4[[#This Row],[Data]]&lt;&gt;"",YEAR(Tabela4[[#This Row],[Data]]),"")</f>
        <v>2024</v>
      </c>
      <c r="F323" s="46">
        <f>IF(AND(Tabela4[[#This Row],[Data]]&lt;&gt;"",Tabela4[[#This Row],[Horário]]&lt;&gt;""),Tabela4[[#This Row],[Data]]+Tabela4[[#This Row],[Horário]],"")</f>
        <v>45334.902083333334</v>
      </c>
      <c r="G323" s="46">
        <f t="shared" si="266"/>
        <v>2.0131944444437977</v>
      </c>
      <c r="H323" s="47">
        <f t="shared" si="267"/>
        <v>2</v>
      </c>
      <c r="I323" s="47">
        <f t="shared" si="268"/>
        <v>0</v>
      </c>
      <c r="J323" s="48">
        <f t="shared" si="269"/>
        <v>18.999999999068677</v>
      </c>
    </row>
    <row r="324" spans="1:10" x14ac:dyDescent="0.3">
      <c r="A324" s="42">
        <f t="shared" si="265"/>
        <v>323</v>
      </c>
      <c r="B324" s="43">
        <v>45335</v>
      </c>
      <c r="C324" s="44">
        <v>0.61458333333333337</v>
      </c>
      <c r="D324" s="45" t="str">
        <f>IF(Tabela4[[#This Row],[Data]]&lt;&gt;"",PROPER(TEXT(Tabela4[[#This Row],[Data]],"mmmm")),"")</f>
        <v>Fevereiro</v>
      </c>
      <c r="E324" s="45">
        <f>IF(Tabela4[[#This Row],[Data]]&lt;&gt;"",YEAR(Tabela4[[#This Row],[Data]]),"")</f>
        <v>2024</v>
      </c>
      <c r="F324" s="46">
        <f>IF(AND(Tabela4[[#This Row],[Data]]&lt;&gt;"",Tabela4[[#This Row],[Horário]]&lt;&gt;""),Tabela4[[#This Row],[Data]]+Tabela4[[#This Row],[Horário]],"")</f>
        <v>45335.614583333336</v>
      </c>
      <c r="G324" s="46">
        <f t="shared" si="266"/>
        <v>0.71250000000145519</v>
      </c>
      <c r="H324" s="47">
        <f t="shared" si="267"/>
        <v>0</v>
      </c>
      <c r="I324" s="47">
        <f t="shared" si="268"/>
        <v>17</v>
      </c>
      <c r="J324" s="48">
        <f t="shared" si="269"/>
        <v>6.0000000020954758</v>
      </c>
    </row>
    <row r="325" spans="1:10" x14ac:dyDescent="0.3">
      <c r="A325" s="42">
        <f t="shared" si="265"/>
        <v>324</v>
      </c>
      <c r="B325" s="43">
        <v>45335</v>
      </c>
      <c r="C325" s="44">
        <v>0.65625</v>
      </c>
      <c r="D325" s="45" t="str">
        <f>IF(Tabela4[[#This Row],[Data]]&lt;&gt;"",PROPER(TEXT(Tabela4[[#This Row],[Data]],"mmmm")),"")</f>
        <v>Fevereiro</v>
      </c>
      <c r="E325" s="45">
        <f>IF(Tabela4[[#This Row],[Data]]&lt;&gt;"",YEAR(Tabela4[[#This Row],[Data]]),"")</f>
        <v>2024</v>
      </c>
      <c r="F325" s="46">
        <f>IF(AND(Tabela4[[#This Row],[Data]]&lt;&gt;"",Tabela4[[#This Row],[Horário]]&lt;&gt;""),Tabela4[[#This Row],[Data]]+Tabela4[[#This Row],[Horário]],"")</f>
        <v>45335.65625</v>
      </c>
      <c r="G325" s="46">
        <f t="shared" si="266"/>
        <v>4.1666666664241347E-2</v>
      </c>
      <c r="H325" s="47">
        <f t="shared" si="267"/>
        <v>0</v>
      </c>
      <c r="I325" s="47">
        <f t="shared" si="268"/>
        <v>0</v>
      </c>
      <c r="J325" s="48">
        <f t="shared" si="269"/>
        <v>59.99999999650754</v>
      </c>
    </row>
    <row r="326" spans="1:10" x14ac:dyDescent="0.3">
      <c r="A326" s="42">
        <f t="shared" si="265"/>
        <v>325</v>
      </c>
      <c r="B326" s="43">
        <v>45335</v>
      </c>
      <c r="C326" s="44">
        <v>0.71388888888888891</v>
      </c>
      <c r="D326" s="45" t="str">
        <f>IF(Tabela4[[#This Row],[Data]]&lt;&gt;"",PROPER(TEXT(Tabela4[[#This Row],[Data]],"mmmm")),"")</f>
        <v>Fevereiro</v>
      </c>
      <c r="E326" s="45">
        <f>IF(Tabela4[[#This Row],[Data]]&lt;&gt;"",YEAR(Tabela4[[#This Row],[Data]]),"")</f>
        <v>2024</v>
      </c>
      <c r="F326" s="46">
        <f>IF(AND(Tabela4[[#This Row],[Data]]&lt;&gt;"",Tabela4[[#This Row],[Horário]]&lt;&gt;""),Tabela4[[#This Row],[Data]]+Tabela4[[#This Row],[Horário]],"")</f>
        <v>45335.713888888888</v>
      </c>
      <c r="G326" s="46">
        <f t="shared" si="266"/>
        <v>5.7638888887595385E-2</v>
      </c>
      <c r="H326" s="47">
        <f t="shared" si="267"/>
        <v>0</v>
      </c>
      <c r="I326" s="47">
        <f t="shared" si="268"/>
        <v>1</v>
      </c>
      <c r="J326" s="48">
        <f t="shared" si="269"/>
        <v>22.999999998137355</v>
      </c>
    </row>
    <row r="327" spans="1:10" x14ac:dyDescent="0.3">
      <c r="A327" s="42">
        <f t="shared" si="265"/>
        <v>326</v>
      </c>
      <c r="B327" s="43">
        <v>45335</v>
      </c>
      <c r="C327" s="44">
        <v>0.75555555555555554</v>
      </c>
      <c r="D327" s="45" t="str">
        <f>IF(Tabela4[[#This Row],[Data]]&lt;&gt;"",PROPER(TEXT(Tabela4[[#This Row],[Data]],"mmmm")),"")</f>
        <v>Fevereiro</v>
      </c>
      <c r="E327" s="45">
        <f>IF(Tabela4[[#This Row],[Data]]&lt;&gt;"",YEAR(Tabela4[[#This Row],[Data]]),"")</f>
        <v>2024</v>
      </c>
      <c r="F327" s="46">
        <f>IF(AND(Tabela4[[#This Row],[Data]]&lt;&gt;"",Tabela4[[#This Row],[Horário]]&lt;&gt;""),Tabela4[[#This Row],[Data]]+Tabela4[[#This Row],[Horário]],"")</f>
        <v>45335.755555555559</v>
      </c>
      <c r="G327" s="46">
        <f t="shared" si="266"/>
        <v>4.1666666671517305E-2</v>
      </c>
      <c r="H327" s="47">
        <f t="shared" si="267"/>
        <v>0</v>
      </c>
      <c r="I327" s="47">
        <f t="shared" si="268"/>
        <v>1</v>
      </c>
      <c r="J327" s="48">
        <f t="shared" si="269"/>
        <v>6.9849193096160889E-9</v>
      </c>
    </row>
    <row r="328" spans="1:10" x14ac:dyDescent="0.3">
      <c r="A328" s="42">
        <f t="shared" ref="A328:A333" si="270">A327+1</f>
        <v>327</v>
      </c>
      <c r="B328" s="43">
        <v>45335</v>
      </c>
      <c r="C328" s="44">
        <v>0.95833333333333337</v>
      </c>
      <c r="D328" s="45" t="str">
        <f>IF(Tabela4[[#This Row],[Data]]&lt;&gt;"",PROPER(TEXT(Tabela4[[#This Row],[Data]],"mmmm")),"")</f>
        <v>Fevereiro</v>
      </c>
      <c r="E328" s="45">
        <f>IF(Tabela4[[#This Row],[Data]]&lt;&gt;"",YEAR(Tabela4[[#This Row],[Data]]),"")</f>
        <v>2024</v>
      </c>
      <c r="F328" s="46">
        <f>IF(AND(Tabela4[[#This Row],[Data]]&lt;&gt;"",Tabela4[[#This Row],[Horário]]&lt;&gt;""),Tabela4[[#This Row],[Data]]+Tabela4[[#This Row],[Horário]],"")</f>
        <v>45335.958333333336</v>
      </c>
      <c r="G328" s="46">
        <f t="shared" ref="G328:G333" si="271">IF(AND(B328&lt;&gt;"",C328&lt;&gt;""),(B328+C328)-(B327+C327),"")</f>
        <v>0.20277777777664596</v>
      </c>
      <c r="H328" s="47">
        <f t="shared" ref="H328:H333" si="272">IF(G328&lt;&gt;"",INT(G328),"")</f>
        <v>0</v>
      </c>
      <c r="I328" s="47">
        <f t="shared" ref="I328:I333" si="273">IF(H328&lt;&gt;"",INT((G328-H328)*24),"")</f>
        <v>4</v>
      </c>
      <c r="J328" s="48">
        <f t="shared" ref="J328:J333" si="274">IF(I328&lt;&gt;"",(((G328-H328)*24)-I328)*60,"")</f>
        <v>51.999999998370185</v>
      </c>
    </row>
    <row r="329" spans="1:10" x14ac:dyDescent="0.3">
      <c r="A329" s="42">
        <f t="shared" si="270"/>
        <v>328</v>
      </c>
      <c r="B329" s="43">
        <v>45337</v>
      </c>
      <c r="C329" s="44">
        <v>0.71180555555555547</v>
      </c>
      <c r="D329" s="45" t="str">
        <f>IF(Tabela4[[#This Row],[Data]]&lt;&gt;"",PROPER(TEXT(Tabela4[[#This Row],[Data]],"mmmm")),"")</f>
        <v>Fevereiro</v>
      </c>
      <c r="E329" s="45">
        <f>IF(Tabela4[[#This Row],[Data]]&lt;&gt;"",YEAR(Tabela4[[#This Row],[Data]]),"")</f>
        <v>2024</v>
      </c>
      <c r="F329" s="46">
        <f>IF(AND(Tabela4[[#This Row],[Data]]&lt;&gt;"",Tabela4[[#This Row],[Horário]]&lt;&gt;""),Tabela4[[#This Row],[Data]]+Tabela4[[#This Row],[Horário]],"")</f>
        <v>45337.711805555555</v>
      </c>
      <c r="G329" s="46">
        <f t="shared" si="271"/>
        <v>1.7534722222189885</v>
      </c>
      <c r="H329" s="47">
        <f t="shared" si="272"/>
        <v>1</v>
      </c>
      <c r="I329" s="47">
        <f t="shared" si="273"/>
        <v>18</v>
      </c>
      <c r="J329" s="48">
        <f t="shared" si="274"/>
        <v>4.9999999953433871</v>
      </c>
    </row>
    <row r="330" spans="1:10" x14ac:dyDescent="0.3">
      <c r="A330" s="42">
        <f t="shared" si="270"/>
        <v>329</v>
      </c>
      <c r="B330" s="43">
        <v>45337</v>
      </c>
      <c r="C330" s="44">
        <v>0.88124999999999998</v>
      </c>
      <c r="D330" s="45" t="str">
        <f>IF(Tabela4[[#This Row],[Data]]&lt;&gt;"",PROPER(TEXT(Tabela4[[#This Row],[Data]],"mmmm")),"")</f>
        <v>Fevereiro</v>
      </c>
      <c r="E330" s="45">
        <f>IF(Tabela4[[#This Row],[Data]]&lt;&gt;"",YEAR(Tabela4[[#This Row],[Data]]),"")</f>
        <v>2024</v>
      </c>
      <c r="F330" s="46">
        <f>IF(AND(Tabela4[[#This Row],[Data]]&lt;&gt;"",Tabela4[[#This Row],[Horário]]&lt;&gt;""),Tabela4[[#This Row],[Data]]+Tabela4[[#This Row],[Horário]],"")</f>
        <v>45337.881249999999</v>
      </c>
      <c r="G330" s="46">
        <f t="shared" si="271"/>
        <v>0.16944444444379769</v>
      </c>
      <c r="H330" s="47">
        <f t="shared" si="272"/>
        <v>0</v>
      </c>
      <c r="I330" s="47">
        <f t="shared" si="273"/>
        <v>4</v>
      </c>
      <c r="J330" s="48">
        <f t="shared" si="274"/>
        <v>3.9999999990686774</v>
      </c>
    </row>
    <row r="331" spans="1:10" x14ac:dyDescent="0.3">
      <c r="A331" s="42">
        <f t="shared" si="270"/>
        <v>330</v>
      </c>
      <c r="B331" s="43">
        <v>45338</v>
      </c>
      <c r="C331" s="44">
        <v>0.82847222222222217</v>
      </c>
      <c r="D331" s="45" t="str">
        <f>IF(Tabela4[[#This Row],[Data]]&lt;&gt;"",PROPER(TEXT(Tabela4[[#This Row],[Data]],"mmmm")),"")</f>
        <v>Fevereiro</v>
      </c>
      <c r="E331" s="45">
        <f>IF(Tabela4[[#This Row],[Data]]&lt;&gt;"",YEAR(Tabela4[[#This Row],[Data]]),"")</f>
        <v>2024</v>
      </c>
      <c r="F331" s="46">
        <f>IF(AND(Tabela4[[#This Row],[Data]]&lt;&gt;"",Tabela4[[#This Row],[Horário]]&lt;&gt;""),Tabela4[[#This Row],[Data]]+Tabela4[[#This Row],[Horário]],"")</f>
        <v>45338.828472222223</v>
      </c>
      <c r="G331" s="46">
        <f t="shared" si="271"/>
        <v>0.94722222222480923</v>
      </c>
      <c r="H331" s="47">
        <f t="shared" si="272"/>
        <v>0</v>
      </c>
      <c r="I331" s="47">
        <f t="shared" si="273"/>
        <v>22</v>
      </c>
      <c r="J331" s="48">
        <f t="shared" si="274"/>
        <v>44.00000000372529</v>
      </c>
    </row>
    <row r="332" spans="1:10" x14ac:dyDescent="0.3">
      <c r="A332" s="42">
        <f t="shared" si="270"/>
        <v>331</v>
      </c>
      <c r="B332" s="43">
        <v>45338</v>
      </c>
      <c r="C332" s="44">
        <v>0.98819444444444438</v>
      </c>
      <c r="D332" s="45" t="str">
        <f>IF(Tabela4[[#This Row],[Data]]&lt;&gt;"",PROPER(TEXT(Tabela4[[#This Row],[Data]],"mmmm")),"")</f>
        <v>Fevereiro</v>
      </c>
      <c r="E332" s="45">
        <f>IF(Tabela4[[#This Row],[Data]]&lt;&gt;"",YEAR(Tabela4[[#This Row],[Data]]),"")</f>
        <v>2024</v>
      </c>
      <c r="F332" s="46">
        <f>IF(AND(Tabela4[[#This Row],[Data]]&lt;&gt;"",Tabela4[[#This Row],[Horário]]&lt;&gt;""),Tabela4[[#This Row],[Data]]+Tabela4[[#This Row],[Horário]],"")</f>
        <v>45338.988194444442</v>
      </c>
      <c r="G332" s="46">
        <f t="shared" si="271"/>
        <v>0.15972222221898846</v>
      </c>
      <c r="H332" s="47">
        <f t="shared" si="272"/>
        <v>0</v>
      </c>
      <c r="I332" s="47">
        <f t="shared" si="273"/>
        <v>3</v>
      </c>
      <c r="J332" s="48">
        <f t="shared" si="274"/>
        <v>49.999999995343387</v>
      </c>
    </row>
    <row r="333" spans="1:10" x14ac:dyDescent="0.3">
      <c r="A333" s="42">
        <f t="shared" si="270"/>
        <v>332</v>
      </c>
      <c r="B333" s="43">
        <v>45340</v>
      </c>
      <c r="C333" s="44">
        <v>0.21527777777777779</v>
      </c>
      <c r="D333" s="45" t="str">
        <f>IF(Tabela4[[#This Row],[Data]]&lt;&gt;"",PROPER(TEXT(Tabela4[[#This Row],[Data]],"mmmm")),"")</f>
        <v>Fevereiro</v>
      </c>
      <c r="E333" s="45">
        <f>IF(Tabela4[[#This Row],[Data]]&lt;&gt;"",YEAR(Tabela4[[#This Row],[Data]]),"")</f>
        <v>2024</v>
      </c>
      <c r="F333" s="46">
        <f>IF(AND(Tabela4[[#This Row],[Data]]&lt;&gt;"",Tabela4[[#This Row],[Horário]]&lt;&gt;""),Tabela4[[#This Row],[Data]]+Tabela4[[#This Row],[Horário]],"")</f>
        <v>45340.215277777781</v>
      </c>
      <c r="G333" s="46">
        <f t="shared" si="271"/>
        <v>1.227083333338669</v>
      </c>
      <c r="H333" s="47">
        <f t="shared" si="272"/>
        <v>1</v>
      </c>
      <c r="I333" s="47">
        <f t="shared" si="273"/>
        <v>5</v>
      </c>
      <c r="J333" s="48">
        <f t="shared" si="274"/>
        <v>27.000000007683411</v>
      </c>
    </row>
    <row r="334" spans="1:10" x14ac:dyDescent="0.3">
      <c r="A334" s="42">
        <f t="shared" ref="A334:A339" si="275">A333+1</f>
        <v>333</v>
      </c>
      <c r="B334" s="43">
        <v>45341</v>
      </c>
      <c r="C334" s="44">
        <v>0.66249999999999998</v>
      </c>
      <c r="D334" s="45" t="str">
        <f>IF(Tabela4[[#This Row],[Data]]&lt;&gt;"",PROPER(TEXT(Tabela4[[#This Row],[Data]],"mmmm")),"")</f>
        <v>Fevereiro</v>
      </c>
      <c r="E334" s="45">
        <f>IF(Tabela4[[#This Row],[Data]]&lt;&gt;"",YEAR(Tabela4[[#This Row],[Data]]),"")</f>
        <v>2024</v>
      </c>
      <c r="F334" s="46">
        <f>IF(AND(Tabela4[[#This Row],[Data]]&lt;&gt;"",Tabela4[[#This Row],[Horário]]&lt;&gt;""),Tabela4[[#This Row],[Data]]+Tabela4[[#This Row],[Horário]],"")</f>
        <v>45341.662499999999</v>
      </c>
      <c r="G334" s="46">
        <f t="shared" ref="G334:G339" si="276">IF(AND(B334&lt;&gt;"",C334&lt;&gt;""),(B334+C334)-(B333+C333),"")</f>
        <v>1.4472222222175333</v>
      </c>
      <c r="H334" s="47">
        <f t="shared" ref="H334:H339" si="277">IF(G334&lt;&gt;"",INT(G334),"")</f>
        <v>1</v>
      </c>
      <c r="I334" s="47">
        <f t="shared" ref="I334:I339" si="278">IF(H334&lt;&gt;"",INT((G334-H334)*24),"")</f>
        <v>10</v>
      </c>
      <c r="J334" s="48">
        <f t="shared" ref="J334:J339" si="279">IF(I334&lt;&gt;"",(((G334-H334)*24)-I334)*60,"")</f>
        <v>43.999999993247911</v>
      </c>
    </row>
    <row r="335" spans="1:10" x14ac:dyDescent="0.3">
      <c r="A335" s="42">
        <f t="shared" si="275"/>
        <v>334</v>
      </c>
      <c r="B335" s="43">
        <v>45344</v>
      </c>
      <c r="C335" s="44">
        <v>0.62083333333333335</v>
      </c>
      <c r="D335" s="45" t="str">
        <f>IF(Tabela4[[#This Row],[Data]]&lt;&gt;"",PROPER(TEXT(Tabela4[[#This Row],[Data]],"mmmm")),"")</f>
        <v>Fevereiro</v>
      </c>
      <c r="E335" s="45">
        <f>IF(Tabela4[[#This Row],[Data]]&lt;&gt;"",YEAR(Tabela4[[#This Row],[Data]]),"")</f>
        <v>2024</v>
      </c>
      <c r="F335" s="46">
        <f>IF(AND(Tabela4[[#This Row],[Data]]&lt;&gt;"",Tabela4[[#This Row],[Horário]]&lt;&gt;""),Tabela4[[#This Row],[Data]]+Tabela4[[#This Row],[Horário]],"")</f>
        <v>45344.620833333334</v>
      </c>
      <c r="G335" s="46">
        <f t="shared" si="276"/>
        <v>2.9583333333357587</v>
      </c>
      <c r="H335" s="47">
        <f t="shared" si="277"/>
        <v>2</v>
      </c>
      <c r="I335" s="47">
        <f t="shared" si="278"/>
        <v>23</v>
      </c>
      <c r="J335" s="48">
        <f t="shared" si="279"/>
        <v>3.4924596548080444E-9</v>
      </c>
    </row>
    <row r="336" spans="1:10" x14ac:dyDescent="0.3">
      <c r="A336" s="42">
        <f t="shared" si="275"/>
        <v>335</v>
      </c>
      <c r="B336" s="43">
        <v>45344</v>
      </c>
      <c r="C336" s="44">
        <v>0.70624999999999993</v>
      </c>
      <c r="D336" s="45" t="str">
        <f>IF(Tabela4[[#This Row],[Data]]&lt;&gt;"",PROPER(TEXT(Tabela4[[#This Row],[Data]],"mmmm")),"")</f>
        <v>Fevereiro</v>
      </c>
      <c r="E336" s="45">
        <f>IF(Tabela4[[#This Row],[Data]]&lt;&gt;"",YEAR(Tabela4[[#This Row],[Data]]),"")</f>
        <v>2024</v>
      </c>
      <c r="F336" s="46">
        <f>IF(AND(Tabela4[[#This Row],[Data]]&lt;&gt;"",Tabela4[[#This Row],[Horário]]&lt;&gt;""),Tabela4[[#This Row],[Data]]+Tabela4[[#This Row],[Horário]],"")</f>
        <v>45344.706250000003</v>
      </c>
      <c r="G336" s="46">
        <f t="shared" si="276"/>
        <v>8.5416666668606922E-2</v>
      </c>
      <c r="H336" s="47">
        <f t="shared" si="277"/>
        <v>0</v>
      </c>
      <c r="I336" s="47">
        <f t="shared" si="278"/>
        <v>2</v>
      </c>
      <c r="J336" s="48">
        <f t="shared" si="279"/>
        <v>3.0000000027939677</v>
      </c>
    </row>
    <row r="337" spans="1:10" x14ac:dyDescent="0.3">
      <c r="A337" s="42">
        <f t="shared" si="275"/>
        <v>336</v>
      </c>
      <c r="B337" s="43">
        <v>45349</v>
      </c>
      <c r="C337" s="44">
        <v>0.53819444444444442</v>
      </c>
      <c r="D337" s="45" t="str">
        <f>IF(Tabela4[[#This Row],[Data]]&lt;&gt;"",PROPER(TEXT(Tabela4[[#This Row],[Data]],"mmmm")),"")</f>
        <v>Fevereiro</v>
      </c>
      <c r="E337" s="45">
        <f>IF(Tabela4[[#This Row],[Data]]&lt;&gt;"",YEAR(Tabela4[[#This Row],[Data]]),"")</f>
        <v>2024</v>
      </c>
      <c r="F337" s="46">
        <f>IF(AND(Tabela4[[#This Row],[Data]]&lt;&gt;"",Tabela4[[#This Row],[Horário]]&lt;&gt;""),Tabela4[[#This Row],[Data]]+Tabela4[[#This Row],[Horário]],"")</f>
        <v>45349.538194444445</v>
      </c>
      <c r="G337" s="46">
        <f t="shared" si="276"/>
        <v>4.8319444444423425</v>
      </c>
      <c r="H337" s="47">
        <f t="shared" si="277"/>
        <v>4</v>
      </c>
      <c r="I337" s="47">
        <f t="shared" si="278"/>
        <v>19</v>
      </c>
      <c r="J337" s="48">
        <f t="shared" si="279"/>
        <v>57.999999996973202</v>
      </c>
    </row>
    <row r="338" spans="1:10" x14ac:dyDescent="0.3">
      <c r="A338" s="42">
        <f t="shared" si="275"/>
        <v>337</v>
      </c>
      <c r="B338" s="43">
        <v>45349</v>
      </c>
      <c r="C338" s="44">
        <v>0.84652777777777777</v>
      </c>
      <c r="D338" s="45" t="str">
        <f>IF(Tabela4[[#This Row],[Data]]&lt;&gt;"",PROPER(TEXT(Tabela4[[#This Row],[Data]],"mmmm")),"")</f>
        <v>Fevereiro</v>
      </c>
      <c r="E338" s="45">
        <f>IF(Tabela4[[#This Row],[Data]]&lt;&gt;"",YEAR(Tabela4[[#This Row],[Data]]),"")</f>
        <v>2024</v>
      </c>
      <c r="F338" s="46">
        <f>IF(AND(Tabela4[[#This Row],[Data]]&lt;&gt;"",Tabela4[[#This Row],[Horário]]&lt;&gt;""),Tabela4[[#This Row],[Data]]+Tabela4[[#This Row],[Horário]],"")</f>
        <v>45349.84652777778</v>
      </c>
      <c r="G338" s="46">
        <f t="shared" si="276"/>
        <v>0.30833333333430346</v>
      </c>
      <c r="H338" s="47">
        <f t="shared" si="277"/>
        <v>0</v>
      </c>
      <c r="I338" s="47">
        <f t="shared" si="278"/>
        <v>7</v>
      </c>
      <c r="J338" s="48">
        <f t="shared" si="279"/>
        <v>24.000000001396984</v>
      </c>
    </row>
    <row r="339" spans="1:10" x14ac:dyDescent="0.3">
      <c r="A339" s="42">
        <f t="shared" si="275"/>
        <v>338</v>
      </c>
      <c r="B339" s="43">
        <v>45349</v>
      </c>
      <c r="C339" s="44">
        <v>0.98611111111111116</v>
      </c>
      <c r="D339" s="45" t="str">
        <f>IF(Tabela4[[#This Row],[Data]]&lt;&gt;"",PROPER(TEXT(Tabela4[[#This Row],[Data]],"mmmm")),"")</f>
        <v>Fevereiro</v>
      </c>
      <c r="E339" s="45">
        <f>IF(Tabela4[[#This Row],[Data]]&lt;&gt;"",YEAR(Tabela4[[#This Row],[Data]]),"")</f>
        <v>2024</v>
      </c>
      <c r="F339" s="46">
        <f>IF(AND(Tabela4[[#This Row],[Data]]&lt;&gt;"",Tabela4[[#This Row],[Horário]]&lt;&gt;""),Tabela4[[#This Row],[Data]]+Tabela4[[#This Row],[Horário]],"")</f>
        <v>45349.986111111109</v>
      </c>
      <c r="G339" s="46">
        <f t="shared" si="276"/>
        <v>0.13958333332993789</v>
      </c>
      <c r="H339" s="47">
        <f t="shared" si="277"/>
        <v>0</v>
      </c>
      <c r="I339" s="47">
        <f t="shared" si="278"/>
        <v>3</v>
      </c>
      <c r="J339" s="48">
        <f t="shared" si="279"/>
        <v>20.999999995110556</v>
      </c>
    </row>
    <row r="340" spans="1:10" x14ac:dyDescent="0.3">
      <c r="A340" s="42">
        <f t="shared" ref="A340:A345" si="280">A339+1</f>
        <v>339</v>
      </c>
      <c r="B340" s="43">
        <v>45350</v>
      </c>
      <c r="C340" s="44">
        <v>0.11805555555555557</v>
      </c>
      <c r="D340" s="45" t="str">
        <f>IF(Tabela4[[#This Row],[Data]]&lt;&gt;"",PROPER(TEXT(Tabela4[[#This Row],[Data]],"mmmm")),"")</f>
        <v>Fevereiro</v>
      </c>
      <c r="E340" s="45">
        <f>IF(Tabela4[[#This Row],[Data]]&lt;&gt;"",YEAR(Tabela4[[#This Row],[Data]]),"")</f>
        <v>2024</v>
      </c>
      <c r="F340" s="46">
        <f>IF(AND(Tabela4[[#This Row],[Data]]&lt;&gt;"",Tabela4[[#This Row],[Horário]]&lt;&gt;""),Tabela4[[#This Row],[Data]]+Tabela4[[#This Row],[Horário]],"")</f>
        <v>45350.118055555555</v>
      </c>
      <c r="G340" s="46">
        <f t="shared" ref="G340:G345" si="281">IF(AND(B340&lt;&gt;"",C340&lt;&gt;""),(B340+C340)-(B339+C339),"")</f>
        <v>0.13194444444525288</v>
      </c>
      <c r="H340" s="47">
        <f t="shared" ref="H340:H345" si="282">IF(G340&lt;&gt;"",INT(G340),"")</f>
        <v>0</v>
      </c>
      <c r="I340" s="47">
        <f t="shared" ref="I340:I345" si="283">IF(H340&lt;&gt;"",INT((G340-H340)*24),"")</f>
        <v>3</v>
      </c>
      <c r="J340" s="48">
        <f t="shared" ref="J340:J345" si="284">IF(I340&lt;&gt;"",(((G340-H340)*24)-I340)*60,"")</f>
        <v>10.000000001164153</v>
      </c>
    </row>
    <row r="341" spans="1:10" x14ac:dyDescent="0.3">
      <c r="A341" s="42">
        <f t="shared" si="280"/>
        <v>340</v>
      </c>
      <c r="B341" s="43">
        <v>45351</v>
      </c>
      <c r="C341" s="44">
        <v>2.7777777777777776E-2</v>
      </c>
      <c r="D341" s="45" t="str">
        <f>IF(Tabela4[[#This Row],[Data]]&lt;&gt;"",PROPER(TEXT(Tabela4[[#This Row],[Data]],"mmmm")),"")</f>
        <v>Fevereiro</v>
      </c>
      <c r="E341" s="45">
        <f>IF(Tabela4[[#This Row],[Data]]&lt;&gt;"",YEAR(Tabela4[[#This Row],[Data]]),"")</f>
        <v>2024</v>
      </c>
      <c r="F341" s="46">
        <f>IF(AND(Tabela4[[#This Row],[Data]]&lt;&gt;"",Tabela4[[#This Row],[Horário]]&lt;&gt;""),Tabela4[[#This Row],[Data]]+Tabela4[[#This Row],[Horário]],"")</f>
        <v>45351.027777777781</v>
      </c>
      <c r="G341" s="46">
        <f t="shared" si="281"/>
        <v>0.90972222222626442</v>
      </c>
      <c r="H341" s="47">
        <f t="shared" si="282"/>
        <v>0</v>
      </c>
      <c r="I341" s="47">
        <f t="shared" si="283"/>
        <v>21</v>
      </c>
      <c r="J341" s="48">
        <f t="shared" si="284"/>
        <v>50.000000005820766</v>
      </c>
    </row>
    <row r="342" spans="1:10" x14ac:dyDescent="0.3">
      <c r="A342" s="42">
        <f t="shared" si="280"/>
        <v>341</v>
      </c>
      <c r="B342" s="43">
        <v>45352</v>
      </c>
      <c r="C342" s="44">
        <v>0.3888888888888889</v>
      </c>
      <c r="D342" s="45" t="str">
        <f>IF(Tabela4[[#This Row],[Data]]&lt;&gt;"",PROPER(TEXT(Tabela4[[#This Row],[Data]],"mmmm")),"")</f>
        <v>Março</v>
      </c>
      <c r="E342" s="45">
        <f>IF(Tabela4[[#This Row],[Data]]&lt;&gt;"",YEAR(Tabela4[[#This Row],[Data]]),"")</f>
        <v>2024</v>
      </c>
      <c r="F342" s="46">
        <f>IF(AND(Tabela4[[#This Row],[Data]]&lt;&gt;"",Tabela4[[#This Row],[Horário]]&lt;&gt;""),Tabela4[[#This Row],[Data]]+Tabela4[[#This Row],[Horário]],"")</f>
        <v>45352.388888888891</v>
      </c>
      <c r="G342" s="46">
        <f t="shared" si="281"/>
        <v>1.3611111111094942</v>
      </c>
      <c r="H342" s="47">
        <f t="shared" si="282"/>
        <v>1</v>
      </c>
      <c r="I342" s="47">
        <f t="shared" si="283"/>
        <v>8</v>
      </c>
      <c r="J342" s="48">
        <f t="shared" si="284"/>
        <v>39.999999997671694</v>
      </c>
    </row>
    <row r="343" spans="1:10" x14ac:dyDescent="0.3">
      <c r="A343" s="42">
        <f t="shared" si="280"/>
        <v>342</v>
      </c>
      <c r="B343" s="43">
        <v>45352</v>
      </c>
      <c r="C343" s="44">
        <v>0.56388888888888888</v>
      </c>
      <c r="D343" s="45" t="str">
        <f>IF(Tabela4[[#This Row],[Data]]&lt;&gt;"",PROPER(TEXT(Tabela4[[#This Row],[Data]],"mmmm")),"")</f>
        <v>Março</v>
      </c>
      <c r="E343" s="45">
        <f>IF(Tabela4[[#This Row],[Data]]&lt;&gt;"",YEAR(Tabela4[[#This Row],[Data]]),"")</f>
        <v>2024</v>
      </c>
      <c r="F343" s="46">
        <f>IF(AND(Tabela4[[#This Row],[Data]]&lt;&gt;"",Tabela4[[#This Row],[Horário]]&lt;&gt;""),Tabela4[[#This Row],[Data]]+Tabela4[[#This Row],[Horário]],"")</f>
        <v>45352.563888888886</v>
      </c>
      <c r="G343" s="46">
        <f t="shared" si="281"/>
        <v>0.17499999999563443</v>
      </c>
      <c r="H343" s="47">
        <f t="shared" si="282"/>
        <v>0</v>
      </c>
      <c r="I343" s="47">
        <f t="shared" si="283"/>
        <v>4</v>
      </c>
      <c r="J343" s="48">
        <f t="shared" si="284"/>
        <v>11.999999993713573</v>
      </c>
    </row>
    <row r="344" spans="1:10" x14ac:dyDescent="0.3">
      <c r="A344" s="42">
        <f t="shared" si="280"/>
        <v>343</v>
      </c>
      <c r="B344" s="43">
        <v>45352</v>
      </c>
      <c r="C344" s="44">
        <v>0.67361111111111116</v>
      </c>
      <c r="D344" s="45" t="str">
        <f>IF(Tabela4[[#This Row],[Data]]&lt;&gt;"",PROPER(TEXT(Tabela4[[#This Row],[Data]],"mmmm")),"")</f>
        <v>Março</v>
      </c>
      <c r="E344" s="45">
        <f>IF(Tabela4[[#This Row],[Data]]&lt;&gt;"",YEAR(Tabela4[[#This Row],[Data]]),"")</f>
        <v>2024</v>
      </c>
      <c r="F344" s="46">
        <f>IF(AND(Tabela4[[#This Row],[Data]]&lt;&gt;"",Tabela4[[#This Row],[Horário]]&lt;&gt;""),Tabela4[[#This Row],[Data]]+Tabela4[[#This Row],[Horário]],"")</f>
        <v>45352.673611111109</v>
      </c>
      <c r="G344" s="46">
        <f t="shared" si="281"/>
        <v>0.10972222222335404</v>
      </c>
      <c r="H344" s="47">
        <f t="shared" si="282"/>
        <v>0</v>
      </c>
      <c r="I344" s="47">
        <f t="shared" si="283"/>
        <v>2</v>
      </c>
      <c r="J344" s="48">
        <f t="shared" si="284"/>
        <v>38.000000001629815</v>
      </c>
    </row>
    <row r="345" spans="1:10" x14ac:dyDescent="0.3">
      <c r="A345" s="42">
        <f t="shared" si="280"/>
        <v>344</v>
      </c>
      <c r="B345" s="43">
        <v>45352</v>
      </c>
      <c r="C345" s="44">
        <v>0.73402777777777783</v>
      </c>
      <c r="D345" s="45" t="str">
        <f>IF(Tabela4[[#This Row],[Data]]&lt;&gt;"",PROPER(TEXT(Tabela4[[#This Row],[Data]],"mmmm")),"")</f>
        <v>Março</v>
      </c>
      <c r="E345" s="45">
        <f>IF(Tabela4[[#This Row],[Data]]&lt;&gt;"",YEAR(Tabela4[[#This Row],[Data]]),"")</f>
        <v>2024</v>
      </c>
      <c r="F345" s="46">
        <f>IF(AND(Tabela4[[#This Row],[Data]]&lt;&gt;"",Tabela4[[#This Row],[Horário]]&lt;&gt;""),Tabela4[[#This Row],[Data]]+Tabela4[[#This Row],[Horário]],"")</f>
        <v>45352.734027777777</v>
      </c>
      <c r="G345" s="46">
        <f t="shared" si="281"/>
        <v>6.0416666667151731E-2</v>
      </c>
      <c r="H345" s="47">
        <f t="shared" si="282"/>
        <v>0</v>
      </c>
      <c r="I345" s="47">
        <f t="shared" si="283"/>
        <v>1</v>
      </c>
      <c r="J345" s="48">
        <f t="shared" si="284"/>
        <v>27.000000000698492</v>
      </c>
    </row>
    <row r="346" spans="1:10" x14ac:dyDescent="0.3">
      <c r="A346" s="42">
        <f t="shared" ref="A346:A351" si="285">A345+1</f>
        <v>345</v>
      </c>
      <c r="B346" s="43">
        <v>45354</v>
      </c>
      <c r="C346" s="44">
        <v>0.4291666666666667</v>
      </c>
      <c r="D346" s="45" t="str">
        <f>IF(Tabela4[[#This Row],[Data]]&lt;&gt;"",PROPER(TEXT(Tabela4[[#This Row],[Data]],"mmmm")),"")</f>
        <v>Março</v>
      </c>
      <c r="E346" s="45">
        <f>IF(Tabela4[[#This Row],[Data]]&lt;&gt;"",YEAR(Tabela4[[#This Row],[Data]]),"")</f>
        <v>2024</v>
      </c>
      <c r="F346" s="46">
        <f>IF(AND(Tabela4[[#This Row],[Data]]&lt;&gt;"",Tabela4[[#This Row],[Horário]]&lt;&gt;""),Tabela4[[#This Row],[Data]]+Tabela4[[#This Row],[Horário]],"")</f>
        <v>45354.429166666669</v>
      </c>
      <c r="G346" s="46">
        <f t="shared" ref="G346:G351" si="286">IF(AND(B346&lt;&gt;"",C346&lt;&gt;""),(B346+C346)-(B345+C345),"")</f>
        <v>1.695138888891961</v>
      </c>
      <c r="H346" s="47">
        <f t="shared" ref="H346:H351" si="287">IF(G346&lt;&gt;"",INT(G346),"")</f>
        <v>1</v>
      </c>
      <c r="I346" s="47">
        <f t="shared" ref="I346:I351" si="288">IF(H346&lt;&gt;"",INT((G346-H346)*24),"")</f>
        <v>16</v>
      </c>
      <c r="J346" s="48">
        <f t="shared" ref="J346:J351" si="289">IF(I346&lt;&gt;"",(((G346-H346)*24)-I346)*60,"")</f>
        <v>41.000000004423782</v>
      </c>
    </row>
    <row r="347" spans="1:10" x14ac:dyDescent="0.3">
      <c r="A347" s="42">
        <f t="shared" si="285"/>
        <v>346</v>
      </c>
      <c r="B347" s="43">
        <v>45354</v>
      </c>
      <c r="C347" s="44">
        <v>0.52638888888888891</v>
      </c>
      <c r="D347" s="45" t="str">
        <f>IF(Tabela4[[#This Row],[Data]]&lt;&gt;"",PROPER(TEXT(Tabela4[[#This Row],[Data]],"mmmm")),"")</f>
        <v>Março</v>
      </c>
      <c r="E347" s="45">
        <f>IF(Tabela4[[#This Row],[Data]]&lt;&gt;"",YEAR(Tabela4[[#This Row],[Data]]),"")</f>
        <v>2024</v>
      </c>
      <c r="F347" s="46">
        <f>IF(AND(Tabela4[[#This Row],[Data]]&lt;&gt;"",Tabela4[[#This Row],[Horário]]&lt;&gt;""),Tabela4[[#This Row],[Data]]+Tabela4[[#This Row],[Horário]],"")</f>
        <v>45354.526388888888</v>
      </c>
      <c r="G347" s="46">
        <f t="shared" si="286"/>
        <v>9.7222222218988463E-2</v>
      </c>
      <c r="H347" s="47">
        <f t="shared" si="287"/>
        <v>0</v>
      </c>
      <c r="I347" s="47">
        <f t="shared" si="288"/>
        <v>2</v>
      </c>
      <c r="J347" s="48">
        <f t="shared" si="289"/>
        <v>19.999999995343387</v>
      </c>
    </row>
    <row r="348" spans="1:10" x14ac:dyDescent="0.3">
      <c r="A348" s="42">
        <f t="shared" si="285"/>
        <v>347</v>
      </c>
      <c r="B348" s="43">
        <v>45354</v>
      </c>
      <c r="C348" s="44">
        <v>0.76180555555555562</v>
      </c>
      <c r="D348" s="45" t="str">
        <f>IF(Tabela4[[#This Row],[Data]]&lt;&gt;"",PROPER(TEXT(Tabela4[[#This Row],[Data]],"mmmm")),"")</f>
        <v>Março</v>
      </c>
      <c r="E348" s="45">
        <f>IF(Tabela4[[#This Row],[Data]]&lt;&gt;"",YEAR(Tabela4[[#This Row],[Data]]),"")</f>
        <v>2024</v>
      </c>
      <c r="F348" s="46">
        <f>IF(AND(Tabela4[[#This Row],[Data]]&lt;&gt;"",Tabela4[[#This Row],[Horário]]&lt;&gt;""),Tabela4[[#This Row],[Data]]+Tabela4[[#This Row],[Horário]],"")</f>
        <v>45354.761805555558</v>
      </c>
      <c r="G348" s="46">
        <f t="shared" si="286"/>
        <v>0.23541666667006211</v>
      </c>
      <c r="H348" s="47">
        <f t="shared" si="287"/>
        <v>0</v>
      </c>
      <c r="I348" s="47">
        <f t="shared" si="288"/>
        <v>5</v>
      </c>
      <c r="J348" s="48">
        <f t="shared" si="289"/>
        <v>39.000000004889444</v>
      </c>
    </row>
    <row r="349" spans="1:10" x14ac:dyDescent="0.3">
      <c r="A349" s="42">
        <f t="shared" si="285"/>
        <v>348</v>
      </c>
      <c r="B349" s="43">
        <v>45355</v>
      </c>
      <c r="C349" s="44">
        <v>0.90902777777777777</v>
      </c>
      <c r="D349" s="45" t="str">
        <f>IF(Tabela4[[#This Row],[Data]]&lt;&gt;"",PROPER(TEXT(Tabela4[[#This Row],[Data]],"mmmm")),"")</f>
        <v>Março</v>
      </c>
      <c r="E349" s="45">
        <f>IF(Tabela4[[#This Row],[Data]]&lt;&gt;"",YEAR(Tabela4[[#This Row],[Data]]),"")</f>
        <v>2024</v>
      </c>
      <c r="F349" s="46">
        <f>IF(AND(Tabela4[[#This Row],[Data]]&lt;&gt;"",Tabela4[[#This Row],[Horário]]&lt;&gt;""),Tabela4[[#This Row],[Data]]+Tabela4[[#This Row],[Horário]],"")</f>
        <v>45355.90902777778</v>
      </c>
      <c r="G349" s="46">
        <f t="shared" si="286"/>
        <v>1.1472222222218988</v>
      </c>
      <c r="H349" s="47">
        <f t="shared" si="287"/>
        <v>1</v>
      </c>
      <c r="I349" s="47">
        <f t="shared" si="288"/>
        <v>3</v>
      </c>
      <c r="J349" s="48">
        <f t="shared" si="289"/>
        <v>31.999999999534339</v>
      </c>
    </row>
    <row r="350" spans="1:10" x14ac:dyDescent="0.3">
      <c r="A350" s="42">
        <f t="shared" si="285"/>
        <v>349</v>
      </c>
      <c r="B350" s="43">
        <v>45356</v>
      </c>
      <c r="C350" s="44">
        <v>0.50208333333333333</v>
      </c>
      <c r="D350" s="45" t="str">
        <f>IF(Tabela4[[#This Row],[Data]]&lt;&gt;"",PROPER(TEXT(Tabela4[[#This Row],[Data]],"mmmm")),"")</f>
        <v>Março</v>
      </c>
      <c r="E350" s="45">
        <f>IF(Tabela4[[#This Row],[Data]]&lt;&gt;"",YEAR(Tabela4[[#This Row],[Data]]),"")</f>
        <v>2024</v>
      </c>
      <c r="F350" s="46">
        <f>IF(AND(Tabela4[[#This Row],[Data]]&lt;&gt;"",Tabela4[[#This Row],[Horário]]&lt;&gt;""),Tabela4[[#This Row],[Data]]+Tabela4[[#This Row],[Horário]],"")</f>
        <v>45356.502083333333</v>
      </c>
      <c r="G350" s="46">
        <f t="shared" si="286"/>
        <v>0.59305555555329192</v>
      </c>
      <c r="H350" s="47">
        <f t="shared" si="287"/>
        <v>0</v>
      </c>
      <c r="I350" s="47">
        <f t="shared" si="288"/>
        <v>14</v>
      </c>
      <c r="J350" s="48">
        <f t="shared" si="289"/>
        <v>13.999999996740371</v>
      </c>
    </row>
    <row r="351" spans="1:10" x14ac:dyDescent="0.3">
      <c r="A351" s="42">
        <f t="shared" si="285"/>
        <v>350</v>
      </c>
      <c r="B351" s="43">
        <v>45356</v>
      </c>
      <c r="C351" s="44">
        <v>0.62083333333333335</v>
      </c>
      <c r="D351" s="45" t="str">
        <f>IF(Tabela4[[#This Row],[Data]]&lt;&gt;"",PROPER(TEXT(Tabela4[[#This Row],[Data]],"mmmm")),"")</f>
        <v>Março</v>
      </c>
      <c r="E351" s="45">
        <f>IF(Tabela4[[#This Row],[Data]]&lt;&gt;"",YEAR(Tabela4[[#This Row],[Data]]),"")</f>
        <v>2024</v>
      </c>
      <c r="F351" s="46">
        <f>IF(AND(Tabela4[[#This Row],[Data]]&lt;&gt;"",Tabela4[[#This Row],[Horário]]&lt;&gt;""),Tabela4[[#This Row],[Data]]+Tabela4[[#This Row],[Horário]],"")</f>
        <v>45356.620833333334</v>
      </c>
      <c r="G351" s="46">
        <f t="shared" si="286"/>
        <v>0.11875000000145519</v>
      </c>
      <c r="H351" s="47">
        <f t="shared" si="287"/>
        <v>0</v>
      </c>
      <c r="I351" s="47">
        <f t="shared" si="288"/>
        <v>2</v>
      </c>
      <c r="J351" s="48">
        <f t="shared" si="289"/>
        <v>51.000000002095476</v>
      </c>
    </row>
    <row r="352" spans="1:10" x14ac:dyDescent="0.3">
      <c r="A352" s="42">
        <f t="shared" ref="A352:A357" si="290">A351+1</f>
        <v>351</v>
      </c>
      <c r="B352" s="43">
        <v>45356</v>
      </c>
      <c r="C352" s="44">
        <v>0.7631944444444444</v>
      </c>
      <c r="D352" s="45" t="str">
        <f>IF(Tabela4[[#This Row],[Data]]&lt;&gt;"",PROPER(TEXT(Tabela4[[#This Row],[Data]],"mmmm")),"")</f>
        <v>Março</v>
      </c>
      <c r="E352" s="45">
        <f>IF(Tabela4[[#This Row],[Data]]&lt;&gt;"",YEAR(Tabela4[[#This Row],[Data]]),"")</f>
        <v>2024</v>
      </c>
      <c r="F352" s="46">
        <f>IF(AND(Tabela4[[#This Row],[Data]]&lt;&gt;"",Tabela4[[#This Row],[Horário]]&lt;&gt;""),Tabela4[[#This Row],[Data]]+Tabela4[[#This Row],[Horário]],"")</f>
        <v>45356.763194444444</v>
      </c>
      <c r="G352" s="46">
        <f t="shared" ref="G352:G357" si="291">IF(AND(B352&lt;&gt;"",C352&lt;&gt;""),(B352+C352)-(B351+C351),"")</f>
        <v>0.14236111110949423</v>
      </c>
      <c r="H352" s="47">
        <f t="shared" ref="H352:H357" si="292">IF(G352&lt;&gt;"",INT(G352),"")</f>
        <v>0</v>
      </c>
      <c r="I352" s="47">
        <f t="shared" ref="I352:I357" si="293">IF(H352&lt;&gt;"",INT((G352-H352)*24),"")</f>
        <v>3</v>
      </c>
      <c r="J352" s="48">
        <f t="shared" ref="J352:J357" si="294">IF(I352&lt;&gt;"",(((G352-H352)*24)-I352)*60,"")</f>
        <v>24.999999997671694</v>
      </c>
    </row>
    <row r="353" spans="1:10" x14ac:dyDescent="0.3">
      <c r="A353" s="42">
        <f t="shared" si="290"/>
        <v>352</v>
      </c>
      <c r="B353" s="43">
        <v>45359</v>
      </c>
      <c r="C353" s="44">
        <v>0.57361111111111118</v>
      </c>
      <c r="D353" s="45" t="str">
        <f>IF(Tabela4[[#This Row],[Data]]&lt;&gt;"",PROPER(TEXT(Tabela4[[#This Row],[Data]],"mmmm")),"")</f>
        <v>Março</v>
      </c>
      <c r="E353" s="45">
        <f>IF(Tabela4[[#This Row],[Data]]&lt;&gt;"",YEAR(Tabela4[[#This Row],[Data]]),"")</f>
        <v>2024</v>
      </c>
      <c r="F353" s="46">
        <f>IF(AND(Tabela4[[#This Row],[Data]]&lt;&gt;"",Tabela4[[#This Row],[Horário]]&lt;&gt;""),Tabela4[[#This Row],[Data]]+Tabela4[[#This Row],[Horário]],"")</f>
        <v>45359.573611111111</v>
      </c>
      <c r="G353" s="46">
        <f t="shared" si="291"/>
        <v>2.8104166666671517</v>
      </c>
      <c r="H353" s="47">
        <f t="shared" si="292"/>
        <v>2</v>
      </c>
      <c r="I353" s="47">
        <f t="shared" si="293"/>
        <v>19</v>
      </c>
      <c r="J353" s="48">
        <f t="shared" si="294"/>
        <v>27.000000000698492</v>
      </c>
    </row>
    <row r="354" spans="1:10" x14ac:dyDescent="0.3">
      <c r="A354" s="42">
        <f t="shared" si="290"/>
        <v>353</v>
      </c>
      <c r="B354" s="43">
        <v>45359</v>
      </c>
      <c r="C354" s="44">
        <v>0.63194444444444442</v>
      </c>
      <c r="D354" s="45" t="str">
        <f>IF(Tabela4[[#This Row],[Data]]&lt;&gt;"",PROPER(TEXT(Tabela4[[#This Row],[Data]],"mmmm")),"")</f>
        <v>Março</v>
      </c>
      <c r="E354" s="45">
        <f>IF(Tabela4[[#This Row],[Data]]&lt;&gt;"",YEAR(Tabela4[[#This Row],[Data]]),"")</f>
        <v>2024</v>
      </c>
      <c r="F354" s="46">
        <f>IF(AND(Tabela4[[#This Row],[Data]]&lt;&gt;"",Tabela4[[#This Row],[Horário]]&lt;&gt;""),Tabela4[[#This Row],[Data]]+Tabela4[[#This Row],[Horário]],"")</f>
        <v>45359.631944444445</v>
      </c>
      <c r="G354" s="46">
        <f t="shared" si="291"/>
        <v>5.8333333334303461E-2</v>
      </c>
      <c r="H354" s="47">
        <f t="shared" si="292"/>
        <v>0</v>
      </c>
      <c r="I354" s="47">
        <f t="shared" si="293"/>
        <v>1</v>
      </c>
      <c r="J354" s="48">
        <f t="shared" si="294"/>
        <v>24.000000001396984</v>
      </c>
    </row>
    <row r="355" spans="1:10" x14ac:dyDescent="0.3">
      <c r="A355" s="42">
        <f t="shared" si="290"/>
        <v>354</v>
      </c>
      <c r="B355" s="43">
        <v>45359</v>
      </c>
      <c r="C355" s="44">
        <v>0.56944444444444442</v>
      </c>
      <c r="D355" s="45" t="str">
        <f>IF(Tabela4[[#This Row],[Data]]&lt;&gt;"",PROPER(TEXT(Tabela4[[#This Row],[Data]],"mmmm")),"")</f>
        <v>Março</v>
      </c>
      <c r="E355" s="45">
        <f>IF(Tabela4[[#This Row],[Data]]&lt;&gt;"",YEAR(Tabela4[[#This Row],[Data]]),"")</f>
        <v>2024</v>
      </c>
      <c r="F355" s="46">
        <f>IF(AND(Tabela4[[#This Row],[Data]]&lt;&gt;"",Tabela4[[#This Row],[Horário]]&lt;&gt;""),Tabela4[[#This Row],[Data]]+Tabela4[[#This Row],[Horário]],"")</f>
        <v>45359.569444444445</v>
      </c>
      <c r="G355" s="46">
        <f t="shared" si="291"/>
        <v>-6.25E-2</v>
      </c>
      <c r="H355" s="47">
        <f t="shared" si="292"/>
        <v>-1</v>
      </c>
      <c r="I355" s="47">
        <f t="shared" si="293"/>
        <v>22</v>
      </c>
      <c r="J355" s="48">
        <f t="shared" si="294"/>
        <v>30</v>
      </c>
    </row>
    <row r="356" spans="1:10" x14ac:dyDescent="0.3">
      <c r="A356" s="42">
        <f t="shared" si="290"/>
        <v>355</v>
      </c>
      <c r="B356" s="43">
        <v>45359</v>
      </c>
      <c r="C356" s="44">
        <v>0.77916666666666667</v>
      </c>
      <c r="D356" s="45" t="str">
        <f>IF(Tabela4[[#This Row],[Data]]&lt;&gt;"",PROPER(TEXT(Tabela4[[#This Row],[Data]],"mmmm")),"")</f>
        <v>Março</v>
      </c>
      <c r="E356" s="45">
        <f>IF(Tabela4[[#This Row],[Data]]&lt;&gt;"",YEAR(Tabela4[[#This Row],[Data]]),"")</f>
        <v>2024</v>
      </c>
      <c r="F356" s="46">
        <f>IF(AND(Tabela4[[#This Row],[Data]]&lt;&gt;"",Tabela4[[#This Row],[Horário]]&lt;&gt;""),Tabela4[[#This Row],[Data]]+Tabela4[[#This Row],[Horário]],"")</f>
        <v>45359.779166666667</v>
      </c>
      <c r="G356" s="46">
        <f t="shared" si="291"/>
        <v>0.20972222222189885</v>
      </c>
      <c r="H356" s="47">
        <f t="shared" si="292"/>
        <v>0</v>
      </c>
      <c r="I356" s="47">
        <f t="shared" si="293"/>
        <v>5</v>
      </c>
      <c r="J356" s="48">
        <f t="shared" si="294"/>
        <v>1.9999999995343387</v>
      </c>
    </row>
    <row r="357" spans="1:10" x14ac:dyDescent="0.3">
      <c r="A357" s="42">
        <f t="shared" si="290"/>
        <v>356</v>
      </c>
      <c r="B357" s="43">
        <v>45360</v>
      </c>
      <c r="C357" s="44">
        <v>0.52361111111111114</v>
      </c>
      <c r="D357" s="45" t="str">
        <f>IF(Tabela4[[#This Row],[Data]]&lt;&gt;"",PROPER(TEXT(Tabela4[[#This Row],[Data]],"mmmm")),"")</f>
        <v>Março</v>
      </c>
      <c r="E357" s="45">
        <f>IF(Tabela4[[#This Row],[Data]]&lt;&gt;"",YEAR(Tabela4[[#This Row],[Data]]),"")</f>
        <v>2024</v>
      </c>
      <c r="F357" s="46">
        <f>IF(AND(Tabela4[[#This Row],[Data]]&lt;&gt;"",Tabela4[[#This Row],[Horário]]&lt;&gt;""),Tabela4[[#This Row],[Data]]+Tabela4[[#This Row],[Horário]],"")</f>
        <v>45360.523611111108</v>
      </c>
      <c r="G357" s="46">
        <f t="shared" si="291"/>
        <v>0.74444444444088731</v>
      </c>
      <c r="H357" s="47">
        <f t="shared" si="292"/>
        <v>0</v>
      </c>
      <c r="I357" s="47">
        <f t="shared" si="293"/>
        <v>17</v>
      </c>
      <c r="J357" s="48">
        <f t="shared" si="294"/>
        <v>51.999999994877726</v>
      </c>
    </row>
    <row r="358" spans="1:10" x14ac:dyDescent="0.3">
      <c r="A358" s="42">
        <f t="shared" ref="A358:A363" si="295">A357+1</f>
        <v>357</v>
      </c>
      <c r="B358" s="43">
        <v>45360</v>
      </c>
      <c r="C358" s="44">
        <v>0.65486111111111112</v>
      </c>
      <c r="D358" s="45" t="str">
        <f>IF(Tabela4[[#This Row],[Data]]&lt;&gt;"",PROPER(TEXT(Tabela4[[#This Row],[Data]],"mmmm")),"")</f>
        <v>Março</v>
      </c>
      <c r="E358" s="45">
        <f>IF(Tabela4[[#This Row],[Data]]&lt;&gt;"",YEAR(Tabela4[[#This Row],[Data]]),"")</f>
        <v>2024</v>
      </c>
      <c r="F358" s="46">
        <f>IF(AND(Tabela4[[#This Row],[Data]]&lt;&gt;"",Tabela4[[#This Row],[Horário]]&lt;&gt;""),Tabela4[[#This Row],[Data]]+Tabela4[[#This Row],[Horário]],"")</f>
        <v>45360.654861111114</v>
      </c>
      <c r="G358" s="46">
        <f t="shared" ref="G358:G363" si="296">IF(AND(B358&lt;&gt;"",C358&lt;&gt;""),(B358+C358)-(B357+C357),"")</f>
        <v>0.13125000000582077</v>
      </c>
      <c r="H358" s="47">
        <f t="shared" ref="H358:H363" si="297">IF(G358&lt;&gt;"",INT(G358),"")</f>
        <v>0</v>
      </c>
      <c r="I358" s="47">
        <f t="shared" ref="I358:I363" si="298">IF(H358&lt;&gt;"",INT((G358-H358)*24),"")</f>
        <v>3</v>
      </c>
      <c r="J358" s="48">
        <f t="shared" ref="J358:J363" si="299">IF(I358&lt;&gt;"",(((G358-H358)*24)-I358)*60,"")</f>
        <v>9.0000000083819032</v>
      </c>
    </row>
    <row r="359" spans="1:10" x14ac:dyDescent="0.3">
      <c r="A359" s="42">
        <f t="shared" si="295"/>
        <v>358</v>
      </c>
      <c r="B359" s="43">
        <v>45360</v>
      </c>
      <c r="C359" s="44">
        <v>0.8305555555555556</v>
      </c>
      <c r="D359" s="45" t="str">
        <f>IF(Tabela4[[#This Row],[Data]]&lt;&gt;"",PROPER(TEXT(Tabela4[[#This Row],[Data]],"mmmm")),"")</f>
        <v>Março</v>
      </c>
      <c r="E359" s="45">
        <f>IF(Tabela4[[#This Row],[Data]]&lt;&gt;"",YEAR(Tabela4[[#This Row],[Data]]),"")</f>
        <v>2024</v>
      </c>
      <c r="F359" s="46">
        <f>IF(AND(Tabela4[[#This Row],[Data]]&lt;&gt;"",Tabela4[[#This Row],[Horário]]&lt;&gt;""),Tabela4[[#This Row],[Data]]+Tabela4[[#This Row],[Horário]],"")</f>
        <v>45360.830555555556</v>
      </c>
      <c r="G359" s="46">
        <f t="shared" si="296"/>
        <v>0.1756944444423425</v>
      </c>
      <c r="H359" s="47">
        <f t="shared" si="297"/>
        <v>0</v>
      </c>
      <c r="I359" s="47">
        <f t="shared" si="298"/>
        <v>4</v>
      </c>
      <c r="J359" s="48">
        <f t="shared" si="299"/>
        <v>12.999999996973202</v>
      </c>
    </row>
    <row r="360" spans="1:10" x14ac:dyDescent="0.3">
      <c r="A360" s="42">
        <f t="shared" si="295"/>
        <v>359</v>
      </c>
      <c r="B360" s="43">
        <v>45361</v>
      </c>
      <c r="C360" s="44">
        <v>0.65277777777777779</v>
      </c>
      <c r="D360" s="45" t="str">
        <f>IF(Tabela4[[#This Row],[Data]]&lt;&gt;"",PROPER(TEXT(Tabela4[[#This Row],[Data]],"mmmm")),"")</f>
        <v>Março</v>
      </c>
      <c r="E360" s="45">
        <f>IF(Tabela4[[#This Row],[Data]]&lt;&gt;"",YEAR(Tabela4[[#This Row],[Data]]),"")</f>
        <v>2024</v>
      </c>
      <c r="F360" s="46">
        <f>IF(AND(Tabela4[[#This Row],[Data]]&lt;&gt;"",Tabela4[[#This Row],[Horário]]&lt;&gt;""),Tabela4[[#This Row],[Data]]+Tabela4[[#This Row],[Horário]],"")</f>
        <v>45361.652777777781</v>
      </c>
      <c r="G360" s="46">
        <f t="shared" si="296"/>
        <v>0.82222222222480923</v>
      </c>
      <c r="H360" s="47">
        <f t="shared" si="297"/>
        <v>0</v>
      </c>
      <c r="I360" s="47">
        <f t="shared" si="298"/>
        <v>19</v>
      </c>
      <c r="J360" s="48">
        <f t="shared" si="299"/>
        <v>44.00000000372529</v>
      </c>
    </row>
    <row r="361" spans="1:10" x14ac:dyDescent="0.3">
      <c r="A361" s="42">
        <f t="shared" si="295"/>
        <v>360</v>
      </c>
      <c r="B361" s="43">
        <v>45361</v>
      </c>
      <c r="C361" s="44">
        <v>0.83819444444444446</v>
      </c>
      <c r="D361" s="45" t="str">
        <f>IF(Tabela4[[#This Row],[Data]]&lt;&gt;"",PROPER(TEXT(Tabela4[[#This Row],[Data]],"mmmm")),"")</f>
        <v>Março</v>
      </c>
      <c r="E361" s="45">
        <f>IF(Tabela4[[#This Row],[Data]]&lt;&gt;"",YEAR(Tabela4[[#This Row],[Data]]),"")</f>
        <v>2024</v>
      </c>
      <c r="F361" s="46">
        <f>IF(AND(Tabela4[[#This Row],[Data]]&lt;&gt;"",Tabela4[[#This Row],[Horário]]&lt;&gt;""),Tabela4[[#This Row],[Data]]+Tabela4[[#This Row],[Horário]],"")</f>
        <v>45361.838194444441</v>
      </c>
      <c r="G361" s="46">
        <f t="shared" si="296"/>
        <v>0.18541666665987577</v>
      </c>
      <c r="H361" s="47">
        <f t="shared" si="297"/>
        <v>0</v>
      </c>
      <c r="I361" s="47">
        <f t="shared" si="298"/>
        <v>4</v>
      </c>
      <c r="J361" s="48">
        <f t="shared" si="299"/>
        <v>26.999999990221113</v>
      </c>
    </row>
    <row r="362" spans="1:10" x14ac:dyDescent="0.3">
      <c r="A362" s="42">
        <f t="shared" si="295"/>
        <v>361</v>
      </c>
      <c r="B362" s="43">
        <v>45363</v>
      </c>
      <c r="C362" s="44">
        <v>0.45416666666666666</v>
      </c>
      <c r="D362" s="45" t="str">
        <f>IF(Tabela4[[#This Row],[Data]]&lt;&gt;"",PROPER(TEXT(Tabela4[[#This Row],[Data]],"mmmm")),"")</f>
        <v>Março</v>
      </c>
      <c r="E362" s="45">
        <f>IF(Tabela4[[#This Row],[Data]]&lt;&gt;"",YEAR(Tabela4[[#This Row],[Data]]),"")</f>
        <v>2024</v>
      </c>
      <c r="F362" s="46">
        <f>IF(AND(Tabela4[[#This Row],[Data]]&lt;&gt;"",Tabela4[[#This Row],[Horário]]&lt;&gt;""),Tabela4[[#This Row],[Data]]+Tabela4[[#This Row],[Horário]],"")</f>
        <v>45363.45416666667</v>
      </c>
      <c r="G362" s="46">
        <f t="shared" si="296"/>
        <v>1.6159722222291748</v>
      </c>
      <c r="H362" s="47">
        <f t="shared" si="297"/>
        <v>1</v>
      </c>
      <c r="I362" s="47">
        <f t="shared" si="298"/>
        <v>14</v>
      </c>
      <c r="J362" s="48">
        <f t="shared" si="299"/>
        <v>47.000000010011718</v>
      </c>
    </row>
    <row r="363" spans="1:10" x14ac:dyDescent="0.3">
      <c r="A363" s="42">
        <f t="shared" si="295"/>
        <v>362</v>
      </c>
      <c r="B363" s="43">
        <v>45363</v>
      </c>
      <c r="C363" s="44">
        <v>0.52222222222222225</v>
      </c>
      <c r="D363" s="45" t="str">
        <f>IF(Tabela4[[#This Row],[Data]]&lt;&gt;"",PROPER(TEXT(Tabela4[[#This Row],[Data]],"mmmm")),"")</f>
        <v>Março</v>
      </c>
      <c r="E363" s="45">
        <f>IF(Tabela4[[#This Row],[Data]]&lt;&gt;"",YEAR(Tabela4[[#This Row],[Data]]),"")</f>
        <v>2024</v>
      </c>
      <c r="F363" s="46">
        <f>IF(AND(Tabela4[[#This Row],[Data]]&lt;&gt;"",Tabela4[[#This Row],[Horário]]&lt;&gt;""),Tabela4[[#This Row],[Data]]+Tabela4[[#This Row],[Horário]],"")</f>
        <v>45363.522222222222</v>
      </c>
      <c r="G363" s="46">
        <f t="shared" si="296"/>
        <v>6.8055555551836733E-2</v>
      </c>
      <c r="H363" s="47">
        <f t="shared" si="297"/>
        <v>0</v>
      </c>
      <c r="I363" s="47">
        <f t="shared" si="298"/>
        <v>1</v>
      </c>
      <c r="J363" s="48">
        <f t="shared" si="299"/>
        <v>37.999999994644895</v>
      </c>
    </row>
    <row r="364" spans="1:10" x14ac:dyDescent="0.3">
      <c r="A364" s="42">
        <f t="shared" ref="A364:A369" si="300">A363+1</f>
        <v>363</v>
      </c>
      <c r="B364" s="43">
        <v>45363</v>
      </c>
      <c r="C364" s="44">
        <v>0.57291666666666663</v>
      </c>
      <c r="D364" s="45" t="str">
        <f>IF(Tabela4[[#This Row],[Data]]&lt;&gt;"",PROPER(TEXT(Tabela4[[#This Row],[Data]],"mmmm")),"")</f>
        <v>Março</v>
      </c>
      <c r="E364" s="45">
        <f>IF(Tabela4[[#This Row],[Data]]&lt;&gt;"",YEAR(Tabela4[[#This Row],[Data]]),"")</f>
        <v>2024</v>
      </c>
      <c r="F364" s="46">
        <f>IF(AND(Tabela4[[#This Row],[Data]]&lt;&gt;"",Tabela4[[#This Row],[Horário]]&lt;&gt;""),Tabela4[[#This Row],[Data]]+Tabela4[[#This Row],[Horário]],"")</f>
        <v>45363.572916666664</v>
      </c>
      <c r="G364" s="46">
        <f t="shared" ref="G364:G369" si="301">IF(AND(B364&lt;&gt;"",C364&lt;&gt;""),(B364+C364)-(B363+C363),"")</f>
        <v>5.0694444442342501E-2</v>
      </c>
      <c r="H364" s="47">
        <f t="shared" ref="H364:H369" si="302">IF(G364&lt;&gt;"",INT(G364),"")</f>
        <v>0</v>
      </c>
      <c r="I364" s="47">
        <f t="shared" ref="I364:I369" si="303">IF(H364&lt;&gt;"",INT((G364-H364)*24),"")</f>
        <v>1</v>
      </c>
      <c r="J364" s="48">
        <f t="shared" ref="J364:J369" si="304">IF(I364&lt;&gt;"",(((G364-H364)*24)-I364)*60,"")</f>
        <v>12.999999996973202</v>
      </c>
    </row>
    <row r="365" spans="1:10" x14ac:dyDescent="0.3">
      <c r="A365" s="42">
        <f t="shared" si="300"/>
        <v>364</v>
      </c>
      <c r="B365" s="43">
        <v>45363</v>
      </c>
      <c r="C365" s="44">
        <v>0.78819444444444442</v>
      </c>
      <c r="D365" s="45" t="str">
        <f>IF(Tabela4[[#This Row],[Data]]&lt;&gt;"",PROPER(TEXT(Tabela4[[#This Row],[Data]],"mmmm")),"")</f>
        <v>Março</v>
      </c>
      <c r="E365" s="45">
        <f>IF(Tabela4[[#This Row],[Data]]&lt;&gt;"",YEAR(Tabela4[[#This Row],[Data]]),"")</f>
        <v>2024</v>
      </c>
      <c r="F365" s="46">
        <f>IF(AND(Tabela4[[#This Row],[Data]]&lt;&gt;"",Tabela4[[#This Row],[Horário]]&lt;&gt;""),Tabela4[[#This Row],[Data]]+Tabela4[[#This Row],[Horário]],"")</f>
        <v>45363.788194444445</v>
      </c>
      <c r="G365" s="46">
        <f t="shared" si="301"/>
        <v>0.21527777778101154</v>
      </c>
      <c r="H365" s="47">
        <f t="shared" si="302"/>
        <v>0</v>
      </c>
      <c r="I365" s="47">
        <f t="shared" si="303"/>
        <v>5</v>
      </c>
      <c r="J365" s="48">
        <f t="shared" si="304"/>
        <v>10.000000004656613</v>
      </c>
    </row>
    <row r="366" spans="1:10" x14ac:dyDescent="0.3">
      <c r="A366" s="42">
        <f t="shared" si="300"/>
        <v>365</v>
      </c>
      <c r="B366" s="43">
        <v>45364</v>
      </c>
      <c r="C366" s="44">
        <v>0.46111111111111114</v>
      </c>
      <c r="D366" s="45" t="str">
        <f>IF(Tabela4[[#This Row],[Data]]&lt;&gt;"",PROPER(TEXT(Tabela4[[#This Row],[Data]],"mmmm")),"")</f>
        <v>Março</v>
      </c>
      <c r="E366" s="45">
        <f>IF(Tabela4[[#This Row],[Data]]&lt;&gt;"",YEAR(Tabela4[[#This Row],[Data]]),"")</f>
        <v>2024</v>
      </c>
      <c r="F366" s="46">
        <f>IF(AND(Tabela4[[#This Row],[Data]]&lt;&gt;"",Tabela4[[#This Row],[Horário]]&lt;&gt;""),Tabela4[[#This Row],[Data]]+Tabela4[[#This Row],[Horário]],"")</f>
        <v>45364.461111111108</v>
      </c>
      <c r="G366" s="46">
        <f t="shared" si="301"/>
        <v>0.67291666666278616</v>
      </c>
      <c r="H366" s="47">
        <f t="shared" si="302"/>
        <v>0</v>
      </c>
      <c r="I366" s="47">
        <f t="shared" si="303"/>
        <v>16</v>
      </c>
      <c r="J366" s="48">
        <f t="shared" si="304"/>
        <v>8.9999999944120646</v>
      </c>
    </row>
    <row r="367" spans="1:10" x14ac:dyDescent="0.3">
      <c r="A367" s="42">
        <f t="shared" si="300"/>
        <v>366</v>
      </c>
      <c r="B367" s="43">
        <v>45364</v>
      </c>
      <c r="C367" s="44">
        <v>0.62777777777777777</v>
      </c>
      <c r="D367" s="45" t="str">
        <f>IF(Tabela4[[#This Row],[Data]]&lt;&gt;"",PROPER(TEXT(Tabela4[[#This Row],[Data]],"mmmm")),"")</f>
        <v>Março</v>
      </c>
      <c r="E367" s="45">
        <f>IF(Tabela4[[#This Row],[Data]]&lt;&gt;"",YEAR(Tabela4[[#This Row],[Data]]),"")</f>
        <v>2024</v>
      </c>
      <c r="F367" s="46">
        <f>IF(AND(Tabela4[[#This Row],[Data]]&lt;&gt;"",Tabela4[[#This Row],[Horário]]&lt;&gt;""),Tabela4[[#This Row],[Data]]+Tabela4[[#This Row],[Horário]],"")</f>
        <v>45364.62777777778</v>
      </c>
      <c r="G367" s="46">
        <f t="shared" si="301"/>
        <v>0.16666666667151731</v>
      </c>
      <c r="H367" s="47">
        <f t="shared" si="302"/>
        <v>0</v>
      </c>
      <c r="I367" s="47">
        <f t="shared" si="303"/>
        <v>4</v>
      </c>
      <c r="J367" s="48">
        <f t="shared" si="304"/>
        <v>6.9849193096160889E-9</v>
      </c>
    </row>
    <row r="368" spans="1:10" x14ac:dyDescent="0.3">
      <c r="A368" s="42">
        <f t="shared" si="300"/>
        <v>367</v>
      </c>
      <c r="B368" s="43">
        <v>45368</v>
      </c>
      <c r="C368" s="44">
        <v>0.67708333333333337</v>
      </c>
      <c r="D368" s="45" t="str">
        <f>IF(Tabela4[[#This Row],[Data]]&lt;&gt;"",PROPER(TEXT(Tabela4[[#This Row],[Data]],"mmmm")),"")</f>
        <v>Março</v>
      </c>
      <c r="E368" s="45">
        <f>IF(Tabela4[[#This Row],[Data]]&lt;&gt;"",YEAR(Tabela4[[#This Row],[Data]]),"")</f>
        <v>2024</v>
      </c>
      <c r="F368" s="46">
        <f>IF(AND(Tabela4[[#This Row],[Data]]&lt;&gt;"",Tabela4[[#This Row],[Horário]]&lt;&gt;""),Tabela4[[#This Row],[Data]]+Tabela4[[#This Row],[Horário]],"")</f>
        <v>45368.677083333336</v>
      </c>
      <c r="G368" s="46">
        <f t="shared" si="301"/>
        <v>4.0493055555562023</v>
      </c>
      <c r="H368" s="47">
        <f t="shared" si="302"/>
        <v>4</v>
      </c>
      <c r="I368" s="47">
        <f t="shared" si="303"/>
        <v>1</v>
      </c>
      <c r="J368" s="48">
        <f t="shared" si="304"/>
        <v>11.000000000931323</v>
      </c>
    </row>
    <row r="369" spans="1:10" x14ac:dyDescent="0.3">
      <c r="A369" s="42">
        <f t="shared" si="300"/>
        <v>368</v>
      </c>
      <c r="B369" s="43">
        <v>45368</v>
      </c>
      <c r="C369" s="44">
        <v>0.74583333333333335</v>
      </c>
      <c r="D369" s="45" t="str">
        <f>IF(Tabela4[[#This Row],[Data]]&lt;&gt;"",PROPER(TEXT(Tabela4[[#This Row],[Data]],"mmmm")),"")</f>
        <v>Março</v>
      </c>
      <c r="E369" s="45">
        <f>IF(Tabela4[[#This Row],[Data]]&lt;&gt;"",YEAR(Tabela4[[#This Row],[Data]]),"")</f>
        <v>2024</v>
      </c>
      <c r="F369" s="46">
        <f>IF(AND(Tabela4[[#This Row],[Data]]&lt;&gt;"",Tabela4[[#This Row],[Horário]]&lt;&gt;""),Tabela4[[#This Row],[Data]]+Tabela4[[#This Row],[Horário]],"")</f>
        <v>45368.745833333334</v>
      </c>
      <c r="G369" s="46">
        <f t="shared" si="301"/>
        <v>6.8749999998544808E-2</v>
      </c>
      <c r="H369" s="47">
        <f t="shared" si="302"/>
        <v>0</v>
      </c>
      <c r="I369" s="47">
        <f t="shared" si="303"/>
        <v>1</v>
      </c>
      <c r="J369" s="48">
        <f t="shared" si="304"/>
        <v>38.999999997904524</v>
      </c>
    </row>
    <row r="370" spans="1:10" x14ac:dyDescent="0.3">
      <c r="A370" s="42">
        <f t="shared" ref="A370:A375" si="305">A369+1</f>
        <v>369</v>
      </c>
      <c r="B370" s="43">
        <v>45369</v>
      </c>
      <c r="C370" s="44">
        <v>0.4201388888888889</v>
      </c>
      <c r="D370" s="45" t="str">
        <f>IF(Tabela4[[#This Row],[Data]]&lt;&gt;"",PROPER(TEXT(Tabela4[[#This Row],[Data]],"mmmm")),"")</f>
        <v>Março</v>
      </c>
      <c r="E370" s="45">
        <f>IF(Tabela4[[#This Row],[Data]]&lt;&gt;"",YEAR(Tabela4[[#This Row],[Data]]),"")</f>
        <v>2024</v>
      </c>
      <c r="F370" s="46">
        <f>IF(AND(Tabela4[[#This Row],[Data]]&lt;&gt;"",Tabela4[[#This Row],[Horário]]&lt;&gt;""),Tabela4[[#This Row],[Data]]+Tabela4[[#This Row],[Horário]],"")</f>
        <v>45369.420138888891</v>
      </c>
      <c r="G370" s="46">
        <f t="shared" ref="G370:G375" si="306">IF(AND(B370&lt;&gt;"",C370&lt;&gt;""),(B370+C370)-(B369+C369),"")</f>
        <v>0.67430555555620231</v>
      </c>
      <c r="H370" s="47">
        <f t="shared" ref="H370:H375" si="307">IF(G370&lt;&gt;"",INT(G370),"")</f>
        <v>0</v>
      </c>
      <c r="I370" s="47">
        <f t="shared" ref="I370:I375" si="308">IF(H370&lt;&gt;"",INT((G370-H370)*24),"")</f>
        <v>16</v>
      </c>
      <c r="J370" s="48">
        <f t="shared" ref="J370:J375" si="309">IF(I370&lt;&gt;"",(((G370-H370)*24)-I370)*60,"")</f>
        <v>11.000000000931323</v>
      </c>
    </row>
    <row r="371" spans="1:10" x14ac:dyDescent="0.3">
      <c r="A371" s="42">
        <f t="shared" si="305"/>
        <v>370</v>
      </c>
      <c r="B371" s="43">
        <v>45369</v>
      </c>
      <c r="C371" s="44">
        <v>0.84375</v>
      </c>
      <c r="D371" s="45" t="str">
        <f>IF(Tabela4[[#This Row],[Data]]&lt;&gt;"",PROPER(TEXT(Tabela4[[#This Row],[Data]],"mmmm")),"")</f>
        <v>Março</v>
      </c>
      <c r="E371" s="45">
        <f>IF(Tabela4[[#This Row],[Data]]&lt;&gt;"",YEAR(Tabela4[[#This Row],[Data]]),"")</f>
        <v>2024</v>
      </c>
      <c r="F371" s="46">
        <f>IF(AND(Tabela4[[#This Row],[Data]]&lt;&gt;"",Tabela4[[#This Row],[Horário]]&lt;&gt;""),Tabela4[[#This Row],[Data]]+Tabela4[[#This Row],[Horário]],"")</f>
        <v>45369.84375</v>
      </c>
      <c r="G371" s="46">
        <f t="shared" si="306"/>
        <v>0.42361111110949423</v>
      </c>
      <c r="H371" s="47">
        <f t="shared" si="307"/>
        <v>0</v>
      </c>
      <c r="I371" s="47">
        <f t="shared" si="308"/>
        <v>10</v>
      </c>
      <c r="J371" s="48">
        <f t="shared" si="309"/>
        <v>9.9999999976716936</v>
      </c>
    </row>
    <row r="372" spans="1:10" x14ac:dyDescent="0.3">
      <c r="A372" s="42">
        <f t="shared" si="305"/>
        <v>371</v>
      </c>
      <c r="B372" s="43">
        <v>45370</v>
      </c>
      <c r="C372" s="44">
        <v>0.40625</v>
      </c>
      <c r="D372" s="45" t="str">
        <f>IF(Tabela4[[#This Row],[Data]]&lt;&gt;"",PROPER(TEXT(Tabela4[[#This Row],[Data]],"mmmm")),"")</f>
        <v>Março</v>
      </c>
      <c r="E372" s="45">
        <f>IF(Tabela4[[#This Row],[Data]]&lt;&gt;"",YEAR(Tabela4[[#This Row],[Data]]),"")</f>
        <v>2024</v>
      </c>
      <c r="F372" s="46">
        <f>IF(AND(Tabela4[[#This Row],[Data]]&lt;&gt;"",Tabela4[[#This Row],[Horário]]&lt;&gt;""),Tabela4[[#This Row],[Data]]+Tabela4[[#This Row],[Horário]],"")</f>
        <v>45370.40625</v>
      </c>
      <c r="G372" s="46">
        <f t="shared" si="306"/>
        <v>0.5625</v>
      </c>
      <c r="H372" s="47">
        <f t="shared" si="307"/>
        <v>0</v>
      </c>
      <c r="I372" s="47">
        <f t="shared" si="308"/>
        <v>13</v>
      </c>
      <c r="J372" s="48">
        <f t="shared" si="309"/>
        <v>30</v>
      </c>
    </row>
    <row r="373" spans="1:10" x14ac:dyDescent="0.3">
      <c r="A373" s="42">
        <f t="shared" si="305"/>
        <v>372</v>
      </c>
      <c r="B373" s="43">
        <v>45371</v>
      </c>
      <c r="C373" s="44">
        <v>0.375</v>
      </c>
      <c r="D373" s="45" t="str">
        <f>IF(Tabela4[[#This Row],[Data]]&lt;&gt;"",PROPER(TEXT(Tabela4[[#This Row],[Data]],"mmmm")),"")</f>
        <v>Março</v>
      </c>
      <c r="E373" s="45">
        <f>IF(Tabela4[[#This Row],[Data]]&lt;&gt;"",YEAR(Tabela4[[#This Row],[Data]]),"")</f>
        <v>2024</v>
      </c>
      <c r="F373" s="46">
        <f>IF(AND(Tabela4[[#This Row],[Data]]&lt;&gt;"",Tabela4[[#This Row],[Horário]]&lt;&gt;""),Tabela4[[#This Row],[Data]]+Tabela4[[#This Row],[Horário]],"")</f>
        <v>45371.375</v>
      </c>
      <c r="G373" s="46">
        <f t="shared" si="306"/>
        <v>0.96875</v>
      </c>
      <c r="H373" s="47">
        <f t="shared" si="307"/>
        <v>0</v>
      </c>
      <c r="I373" s="47">
        <f t="shared" si="308"/>
        <v>23</v>
      </c>
      <c r="J373" s="48">
        <f t="shared" si="309"/>
        <v>15</v>
      </c>
    </row>
    <row r="374" spans="1:10" x14ac:dyDescent="0.3">
      <c r="A374" s="42">
        <f t="shared" si="305"/>
        <v>373</v>
      </c>
      <c r="B374" s="43">
        <v>45371</v>
      </c>
      <c r="C374" s="44">
        <v>0.4826388888888889</v>
      </c>
      <c r="D374" s="45" t="str">
        <f>IF(Tabela4[[#This Row],[Data]]&lt;&gt;"",PROPER(TEXT(Tabela4[[#This Row],[Data]],"mmmm")),"")</f>
        <v>Março</v>
      </c>
      <c r="E374" s="45">
        <f>IF(Tabela4[[#This Row],[Data]]&lt;&gt;"",YEAR(Tabela4[[#This Row],[Data]]),"")</f>
        <v>2024</v>
      </c>
      <c r="F374" s="46">
        <f>IF(AND(Tabela4[[#This Row],[Data]]&lt;&gt;"",Tabela4[[#This Row],[Horário]]&lt;&gt;""),Tabela4[[#This Row],[Data]]+Tabela4[[#This Row],[Horário]],"")</f>
        <v>45371.482638888891</v>
      </c>
      <c r="G374" s="46">
        <f t="shared" si="306"/>
        <v>0.10763888889050577</v>
      </c>
      <c r="H374" s="47">
        <f t="shared" si="307"/>
        <v>0</v>
      </c>
      <c r="I374" s="47">
        <f t="shared" si="308"/>
        <v>2</v>
      </c>
      <c r="J374" s="48">
        <f t="shared" si="309"/>
        <v>35.000000002328306</v>
      </c>
    </row>
    <row r="375" spans="1:10" x14ac:dyDescent="0.3">
      <c r="A375" s="42">
        <f t="shared" si="305"/>
        <v>374</v>
      </c>
      <c r="B375" s="43">
        <v>45374</v>
      </c>
      <c r="C375" s="44">
        <v>0.70138888888888884</v>
      </c>
      <c r="D375" s="45" t="str">
        <f>IF(Tabela4[[#This Row],[Data]]&lt;&gt;"",PROPER(TEXT(Tabela4[[#This Row],[Data]],"mmmm")),"")</f>
        <v>Março</v>
      </c>
      <c r="E375" s="45">
        <f>IF(Tabela4[[#This Row],[Data]]&lt;&gt;"",YEAR(Tabela4[[#This Row],[Data]]),"")</f>
        <v>2024</v>
      </c>
      <c r="F375" s="46">
        <f>IF(AND(Tabela4[[#This Row],[Data]]&lt;&gt;"",Tabela4[[#This Row],[Horário]]&lt;&gt;""),Tabela4[[#This Row],[Data]]+Tabela4[[#This Row],[Horário]],"")</f>
        <v>45374.701388888891</v>
      </c>
      <c r="G375" s="46">
        <f t="shared" si="306"/>
        <v>3.21875</v>
      </c>
      <c r="H375" s="47">
        <f t="shared" si="307"/>
        <v>3</v>
      </c>
      <c r="I375" s="47">
        <f t="shared" si="308"/>
        <v>5</v>
      </c>
      <c r="J375" s="48">
        <f t="shared" si="309"/>
        <v>15</v>
      </c>
    </row>
    <row r="376" spans="1:10" x14ac:dyDescent="0.3">
      <c r="A376" s="42">
        <f t="shared" ref="A376:A381" si="310">A375+1</f>
        <v>375</v>
      </c>
      <c r="B376" s="43">
        <v>45375</v>
      </c>
      <c r="C376" s="44">
        <v>0.44791666666666669</v>
      </c>
      <c r="D376" s="45" t="str">
        <f>IF(Tabela4[[#This Row],[Data]]&lt;&gt;"",PROPER(TEXT(Tabela4[[#This Row],[Data]],"mmmm")),"")</f>
        <v>Março</v>
      </c>
      <c r="E376" s="45">
        <f>IF(Tabela4[[#This Row],[Data]]&lt;&gt;"",YEAR(Tabela4[[#This Row],[Data]]),"")</f>
        <v>2024</v>
      </c>
      <c r="F376" s="46">
        <f>IF(AND(Tabela4[[#This Row],[Data]]&lt;&gt;"",Tabela4[[#This Row],[Horário]]&lt;&gt;""),Tabela4[[#This Row],[Data]]+Tabela4[[#This Row],[Horário]],"")</f>
        <v>45375.447916666664</v>
      </c>
      <c r="G376" s="46">
        <f t="shared" ref="G376:G381" si="311">IF(AND(B376&lt;&gt;"",C376&lt;&gt;""),(B376+C376)-(B375+C375),"")</f>
        <v>0.74652777777373558</v>
      </c>
      <c r="H376" s="47">
        <f t="shared" ref="H376:H381" si="312">IF(G376&lt;&gt;"",INT(G376),"")</f>
        <v>0</v>
      </c>
      <c r="I376" s="47">
        <f t="shared" ref="I376:I381" si="313">IF(H376&lt;&gt;"",INT((G376-H376)*24),"")</f>
        <v>17</v>
      </c>
      <c r="J376" s="48">
        <f t="shared" ref="J376:J381" si="314">IF(I376&lt;&gt;"",(((G376-H376)*24)-I376)*60,"")</f>
        <v>54.999999994179234</v>
      </c>
    </row>
    <row r="377" spans="1:10" x14ac:dyDescent="0.3">
      <c r="A377" s="42">
        <f t="shared" si="310"/>
        <v>376</v>
      </c>
      <c r="B377" s="43">
        <v>45375</v>
      </c>
      <c r="C377" s="44">
        <v>0.65972222222222221</v>
      </c>
      <c r="D377" s="45" t="str">
        <f>IF(Tabela4[[#This Row],[Data]]&lt;&gt;"",PROPER(TEXT(Tabela4[[#This Row],[Data]],"mmmm")),"")</f>
        <v>Março</v>
      </c>
      <c r="E377" s="45">
        <f>IF(Tabela4[[#This Row],[Data]]&lt;&gt;"",YEAR(Tabela4[[#This Row],[Data]]),"")</f>
        <v>2024</v>
      </c>
      <c r="F377" s="46">
        <f>IF(AND(Tabela4[[#This Row],[Data]]&lt;&gt;"",Tabela4[[#This Row],[Horário]]&lt;&gt;""),Tabela4[[#This Row],[Data]]+Tabela4[[#This Row],[Horário]],"")</f>
        <v>45375.659722222219</v>
      </c>
      <c r="G377" s="46">
        <f t="shared" si="311"/>
        <v>0.21180555555474712</v>
      </c>
      <c r="H377" s="47">
        <f t="shared" si="312"/>
        <v>0</v>
      </c>
      <c r="I377" s="47">
        <f t="shared" si="313"/>
        <v>5</v>
      </c>
      <c r="J377" s="48">
        <f t="shared" si="314"/>
        <v>4.9999999988358468</v>
      </c>
    </row>
    <row r="378" spans="1:10" x14ac:dyDescent="0.3">
      <c r="A378" s="42">
        <f t="shared" si="310"/>
        <v>377</v>
      </c>
      <c r="B378" s="43">
        <v>45375</v>
      </c>
      <c r="C378" s="44">
        <v>0.65972222222222221</v>
      </c>
      <c r="D378" s="45" t="str">
        <f>IF(Tabela4[[#This Row],[Data]]&lt;&gt;"",PROPER(TEXT(Tabela4[[#This Row],[Data]],"mmmm")),"")</f>
        <v>Março</v>
      </c>
      <c r="E378" s="45">
        <f>IF(Tabela4[[#This Row],[Data]]&lt;&gt;"",YEAR(Tabela4[[#This Row],[Data]]),"")</f>
        <v>2024</v>
      </c>
      <c r="F378" s="46">
        <f>IF(AND(Tabela4[[#This Row],[Data]]&lt;&gt;"",Tabela4[[#This Row],[Horário]]&lt;&gt;""),Tabela4[[#This Row],[Data]]+Tabela4[[#This Row],[Horário]],"")</f>
        <v>45375.659722222219</v>
      </c>
      <c r="G378" s="46">
        <f t="shared" si="311"/>
        <v>0</v>
      </c>
      <c r="H378" s="47">
        <f t="shared" si="312"/>
        <v>0</v>
      </c>
      <c r="I378" s="47">
        <f t="shared" si="313"/>
        <v>0</v>
      </c>
      <c r="J378" s="48">
        <f t="shared" si="314"/>
        <v>0</v>
      </c>
    </row>
    <row r="379" spans="1:10" x14ac:dyDescent="0.3">
      <c r="A379" s="42">
        <f t="shared" si="310"/>
        <v>378</v>
      </c>
      <c r="B379" s="43">
        <v>45375</v>
      </c>
      <c r="C379" s="44">
        <v>0.86111111111111116</v>
      </c>
      <c r="D379" s="45" t="str">
        <f>IF(Tabela4[[#This Row],[Data]]&lt;&gt;"",PROPER(TEXT(Tabela4[[#This Row],[Data]],"mmmm")),"")</f>
        <v>Março</v>
      </c>
      <c r="E379" s="45">
        <f>IF(Tabela4[[#This Row],[Data]]&lt;&gt;"",YEAR(Tabela4[[#This Row],[Data]]),"")</f>
        <v>2024</v>
      </c>
      <c r="F379" s="46">
        <f>IF(AND(Tabela4[[#This Row],[Data]]&lt;&gt;"",Tabela4[[#This Row],[Horário]]&lt;&gt;""),Tabela4[[#This Row],[Data]]+Tabela4[[#This Row],[Horário]],"")</f>
        <v>45375.861111111109</v>
      </c>
      <c r="G379" s="46">
        <f t="shared" si="311"/>
        <v>0.20138888889050577</v>
      </c>
      <c r="H379" s="47">
        <f t="shared" si="312"/>
        <v>0</v>
      </c>
      <c r="I379" s="47">
        <f t="shared" si="313"/>
        <v>4</v>
      </c>
      <c r="J379" s="48">
        <f t="shared" si="314"/>
        <v>50.000000002328306</v>
      </c>
    </row>
    <row r="380" spans="1:10" x14ac:dyDescent="0.3">
      <c r="A380" s="42">
        <f t="shared" si="310"/>
        <v>379</v>
      </c>
      <c r="B380" s="43">
        <v>45376</v>
      </c>
      <c r="C380" s="44">
        <v>0.4375</v>
      </c>
      <c r="D380" s="45" t="str">
        <f>IF(Tabela4[[#This Row],[Data]]&lt;&gt;"",PROPER(TEXT(Tabela4[[#This Row],[Data]],"mmmm")),"")</f>
        <v>Março</v>
      </c>
      <c r="E380" s="45">
        <f>IF(Tabela4[[#This Row],[Data]]&lt;&gt;"",YEAR(Tabela4[[#This Row],[Data]]),"")</f>
        <v>2024</v>
      </c>
      <c r="F380" s="46">
        <f>IF(AND(Tabela4[[#This Row],[Data]]&lt;&gt;"",Tabela4[[#This Row],[Horário]]&lt;&gt;""),Tabela4[[#This Row],[Data]]+Tabela4[[#This Row],[Horário]],"")</f>
        <v>45376.4375</v>
      </c>
      <c r="G380" s="46">
        <f t="shared" si="311"/>
        <v>0.57638888889050577</v>
      </c>
      <c r="H380" s="47">
        <f t="shared" si="312"/>
        <v>0</v>
      </c>
      <c r="I380" s="47">
        <f t="shared" si="313"/>
        <v>13</v>
      </c>
      <c r="J380" s="48">
        <f t="shared" si="314"/>
        <v>50.000000002328306</v>
      </c>
    </row>
    <row r="381" spans="1:10" x14ac:dyDescent="0.3">
      <c r="A381" s="42">
        <f t="shared" si="310"/>
        <v>380</v>
      </c>
      <c r="B381" s="43">
        <v>45377</v>
      </c>
      <c r="C381" s="44">
        <v>0.81597222222222221</v>
      </c>
      <c r="D381" s="45" t="str">
        <f>IF(Tabela4[[#This Row],[Data]]&lt;&gt;"",PROPER(TEXT(Tabela4[[#This Row],[Data]],"mmmm")),"")</f>
        <v>Março</v>
      </c>
      <c r="E381" s="45">
        <f>IF(Tabela4[[#This Row],[Data]]&lt;&gt;"",YEAR(Tabela4[[#This Row],[Data]]),"")</f>
        <v>2024</v>
      </c>
      <c r="F381" s="46">
        <f>IF(AND(Tabela4[[#This Row],[Data]]&lt;&gt;"",Tabela4[[#This Row],[Horário]]&lt;&gt;""),Tabela4[[#This Row],[Data]]+Tabela4[[#This Row],[Horário]],"")</f>
        <v>45377.815972222219</v>
      </c>
      <c r="G381" s="46">
        <f t="shared" si="311"/>
        <v>1.3784722222189885</v>
      </c>
      <c r="H381" s="47">
        <f t="shared" si="312"/>
        <v>1</v>
      </c>
      <c r="I381" s="47">
        <f t="shared" si="313"/>
        <v>9</v>
      </c>
      <c r="J381" s="48">
        <f t="shared" si="314"/>
        <v>4.9999999953433871</v>
      </c>
    </row>
    <row r="382" spans="1:10" x14ac:dyDescent="0.3">
      <c r="A382" s="42">
        <f t="shared" ref="A382:A387" si="315">A381+1</f>
        <v>381</v>
      </c>
      <c r="B382" s="43">
        <v>45377</v>
      </c>
      <c r="C382" s="44">
        <v>0.95486111111111116</v>
      </c>
      <c r="D382" s="45" t="str">
        <f>IF(Tabela4[[#This Row],[Data]]&lt;&gt;"",PROPER(TEXT(Tabela4[[#This Row],[Data]],"mmmm")),"")</f>
        <v>Março</v>
      </c>
      <c r="E382" s="45">
        <f>IF(Tabela4[[#This Row],[Data]]&lt;&gt;"",YEAR(Tabela4[[#This Row],[Data]]),"")</f>
        <v>2024</v>
      </c>
      <c r="F382" s="46">
        <f>IF(AND(Tabela4[[#This Row],[Data]]&lt;&gt;"",Tabela4[[#This Row],[Horário]]&lt;&gt;""),Tabela4[[#This Row],[Data]]+Tabela4[[#This Row],[Horário]],"")</f>
        <v>45377.954861111109</v>
      </c>
      <c r="G382" s="46">
        <f t="shared" ref="G382:G387" si="316">IF(AND(B382&lt;&gt;"",C382&lt;&gt;""),(B382+C382)-(B381+C381),"")</f>
        <v>0.13888888889050577</v>
      </c>
      <c r="H382" s="47">
        <f t="shared" ref="H382:H387" si="317">IF(G382&lt;&gt;"",INT(G382),"")</f>
        <v>0</v>
      </c>
      <c r="I382" s="47">
        <f t="shared" ref="I382:I387" si="318">IF(H382&lt;&gt;"",INT((G382-H382)*24),"")</f>
        <v>3</v>
      </c>
      <c r="J382" s="48">
        <f t="shared" ref="J382:J387" si="319">IF(I382&lt;&gt;"",(((G382-H382)*24)-I382)*60,"")</f>
        <v>20.000000002328306</v>
      </c>
    </row>
    <row r="383" spans="1:10" x14ac:dyDescent="0.3">
      <c r="A383" s="42">
        <f t="shared" si="315"/>
        <v>382</v>
      </c>
      <c r="B383" s="43">
        <v>45378</v>
      </c>
      <c r="C383" s="44">
        <v>6.9444444444444448E-2</v>
      </c>
      <c r="D383" s="45" t="str">
        <f>IF(Tabela4[[#This Row],[Data]]&lt;&gt;"",PROPER(TEXT(Tabela4[[#This Row],[Data]],"mmmm")),"")</f>
        <v>Março</v>
      </c>
      <c r="E383" s="45">
        <f>IF(Tabela4[[#This Row],[Data]]&lt;&gt;"",YEAR(Tabela4[[#This Row],[Data]]),"")</f>
        <v>2024</v>
      </c>
      <c r="F383" s="46">
        <f>IF(AND(Tabela4[[#This Row],[Data]]&lt;&gt;"",Tabela4[[#This Row],[Horário]]&lt;&gt;""),Tabela4[[#This Row],[Data]]+Tabela4[[#This Row],[Horário]],"")</f>
        <v>45378.069444444445</v>
      </c>
      <c r="G383" s="46">
        <f t="shared" si="316"/>
        <v>0.11458333333575865</v>
      </c>
      <c r="H383" s="47">
        <f t="shared" si="317"/>
        <v>0</v>
      </c>
      <c r="I383" s="47">
        <f t="shared" si="318"/>
        <v>2</v>
      </c>
      <c r="J383" s="48">
        <f t="shared" si="319"/>
        <v>45.00000000349246</v>
      </c>
    </row>
    <row r="384" spans="1:10" x14ac:dyDescent="0.3">
      <c r="A384" s="42">
        <f t="shared" si="315"/>
        <v>383</v>
      </c>
      <c r="B384" s="43">
        <v>45381</v>
      </c>
      <c r="C384" s="44">
        <v>0.52083333333333337</v>
      </c>
      <c r="D384" s="45" t="str">
        <f>IF(Tabela4[[#This Row],[Data]]&lt;&gt;"",PROPER(TEXT(Tabela4[[#This Row],[Data]],"mmmm")),"")</f>
        <v>Março</v>
      </c>
      <c r="E384" s="45">
        <f>IF(Tabela4[[#This Row],[Data]]&lt;&gt;"",YEAR(Tabela4[[#This Row],[Data]]),"")</f>
        <v>2024</v>
      </c>
      <c r="F384" s="46">
        <f>IF(AND(Tabela4[[#This Row],[Data]]&lt;&gt;"",Tabela4[[#This Row],[Horário]]&lt;&gt;""),Tabela4[[#This Row],[Data]]+Tabela4[[#This Row],[Horário]],"")</f>
        <v>45381.520833333336</v>
      </c>
      <c r="G384" s="46">
        <f t="shared" si="316"/>
        <v>3.4513888888905058</v>
      </c>
      <c r="H384" s="47">
        <f t="shared" si="317"/>
        <v>3</v>
      </c>
      <c r="I384" s="47">
        <f t="shared" si="318"/>
        <v>10</v>
      </c>
      <c r="J384" s="48">
        <f t="shared" si="319"/>
        <v>50.000000002328306</v>
      </c>
    </row>
    <row r="385" spans="1:10" x14ac:dyDescent="0.3">
      <c r="A385" s="42">
        <f t="shared" si="315"/>
        <v>384</v>
      </c>
      <c r="B385" s="43">
        <v>45381</v>
      </c>
      <c r="C385" s="44">
        <v>0.84722222222222221</v>
      </c>
      <c r="D385" s="45" t="str">
        <f>IF(Tabela4[[#This Row],[Data]]&lt;&gt;"",PROPER(TEXT(Tabela4[[#This Row],[Data]],"mmmm")),"")</f>
        <v>Março</v>
      </c>
      <c r="E385" s="45">
        <f>IF(Tabela4[[#This Row],[Data]]&lt;&gt;"",YEAR(Tabela4[[#This Row],[Data]]),"")</f>
        <v>2024</v>
      </c>
      <c r="F385" s="46">
        <f>IF(AND(Tabela4[[#This Row],[Data]]&lt;&gt;"",Tabela4[[#This Row],[Horário]]&lt;&gt;""),Tabela4[[#This Row],[Data]]+Tabela4[[#This Row],[Horário]],"")</f>
        <v>45381.847222222219</v>
      </c>
      <c r="G385" s="46">
        <f t="shared" si="316"/>
        <v>0.32638888888322981</v>
      </c>
      <c r="H385" s="47">
        <f t="shared" si="317"/>
        <v>0</v>
      </c>
      <c r="I385" s="47">
        <f t="shared" si="318"/>
        <v>7</v>
      </c>
      <c r="J385" s="48">
        <f t="shared" si="319"/>
        <v>49.999999991850927</v>
      </c>
    </row>
    <row r="386" spans="1:10" x14ac:dyDescent="0.3">
      <c r="A386" s="42">
        <f t="shared" si="315"/>
        <v>385</v>
      </c>
      <c r="B386" s="43">
        <v>45382</v>
      </c>
      <c r="C386" s="44">
        <v>0.46111111111111114</v>
      </c>
      <c r="D386" s="45" t="str">
        <f>IF(Tabela4[[#This Row],[Data]]&lt;&gt;"",PROPER(TEXT(Tabela4[[#This Row],[Data]],"mmmm")),"")</f>
        <v>Março</v>
      </c>
      <c r="E386" s="45">
        <f>IF(Tabela4[[#This Row],[Data]]&lt;&gt;"",YEAR(Tabela4[[#This Row],[Data]]),"")</f>
        <v>2024</v>
      </c>
      <c r="F386" s="46">
        <f>IF(AND(Tabela4[[#This Row],[Data]]&lt;&gt;"",Tabela4[[#This Row],[Horário]]&lt;&gt;""),Tabela4[[#This Row],[Data]]+Tabela4[[#This Row],[Horário]],"")</f>
        <v>45382.461111111108</v>
      </c>
      <c r="G386" s="46">
        <f t="shared" si="316"/>
        <v>0.61388888888905058</v>
      </c>
      <c r="H386" s="47">
        <f t="shared" si="317"/>
        <v>0</v>
      </c>
      <c r="I386" s="47">
        <f t="shared" si="318"/>
        <v>14</v>
      </c>
      <c r="J386" s="48">
        <f t="shared" si="319"/>
        <v>44.000000000232831</v>
      </c>
    </row>
    <row r="387" spans="1:10" x14ac:dyDescent="0.3">
      <c r="A387" s="42">
        <f t="shared" si="315"/>
        <v>386</v>
      </c>
      <c r="B387" s="43">
        <v>45382</v>
      </c>
      <c r="C387" s="44">
        <v>0.62291666666666667</v>
      </c>
      <c r="D387" s="45" t="str">
        <f>IF(Tabela4[[#This Row],[Data]]&lt;&gt;"",PROPER(TEXT(Tabela4[[#This Row],[Data]],"mmmm")),"")</f>
        <v>Março</v>
      </c>
      <c r="E387" s="45">
        <f>IF(Tabela4[[#This Row],[Data]]&lt;&gt;"",YEAR(Tabela4[[#This Row],[Data]]),"")</f>
        <v>2024</v>
      </c>
      <c r="F387" s="46">
        <f>IF(AND(Tabela4[[#This Row],[Data]]&lt;&gt;"",Tabela4[[#This Row],[Horário]]&lt;&gt;""),Tabela4[[#This Row],[Data]]+Tabela4[[#This Row],[Horário]],"")</f>
        <v>45382.622916666667</v>
      </c>
      <c r="G387" s="46">
        <f t="shared" si="316"/>
        <v>0.16180555555911269</v>
      </c>
      <c r="H387" s="47">
        <f t="shared" si="317"/>
        <v>0</v>
      </c>
      <c r="I387" s="47">
        <f t="shared" si="318"/>
        <v>3</v>
      </c>
      <c r="J387" s="48">
        <f t="shared" si="319"/>
        <v>53.000000005122274</v>
      </c>
    </row>
    <row r="388" spans="1:10" x14ac:dyDescent="0.3">
      <c r="A388" s="42">
        <f t="shared" ref="A388:A393" si="320">A387+1</f>
        <v>387</v>
      </c>
      <c r="B388" s="43">
        <v>45382</v>
      </c>
      <c r="C388" s="44">
        <v>0.69444444444444442</v>
      </c>
      <c r="D388" s="45" t="str">
        <f>IF(Tabela4[[#This Row],[Data]]&lt;&gt;"",PROPER(TEXT(Tabela4[[#This Row],[Data]],"mmmm")),"")</f>
        <v>Março</v>
      </c>
      <c r="E388" s="45">
        <f>IF(Tabela4[[#This Row],[Data]]&lt;&gt;"",YEAR(Tabela4[[#This Row],[Data]]),"")</f>
        <v>2024</v>
      </c>
      <c r="F388" s="46">
        <f>IF(AND(Tabela4[[#This Row],[Data]]&lt;&gt;"",Tabela4[[#This Row],[Horário]]&lt;&gt;""),Tabela4[[#This Row],[Data]]+Tabela4[[#This Row],[Horário]],"")</f>
        <v>45382.694444444445</v>
      </c>
      <c r="G388" s="46">
        <f t="shared" ref="G388:G393" si="321">IF(AND(B388&lt;&gt;"",C388&lt;&gt;""),(B388+C388)-(B387+C387),"")</f>
        <v>7.1527777778101154E-2</v>
      </c>
      <c r="H388" s="47">
        <f t="shared" ref="H388:H393" si="322">IF(G388&lt;&gt;"",INT(G388),"")</f>
        <v>0</v>
      </c>
      <c r="I388" s="47">
        <f t="shared" ref="I388:I393" si="323">IF(H388&lt;&gt;"",INT((G388-H388)*24),"")</f>
        <v>1</v>
      </c>
      <c r="J388" s="48">
        <f t="shared" ref="J388:J393" si="324">IF(I388&lt;&gt;"",(((G388-H388)*24)-I388)*60,"")</f>
        <v>43.000000000465661</v>
      </c>
    </row>
    <row r="389" spans="1:10" x14ac:dyDescent="0.3">
      <c r="A389" s="42">
        <f t="shared" si="320"/>
        <v>388</v>
      </c>
      <c r="B389" s="43">
        <v>45382</v>
      </c>
      <c r="C389" s="44">
        <v>0.84375</v>
      </c>
      <c r="D389" s="45" t="str">
        <f>IF(Tabela4[[#This Row],[Data]]&lt;&gt;"",PROPER(TEXT(Tabela4[[#This Row],[Data]],"mmmm")),"")</f>
        <v>Março</v>
      </c>
      <c r="E389" s="45">
        <f>IF(Tabela4[[#This Row],[Data]]&lt;&gt;"",YEAR(Tabela4[[#This Row],[Data]]),"")</f>
        <v>2024</v>
      </c>
      <c r="F389" s="46">
        <f>IF(AND(Tabela4[[#This Row],[Data]]&lt;&gt;"",Tabela4[[#This Row],[Horário]]&lt;&gt;""),Tabela4[[#This Row],[Data]]+Tabela4[[#This Row],[Horário]],"")</f>
        <v>45382.84375</v>
      </c>
      <c r="G389" s="46">
        <f t="shared" si="321"/>
        <v>0.14930555555474712</v>
      </c>
      <c r="H389" s="47">
        <f t="shared" si="322"/>
        <v>0</v>
      </c>
      <c r="I389" s="47">
        <f t="shared" si="323"/>
        <v>3</v>
      </c>
      <c r="J389" s="48">
        <f t="shared" si="324"/>
        <v>34.999999998835847</v>
      </c>
    </row>
    <row r="390" spans="1:10" x14ac:dyDescent="0.3">
      <c r="A390" s="42">
        <f t="shared" si="320"/>
        <v>389</v>
      </c>
      <c r="B390" s="43">
        <v>45384</v>
      </c>
      <c r="C390" s="44">
        <v>0.4548611111111111</v>
      </c>
      <c r="D390" s="45" t="str">
        <f>IF(Tabela4[[#This Row],[Data]]&lt;&gt;"",PROPER(TEXT(Tabela4[[#This Row],[Data]],"mmmm")),"")</f>
        <v>Abril</v>
      </c>
      <c r="E390" s="45">
        <f>IF(Tabela4[[#This Row],[Data]]&lt;&gt;"",YEAR(Tabela4[[#This Row],[Data]]),"")</f>
        <v>2024</v>
      </c>
      <c r="F390" s="46">
        <f>IF(AND(Tabela4[[#This Row],[Data]]&lt;&gt;"",Tabela4[[#This Row],[Horário]]&lt;&gt;""),Tabela4[[#This Row],[Data]]+Tabela4[[#This Row],[Horário]],"")</f>
        <v>45384.454861111109</v>
      </c>
      <c r="G390" s="46">
        <f t="shared" si="321"/>
        <v>1.6111111111094942</v>
      </c>
      <c r="H390" s="47">
        <f t="shared" si="322"/>
        <v>1</v>
      </c>
      <c r="I390" s="47">
        <f t="shared" si="323"/>
        <v>14</v>
      </c>
      <c r="J390" s="48">
        <f t="shared" si="324"/>
        <v>39.999999997671694</v>
      </c>
    </row>
    <row r="391" spans="1:10" x14ac:dyDescent="0.3">
      <c r="A391" s="42">
        <f t="shared" si="320"/>
        <v>390</v>
      </c>
      <c r="B391" s="43">
        <v>45384</v>
      </c>
      <c r="C391" s="44">
        <v>0.53819444444444442</v>
      </c>
      <c r="D391" s="45" t="str">
        <f>IF(Tabela4[[#This Row],[Data]]&lt;&gt;"",PROPER(TEXT(Tabela4[[#This Row],[Data]],"mmmm")),"")</f>
        <v>Abril</v>
      </c>
      <c r="E391" s="45">
        <f>IF(Tabela4[[#This Row],[Data]]&lt;&gt;"",YEAR(Tabela4[[#This Row],[Data]]),"")</f>
        <v>2024</v>
      </c>
      <c r="F391" s="46">
        <f>IF(AND(Tabela4[[#This Row],[Data]]&lt;&gt;"",Tabela4[[#This Row],[Horário]]&lt;&gt;""),Tabela4[[#This Row],[Data]]+Tabela4[[#This Row],[Horário]],"")</f>
        <v>45384.538194444445</v>
      </c>
      <c r="G391" s="46">
        <f t="shared" si="321"/>
        <v>8.3333333335758653E-2</v>
      </c>
      <c r="H391" s="47">
        <f t="shared" si="322"/>
        <v>0</v>
      </c>
      <c r="I391" s="47">
        <f t="shared" si="323"/>
        <v>2</v>
      </c>
      <c r="J391" s="48">
        <f t="shared" si="324"/>
        <v>3.4924596548080444E-9</v>
      </c>
    </row>
    <row r="392" spans="1:10" x14ac:dyDescent="0.3">
      <c r="A392" s="42">
        <f t="shared" si="320"/>
        <v>391</v>
      </c>
      <c r="B392" s="43">
        <v>45384</v>
      </c>
      <c r="C392" s="44">
        <v>0.57986111111111116</v>
      </c>
      <c r="D392" s="45" t="str">
        <f>IF(Tabela4[[#This Row],[Data]]&lt;&gt;"",PROPER(TEXT(Tabela4[[#This Row],[Data]],"mmmm")),"")</f>
        <v>Abril</v>
      </c>
      <c r="E392" s="45">
        <f>IF(Tabela4[[#This Row],[Data]]&lt;&gt;"",YEAR(Tabela4[[#This Row],[Data]]),"")</f>
        <v>2024</v>
      </c>
      <c r="F392" s="46">
        <f>IF(AND(Tabela4[[#This Row],[Data]]&lt;&gt;"",Tabela4[[#This Row],[Horário]]&lt;&gt;""),Tabela4[[#This Row],[Data]]+Tabela4[[#This Row],[Horário]],"")</f>
        <v>45384.579861111109</v>
      </c>
      <c r="G392" s="46">
        <f t="shared" si="321"/>
        <v>4.1666666664241347E-2</v>
      </c>
      <c r="H392" s="47">
        <f t="shared" si="322"/>
        <v>0</v>
      </c>
      <c r="I392" s="47">
        <f t="shared" si="323"/>
        <v>0</v>
      </c>
      <c r="J392" s="48">
        <f t="shared" si="324"/>
        <v>59.99999999650754</v>
      </c>
    </row>
    <row r="393" spans="1:10" x14ac:dyDescent="0.3">
      <c r="A393" s="42">
        <f t="shared" si="320"/>
        <v>392</v>
      </c>
      <c r="B393" s="43">
        <v>45384</v>
      </c>
      <c r="C393" s="44">
        <v>0.82986111111111116</v>
      </c>
      <c r="D393" s="45" t="str">
        <f>IF(Tabela4[[#This Row],[Data]]&lt;&gt;"",PROPER(TEXT(Tabela4[[#This Row],[Data]],"mmmm")),"")</f>
        <v>Abril</v>
      </c>
      <c r="E393" s="45">
        <f>IF(Tabela4[[#This Row],[Data]]&lt;&gt;"",YEAR(Tabela4[[#This Row],[Data]]),"")</f>
        <v>2024</v>
      </c>
      <c r="F393" s="46">
        <f>IF(AND(Tabela4[[#This Row],[Data]]&lt;&gt;"",Tabela4[[#This Row],[Horário]]&lt;&gt;""),Tabela4[[#This Row],[Data]]+Tabela4[[#This Row],[Horário]],"")</f>
        <v>45384.829861111109</v>
      </c>
      <c r="G393" s="46">
        <f t="shared" si="321"/>
        <v>0.25</v>
      </c>
      <c r="H393" s="47">
        <f t="shared" si="322"/>
        <v>0</v>
      </c>
      <c r="I393" s="47">
        <f t="shared" si="323"/>
        <v>6</v>
      </c>
      <c r="J393" s="48">
        <f t="shared" si="324"/>
        <v>0</v>
      </c>
    </row>
    <row r="394" spans="1:10" x14ac:dyDescent="0.3">
      <c r="A394" s="42">
        <f t="shared" ref="A394:A399" si="325">A393+1</f>
        <v>393</v>
      </c>
      <c r="B394" s="43">
        <v>45384</v>
      </c>
      <c r="C394" s="44">
        <v>0.97222222222222221</v>
      </c>
      <c r="D394" s="45" t="str">
        <f>IF(Tabela4[[#This Row],[Data]]&lt;&gt;"",PROPER(TEXT(Tabela4[[#This Row],[Data]],"mmmm")),"")</f>
        <v>Abril</v>
      </c>
      <c r="E394" s="45">
        <f>IF(Tabela4[[#This Row],[Data]]&lt;&gt;"",YEAR(Tabela4[[#This Row],[Data]]),"")</f>
        <v>2024</v>
      </c>
      <c r="F394" s="46">
        <f>IF(AND(Tabela4[[#This Row],[Data]]&lt;&gt;"",Tabela4[[#This Row],[Horário]]&lt;&gt;""),Tabela4[[#This Row],[Data]]+Tabela4[[#This Row],[Horário]],"")</f>
        <v>45384.972222222219</v>
      </c>
      <c r="G394" s="46">
        <f t="shared" ref="G394:G399" si="326">IF(AND(B394&lt;&gt;"",C394&lt;&gt;""),(B394+C394)-(B393+C393),"")</f>
        <v>0.14236111110949423</v>
      </c>
      <c r="H394" s="47">
        <f t="shared" ref="H394:H399" si="327">IF(G394&lt;&gt;"",INT(G394),"")</f>
        <v>0</v>
      </c>
      <c r="I394" s="47">
        <f t="shared" ref="I394:I399" si="328">IF(H394&lt;&gt;"",INT((G394-H394)*24),"")</f>
        <v>3</v>
      </c>
      <c r="J394" s="48">
        <f t="shared" ref="J394:J399" si="329">IF(I394&lt;&gt;"",(((G394-H394)*24)-I394)*60,"")</f>
        <v>24.999999997671694</v>
      </c>
    </row>
    <row r="395" spans="1:10" x14ac:dyDescent="0.3">
      <c r="A395" s="42">
        <f t="shared" si="325"/>
        <v>394</v>
      </c>
      <c r="B395" s="43">
        <v>45385</v>
      </c>
      <c r="C395" s="44">
        <v>0.43055555555555558</v>
      </c>
      <c r="D395" s="45" t="str">
        <f>IF(Tabela4[[#This Row],[Data]]&lt;&gt;"",PROPER(TEXT(Tabela4[[#This Row],[Data]],"mmmm")),"")</f>
        <v>Abril</v>
      </c>
      <c r="E395" s="45">
        <f>IF(Tabela4[[#This Row],[Data]]&lt;&gt;"",YEAR(Tabela4[[#This Row],[Data]]),"")</f>
        <v>2024</v>
      </c>
      <c r="F395" s="46">
        <f>IF(AND(Tabela4[[#This Row],[Data]]&lt;&gt;"",Tabela4[[#This Row],[Horário]]&lt;&gt;""),Tabela4[[#This Row],[Data]]+Tabela4[[#This Row],[Horário]],"")</f>
        <v>45385.430555555555</v>
      </c>
      <c r="G395" s="46">
        <f t="shared" si="326"/>
        <v>0.45833333333575865</v>
      </c>
      <c r="H395" s="47">
        <f t="shared" si="327"/>
        <v>0</v>
      </c>
      <c r="I395" s="47">
        <f t="shared" si="328"/>
        <v>11</v>
      </c>
      <c r="J395" s="48">
        <f t="shared" si="329"/>
        <v>3.4924596548080444E-9</v>
      </c>
    </row>
    <row r="396" spans="1:10" x14ac:dyDescent="0.3">
      <c r="A396" s="42">
        <f t="shared" si="325"/>
        <v>395</v>
      </c>
      <c r="B396" s="43">
        <v>45385</v>
      </c>
      <c r="C396" s="44">
        <v>0.45833333333333331</v>
      </c>
      <c r="D396" s="45" t="str">
        <f>IF(Tabela4[[#This Row],[Data]]&lt;&gt;"",PROPER(TEXT(Tabela4[[#This Row],[Data]],"mmmm")),"")</f>
        <v>Abril</v>
      </c>
      <c r="E396" s="45">
        <f>IF(Tabela4[[#This Row],[Data]]&lt;&gt;"",YEAR(Tabela4[[#This Row],[Data]]),"")</f>
        <v>2024</v>
      </c>
      <c r="F396" s="46">
        <f>IF(AND(Tabela4[[#This Row],[Data]]&lt;&gt;"",Tabela4[[#This Row],[Horário]]&lt;&gt;""),Tabela4[[#This Row],[Data]]+Tabela4[[#This Row],[Horário]],"")</f>
        <v>45385.458333333336</v>
      </c>
      <c r="G396" s="46">
        <f t="shared" si="326"/>
        <v>2.7777777781011537E-2</v>
      </c>
      <c r="H396" s="47">
        <f t="shared" si="327"/>
        <v>0</v>
      </c>
      <c r="I396" s="47">
        <f t="shared" si="328"/>
        <v>0</v>
      </c>
      <c r="J396" s="48">
        <f t="shared" si="329"/>
        <v>40.000000004656613</v>
      </c>
    </row>
    <row r="397" spans="1:10" x14ac:dyDescent="0.3">
      <c r="A397" s="42">
        <f t="shared" si="325"/>
        <v>396</v>
      </c>
      <c r="B397" s="43">
        <v>45386</v>
      </c>
      <c r="C397" s="44">
        <v>0.88541666666666663</v>
      </c>
      <c r="D397" s="45" t="str">
        <f>IF(Tabela4[[#This Row],[Data]]&lt;&gt;"",PROPER(TEXT(Tabela4[[#This Row],[Data]],"mmmm")),"")</f>
        <v>Abril</v>
      </c>
      <c r="E397" s="45">
        <f>IF(Tabela4[[#This Row],[Data]]&lt;&gt;"",YEAR(Tabela4[[#This Row],[Data]]),"")</f>
        <v>2024</v>
      </c>
      <c r="F397" s="46">
        <f>IF(AND(Tabela4[[#This Row],[Data]]&lt;&gt;"",Tabela4[[#This Row],[Horário]]&lt;&gt;""),Tabela4[[#This Row],[Data]]+Tabela4[[#This Row],[Horário]],"")</f>
        <v>45386.885416666664</v>
      </c>
      <c r="G397" s="46">
        <f t="shared" si="326"/>
        <v>1.4270833333284827</v>
      </c>
      <c r="H397" s="47">
        <f t="shared" si="327"/>
        <v>1</v>
      </c>
      <c r="I397" s="47">
        <f t="shared" si="328"/>
        <v>10</v>
      </c>
      <c r="J397" s="48">
        <f t="shared" si="329"/>
        <v>14.999999993015081</v>
      </c>
    </row>
    <row r="398" spans="1:10" x14ac:dyDescent="0.3">
      <c r="A398" s="42">
        <f t="shared" si="325"/>
        <v>397</v>
      </c>
      <c r="B398" s="43">
        <v>45386</v>
      </c>
      <c r="C398" s="44">
        <v>0.93055555555555558</v>
      </c>
      <c r="D398" s="45" t="str">
        <f>IF(Tabela4[[#This Row],[Data]]&lt;&gt;"",PROPER(TEXT(Tabela4[[#This Row],[Data]],"mmmm")),"")</f>
        <v>Abril</v>
      </c>
      <c r="E398" s="45">
        <f>IF(Tabela4[[#This Row],[Data]]&lt;&gt;"",YEAR(Tabela4[[#This Row],[Data]]),"")</f>
        <v>2024</v>
      </c>
      <c r="F398" s="46">
        <f>IF(AND(Tabela4[[#This Row],[Data]]&lt;&gt;"",Tabela4[[#This Row],[Horário]]&lt;&gt;""),Tabela4[[#This Row],[Data]]+Tabela4[[#This Row],[Horário]],"")</f>
        <v>45386.930555555555</v>
      </c>
      <c r="G398" s="46">
        <f t="shared" si="326"/>
        <v>4.5138888890505768E-2</v>
      </c>
      <c r="H398" s="47">
        <f t="shared" si="327"/>
        <v>0</v>
      </c>
      <c r="I398" s="47">
        <f t="shared" si="328"/>
        <v>1</v>
      </c>
      <c r="J398" s="48">
        <f t="shared" si="329"/>
        <v>5.0000000023283064</v>
      </c>
    </row>
    <row r="399" spans="1:10" x14ac:dyDescent="0.3">
      <c r="A399" s="42">
        <f t="shared" si="325"/>
        <v>398</v>
      </c>
      <c r="B399" s="43">
        <v>45387</v>
      </c>
      <c r="C399" s="44">
        <v>0.44444444444444442</v>
      </c>
      <c r="D399" s="45" t="str">
        <f>IF(Tabela4[[#This Row],[Data]]&lt;&gt;"",PROPER(TEXT(Tabela4[[#This Row],[Data]],"mmmm")),"")</f>
        <v>Abril</v>
      </c>
      <c r="E399" s="45">
        <f>IF(Tabela4[[#This Row],[Data]]&lt;&gt;"",YEAR(Tabela4[[#This Row],[Data]]),"")</f>
        <v>2024</v>
      </c>
      <c r="F399" s="46">
        <f>IF(AND(Tabela4[[#This Row],[Data]]&lt;&gt;"",Tabela4[[#This Row],[Horário]]&lt;&gt;""),Tabela4[[#This Row],[Data]]+Tabela4[[#This Row],[Horário]],"")</f>
        <v>45387.444444444445</v>
      </c>
      <c r="G399" s="46">
        <f t="shared" si="326"/>
        <v>0.51388888889050577</v>
      </c>
      <c r="H399" s="47">
        <f t="shared" si="327"/>
        <v>0</v>
      </c>
      <c r="I399" s="47">
        <f t="shared" si="328"/>
        <v>12</v>
      </c>
      <c r="J399" s="48">
        <f t="shared" si="329"/>
        <v>20.000000002328306</v>
      </c>
    </row>
    <row r="400" spans="1:10" x14ac:dyDescent="0.3">
      <c r="A400" s="42">
        <f t="shared" ref="A400:A405" si="330">A399+1</f>
        <v>399</v>
      </c>
      <c r="B400" s="43">
        <v>45387</v>
      </c>
      <c r="C400" s="44">
        <v>0.55555555555555558</v>
      </c>
      <c r="D400" s="45" t="str">
        <f>IF(Tabela4[[#This Row],[Data]]&lt;&gt;"",PROPER(TEXT(Tabela4[[#This Row],[Data]],"mmmm")),"")</f>
        <v>Abril</v>
      </c>
      <c r="E400" s="45">
        <f>IF(Tabela4[[#This Row],[Data]]&lt;&gt;"",YEAR(Tabela4[[#This Row],[Data]]),"")</f>
        <v>2024</v>
      </c>
      <c r="F400" s="46">
        <f>IF(AND(Tabela4[[#This Row],[Data]]&lt;&gt;"",Tabela4[[#This Row],[Horário]]&lt;&gt;""),Tabela4[[#This Row],[Data]]+Tabela4[[#This Row],[Horário]],"")</f>
        <v>45387.555555555555</v>
      </c>
      <c r="G400" s="46">
        <f t="shared" ref="G400:G405" si="331">IF(AND(B400&lt;&gt;"",C400&lt;&gt;""),(B400+C400)-(B399+C399),"")</f>
        <v>0.11111111110949423</v>
      </c>
      <c r="H400" s="47">
        <f t="shared" ref="H400:H405" si="332">IF(G400&lt;&gt;"",INT(G400),"")</f>
        <v>0</v>
      </c>
      <c r="I400" s="47">
        <f t="shared" ref="I400:I405" si="333">IF(H400&lt;&gt;"",INT((G400-H400)*24),"")</f>
        <v>2</v>
      </c>
      <c r="J400" s="48">
        <f t="shared" ref="J400:J405" si="334">IF(I400&lt;&gt;"",(((G400-H400)*24)-I400)*60,"")</f>
        <v>39.999999997671694</v>
      </c>
    </row>
    <row r="401" spans="1:10" x14ac:dyDescent="0.3">
      <c r="A401" s="42">
        <f t="shared" si="330"/>
        <v>400</v>
      </c>
      <c r="B401" s="43">
        <v>45387</v>
      </c>
      <c r="C401" s="44">
        <v>0.92013888888888884</v>
      </c>
      <c r="D401" s="45" t="str">
        <f>IF(Tabela4[[#This Row],[Data]]&lt;&gt;"",PROPER(TEXT(Tabela4[[#This Row],[Data]],"mmmm")),"")</f>
        <v>Abril</v>
      </c>
      <c r="E401" s="45">
        <f>IF(Tabela4[[#This Row],[Data]]&lt;&gt;"",YEAR(Tabela4[[#This Row],[Data]]),"")</f>
        <v>2024</v>
      </c>
      <c r="F401" s="46">
        <f>IF(AND(Tabela4[[#This Row],[Data]]&lt;&gt;"",Tabela4[[#This Row],[Horário]]&lt;&gt;""),Tabela4[[#This Row],[Data]]+Tabela4[[#This Row],[Horário]],"")</f>
        <v>45387.920138888891</v>
      </c>
      <c r="G401" s="46">
        <f t="shared" si="331"/>
        <v>0.36458333333575865</v>
      </c>
      <c r="H401" s="47">
        <f t="shared" si="332"/>
        <v>0</v>
      </c>
      <c r="I401" s="47">
        <f t="shared" si="333"/>
        <v>8</v>
      </c>
      <c r="J401" s="48">
        <f t="shared" si="334"/>
        <v>45.00000000349246</v>
      </c>
    </row>
    <row r="402" spans="1:10" x14ac:dyDescent="0.3">
      <c r="A402" s="42">
        <f t="shared" si="330"/>
        <v>401</v>
      </c>
      <c r="B402" s="43">
        <v>45389</v>
      </c>
      <c r="C402" s="44">
        <v>0.72569444444444442</v>
      </c>
      <c r="D402" s="45" t="str">
        <f>IF(Tabela4[[#This Row],[Data]]&lt;&gt;"",PROPER(TEXT(Tabela4[[#This Row],[Data]],"mmmm")),"")</f>
        <v>Abril</v>
      </c>
      <c r="E402" s="45">
        <f>IF(Tabela4[[#This Row],[Data]]&lt;&gt;"",YEAR(Tabela4[[#This Row],[Data]]),"")</f>
        <v>2024</v>
      </c>
      <c r="F402" s="46">
        <f>IF(AND(Tabela4[[#This Row],[Data]]&lt;&gt;"",Tabela4[[#This Row],[Horário]]&lt;&gt;""),Tabela4[[#This Row],[Data]]+Tabela4[[#This Row],[Horário]],"")</f>
        <v>45389.725694444445</v>
      </c>
      <c r="G402" s="46">
        <f t="shared" si="331"/>
        <v>1.8055555555547471</v>
      </c>
      <c r="H402" s="47">
        <f t="shared" si="332"/>
        <v>1</v>
      </c>
      <c r="I402" s="47">
        <f t="shared" si="333"/>
        <v>19</v>
      </c>
      <c r="J402" s="48">
        <f t="shared" si="334"/>
        <v>19.999999998835847</v>
      </c>
    </row>
    <row r="403" spans="1:10" x14ac:dyDescent="0.3">
      <c r="A403" s="42">
        <f t="shared" si="330"/>
        <v>402</v>
      </c>
      <c r="B403" s="43">
        <v>45389</v>
      </c>
      <c r="C403" s="44">
        <v>0.96875</v>
      </c>
      <c r="D403" s="45" t="str">
        <f>IF(Tabela4[[#This Row],[Data]]&lt;&gt;"",PROPER(TEXT(Tabela4[[#This Row],[Data]],"mmmm")),"")</f>
        <v>Abril</v>
      </c>
      <c r="E403" s="45">
        <f>IF(Tabela4[[#This Row],[Data]]&lt;&gt;"",YEAR(Tabela4[[#This Row],[Data]]),"")</f>
        <v>2024</v>
      </c>
      <c r="F403" s="46">
        <f>IF(AND(Tabela4[[#This Row],[Data]]&lt;&gt;"",Tabela4[[#This Row],[Horário]]&lt;&gt;""),Tabela4[[#This Row],[Data]]+Tabela4[[#This Row],[Horário]],"")</f>
        <v>45389.96875</v>
      </c>
      <c r="G403" s="46">
        <f t="shared" si="331"/>
        <v>0.24305555555474712</v>
      </c>
      <c r="H403" s="47">
        <f t="shared" si="332"/>
        <v>0</v>
      </c>
      <c r="I403" s="47">
        <f t="shared" si="333"/>
        <v>5</v>
      </c>
      <c r="J403" s="48">
        <f t="shared" si="334"/>
        <v>49.999999998835847</v>
      </c>
    </row>
    <row r="404" spans="1:10" x14ac:dyDescent="0.3">
      <c r="A404" s="42">
        <f t="shared" si="330"/>
        <v>403</v>
      </c>
      <c r="B404" s="43">
        <v>45390</v>
      </c>
      <c r="C404" s="44">
        <v>0.61111111111111116</v>
      </c>
      <c r="D404" s="45" t="str">
        <f>IF(Tabela4[[#This Row],[Data]]&lt;&gt;"",PROPER(TEXT(Tabela4[[#This Row],[Data]],"mmmm")),"")</f>
        <v>Abril</v>
      </c>
      <c r="E404" s="45">
        <f>IF(Tabela4[[#This Row],[Data]]&lt;&gt;"",YEAR(Tabela4[[#This Row],[Data]]),"")</f>
        <v>2024</v>
      </c>
      <c r="F404" s="46">
        <f>IF(AND(Tabela4[[#This Row],[Data]]&lt;&gt;"",Tabela4[[#This Row],[Horário]]&lt;&gt;""),Tabela4[[#This Row],[Data]]+Tabela4[[#This Row],[Horário]],"")</f>
        <v>45390.611111111109</v>
      </c>
      <c r="G404" s="46">
        <f t="shared" si="331"/>
        <v>0.64236111110949423</v>
      </c>
      <c r="H404" s="47">
        <f t="shared" si="332"/>
        <v>0</v>
      </c>
      <c r="I404" s="47">
        <f t="shared" si="333"/>
        <v>15</v>
      </c>
      <c r="J404" s="48">
        <f t="shared" si="334"/>
        <v>24.999999997671694</v>
      </c>
    </row>
    <row r="405" spans="1:10" x14ac:dyDescent="0.3">
      <c r="A405" s="42">
        <f t="shared" si="330"/>
        <v>404</v>
      </c>
      <c r="B405" s="43">
        <v>45390</v>
      </c>
      <c r="C405" s="44">
        <v>0.88194444444444442</v>
      </c>
      <c r="D405" s="45" t="str">
        <f>IF(Tabela4[[#This Row],[Data]]&lt;&gt;"",PROPER(TEXT(Tabela4[[#This Row],[Data]],"mmmm")),"")</f>
        <v>Abril</v>
      </c>
      <c r="E405" s="45">
        <f>IF(Tabela4[[#This Row],[Data]]&lt;&gt;"",YEAR(Tabela4[[#This Row],[Data]]),"")</f>
        <v>2024</v>
      </c>
      <c r="F405" s="46">
        <f>IF(AND(Tabela4[[#This Row],[Data]]&lt;&gt;"",Tabela4[[#This Row],[Horário]]&lt;&gt;""),Tabela4[[#This Row],[Data]]+Tabela4[[#This Row],[Horário]],"")</f>
        <v>45390.881944444445</v>
      </c>
      <c r="G405" s="46">
        <f t="shared" si="331"/>
        <v>0.27083333333575865</v>
      </c>
      <c r="H405" s="47">
        <f t="shared" si="332"/>
        <v>0</v>
      </c>
      <c r="I405" s="47">
        <f t="shared" si="333"/>
        <v>6</v>
      </c>
      <c r="J405" s="48">
        <f t="shared" si="334"/>
        <v>30.00000000349246</v>
      </c>
    </row>
    <row r="406" spans="1:10" x14ac:dyDescent="0.3">
      <c r="A406" s="42">
        <f t="shared" ref="A406:A411" si="335">A405+1</f>
        <v>405</v>
      </c>
      <c r="B406" s="43">
        <v>45391</v>
      </c>
      <c r="C406" s="44">
        <v>0.3888888888888889</v>
      </c>
      <c r="D406" s="45" t="str">
        <f>IF(Tabela4[[#This Row],[Data]]&lt;&gt;"",PROPER(TEXT(Tabela4[[#This Row],[Data]],"mmmm")),"")</f>
        <v>Abril</v>
      </c>
      <c r="E406" s="45">
        <f>IF(Tabela4[[#This Row],[Data]]&lt;&gt;"",YEAR(Tabela4[[#This Row],[Data]]),"")</f>
        <v>2024</v>
      </c>
      <c r="F406" s="46">
        <f>IF(AND(Tabela4[[#This Row],[Data]]&lt;&gt;"",Tabela4[[#This Row],[Horário]]&lt;&gt;""),Tabela4[[#This Row],[Data]]+Tabela4[[#This Row],[Horário]],"")</f>
        <v>45391.388888888891</v>
      </c>
      <c r="G406" s="46">
        <f t="shared" ref="G406:G411" si="336">IF(AND(B406&lt;&gt;"",C406&lt;&gt;""),(B406+C406)-(B405+C405),"")</f>
        <v>0.50694444444525288</v>
      </c>
      <c r="H406" s="47">
        <f t="shared" ref="H406:H411" si="337">IF(G406&lt;&gt;"",INT(G406),"")</f>
        <v>0</v>
      </c>
      <c r="I406" s="47">
        <f t="shared" ref="I406:I411" si="338">IF(H406&lt;&gt;"",INT((G406-H406)*24),"")</f>
        <v>12</v>
      </c>
      <c r="J406" s="48">
        <f t="shared" ref="J406:J411" si="339">IF(I406&lt;&gt;"",(((G406-H406)*24)-I406)*60,"")</f>
        <v>10.000000001164153</v>
      </c>
    </row>
    <row r="407" spans="1:10" x14ac:dyDescent="0.3">
      <c r="A407" s="42">
        <f t="shared" si="335"/>
        <v>406</v>
      </c>
      <c r="B407" s="43">
        <v>45391</v>
      </c>
      <c r="C407" s="44">
        <v>0.56597222222222221</v>
      </c>
      <c r="D407" s="45" t="str">
        <f>IF(Tabela4[[#This Row],[Data]]&lt;&gt;"",PROPER(TEXT(Tabela4[[#This Row],[Data]],"mmmm")),"")</f>
        <v>Abril</v>
      </c>
      <c r="E407" s="45">
        <f>IF(Tabela4[[#This Row],[Data]]&lt;&gt;"",YEAR(Tabela4[[#This Row],[Data]]),"")</f>
        <v>2024</v>
      </c>
      <c r="F407" s="46">
        <f>IF(AND(Tabela4[[#This Row],[Data]]&lt;&gt;"",Tabela4[[#This Row],[Horário]]&lt;&gt;""),Tabela4[[#This Row],[Data]]+Tabela4[[#This Row],[Horário]],"")</f>
        <v>45391.565972222219</v>
      </c>
      <c r="G407" s="46">
        <f t="shared" si="336"/>
        <v>0.17708333332848269</v>
      </c>
      <c r="H407" s="47">
        <f t="shared" si="337"/>
        <v>0</v>
      </c>
      <c r="I407" s="47">
        <f t="shared" si="338"/>
        <v>4</v>
      </c>
      <c r="J407" s="48">
        <f t="shared" si="339"/>
        <v>14.999999993015081</v>
      </c>
    </row>
    <row r="408" spans="1:10" x14ac:dyDescent="0.3">
      <c r="A408" s="42">
        <f t="shared" si="335"/>
        <v>407</v>
      </c>
      <c r="B408" s="43">
        <v>45391</v>
      </c>
      <c r="C408" s="44">
        <v>0.84027777777777779</v>
      </c>
      <c r="D408" s="45" t="str">
        <f>IF(Tabela4[[#This Row],[Data]]&lt;&gt;"",PROPER(TEXT(Tabela4[[#This Row],[Data]],"mmmm")),"")</f>
        <v>Abril</v>
      </c>
      <c r="E408" s="45">
        <f>IF(Tabela4[[#This Row],[Data]]&lt;&gt;"",YEAR(Tabela4[[#This Row],[Data]]),"")</f>
        <v>2024</v>
      </c>
      <c r="F408" s="46">
        <f>IF(AND(Tabela4[[#This Row],[Data]]&lt;&gt;"",Tabela4[[#This Row],[Horário]]&lt;&gt;""),Tabela4[[#This Row],[Data]]+Tabela4[[#This Row],[Horário]],"")</f>
        <v>45391.840277777781</v>
      </c>
      <c r="G408" s="46">
        <f t="shared" si="336"/>
        <v>0.27430555556202307</v>
      </c>
      <c r="H408" s="47">
        <f t="shared" si="337"/>
        <v>0</v>
      </c>
      <c r="I408" s="47">
        <f t="shared" si="338"/>
        <v>6</v>
      </c>
      <c r="J408" s="48">
        <f t="shared" si="339"/>
        <v>35.000000009313226</v>
      </c>
    </row>
    <row r="409" spans="1:10" x14ac:dyDescent="0.3">
      <c r="A409" s="42">
        <f t="shared" si="335"/>
        <v>408</v>
      </c>
      <c r="B409" s="43">
        <v>45392</v>
      </c>
      <c r="C409" s="44">
        <v>0.65277777777777779</v>
      </c>
      <c r="D409" s="45" t="str">
        <f>IF(Tabela4[[#This Row],[Data]]&lt;&gt;"",PROPER(TEXT(Tabela4[[#This Row],[Data]],"mmmm")),"")</f>
        <v>Abril</v>
      </c>
      <c r="E409" s="45">
        <f>IF(Tabela4[[#This Row],[Data]]&lt;&gt;"",YEAR(Tabela4[[#This Row],[Data]]),"")</f>
        <v>2024</v>
      </c>
      <c r="F409" s="46">
        <f>IF(AND(Tabela4[[#This Row],[Data]]&lt;&gt;"",Tabela4[[#This Row],[Horário]]&lt;&gt;""),Tabela4[[#This Row],[Data]]+Tabela4[[#This Row],[Horário]],"")</f>
        <v>45392.652777777781</v>
      </c>
      <c r="G409" s="46">
        <f t="shared" si="336"/>
        <v>0.8125</v>
      </c>
      <c r="H409" s="47">
        <f t="shared" si="337"/>
        <v>0</v>
      </c>
      <c r="I409" s="47">
        <f t="shared" si="338"/>
        <v>19</v>
      </c>
      <c r="J409" s="48">
        <f t="shared" si="339"/>
        <v>30</v>
      </c>
    </row>
    <row r="410" spans="1:10" x14ac:dyDescent="0.3">
      <c r="A410" s="42">
        <f t="shared" si="335"/>
        <v>409</v>
      </c>
      <c r="B410" s="43">
        <v>45394</v>
      </c>
      <c r="C410" s="44">
        <v>0.36458333333333331</v>
      </c>
      <c r="D410" s="45" t="str">
        <f>IF(Tabela4[[#This Row],[Data]]&lt;&gt;"",PROPER(TEXT(Tabela4[[#This Row],[Data]],"mmmm")),"")</f>
        <v>Abril</v>
      </c>
      <c r="E410" s="45">
        <f>IF(Tabela4[[#This Row],[Data]]&lt;&gt;"",YEAR(Tabela4[[#This Row],[Data]]),"")</f>
        <v>2024</v>
      </c>
      <c r="F410" s="46">
        <f>IF(AND(Tabela4[[#This Row],[Data]]&lt;&gt;"",Tabela4[[#This Row],[Horário]]&lt;&gt;""),Tabela4[[#This Row],[Data]]+Tabela4[[#This Row],[Horário]],"")</f>
        <v>45394.364583333336</v>
      </c>
      <c r="G410" s="46">
        <f t="shared" si="336"/>
        <v>1.7118055555547471</v>
      </c>
      <c r="H410" s="47">
        <f t="shared" si="337"/>
        <v>1</v>
      </c>
      <c r="I410" s="47">
        <f t="shared" si="338"/>
        <v>17</v>
      </c>
      <c r="J410" s="48">
        <f t="shared" si="339"/>
        <v>4.9999999988358468</v>
      </c>
    </row>
    <row r="411" spans="1:10" x14ac:dyDescent="0.3">
      <c r="A411" s="42">
        <f t="shared" si="335"/>
        <v>410</v>
      </c>
      <c r="B411" s="43">
        <v>45394</v>
      </c>
      <c r="C411" s="44">
        <v>0.43194444444444446</v>
      </c>
      <c r="D411" s="45" t="str">
        <f>IF(Tabela4[[#This Row],[Data]]&lt;&gt;"",PROPER(TEXT(Tabela4[[#This Row],[Data]],"mmmm")),"")</f>
        <v>Abril</v>
      </c>
      <c r="E411" s="45">
        <f>IF(Tabela4[[#This Row],[Data]]&lt;&gt;"",YEAR(Tabela4[[#This Row],[Data]]),"")</f>
        <v>2024</v>
      </c>
      <c r="F411" s="46">
        <f>IF(AND(Tabela4[[#This Row],[Data]]&lt;&gt;"",Tabela4[[#This Row],[Horário]]&lt;&gt;""),Tabela4[[#This Row],[Data]]+Tabela4[[#This Row],[Horário]],"")</f>
        <v>45394.431944444441</v>
      </c>
      <c r="G411" s="46">
        <f t="shared" si="336"/>
        <v>6.7361111105128657E-2</v>
      </c>
      <c r="H411" s="47">
        <f t="shared" si="337"/>
        <v>0</v>
      </c>
      <c r="I411" s="47">
        <f t="shared" si="338"/>
        <v>1</v>
      </c>
      <c r="J411" s="48">
        <f t="shared" si="339"/>
        <v>36.999999991385266</v>
      </c>
    </row>
    <row r="412" spans="1:10" x14ac:dyDescent="0.3">
      <c r="A412" s="42">
        <f t="shared" ref="A412:A417" si="340">A411+1</f>
        <v>411</v>
      </c>
      <c r="B412" s="43">
        <v>45396</v>
      </c>
      <c r="C412" s="44">
        <v>0.58333333333333337</v>
      </c>
      <c r="D412" s="45" t="str">
        <f>IF(Tabela4[[#This Row],[Data]]&lt;&gt;"",PROPER(TEXT(Tabela4[[#This Row],[Data]],"mmmm")),"")</f>
        <v>Abril</v>
      </c>
      <c r="E412" s="45">
        <f>IF(Tabela4[[#This Row],[Data]]&lt;&gt;"",YEAR(Tabela4[[#This Row],[Data]]),"")</f>
        <v>2024</v>
      </c>
      <c r="F412" s="46">
        <f>IF(AND(Tabela4[[#This Row],[Data]]&lt;&gt;"",Tabela4[[#This Row],[Horário]]&lt;&gt;""),Tabela4[[#This Row],[Data]]+Tabela4[[#This Row],[Horário]],"")</f>
        <v>45396.583333333336</v>
      </c>
      <c r="G412" s="46">
        <f t="shared" ref="G412:G417" si="341">IF(AND(B412&lt;&gt;"",C412&lt;&gt;""),(B412+C412)-(B411+C411),"")</f>
        <v>2.1513888888948713</v>
      </c>
      <c r="H412" s="47">
        <f t="shared" ref="H412:H417" si="342">IF(G412&lt;&gt;"",INT(G412),"")</f>
        <v>2</v>
      </c>
      <c r="I412" s="47">
        <f t="shared" ref="I412:I417" si="343">IF(H412&lt;&gt;"",INT((G412-H412)*24),"")</f>
        <v>3</v>
      </c>
      <c r="J412" s="48">
        <f t="shared" ref="J412:J417" si="344">IF(I412&lt;&gt;"",(((G412-H412)*24)-I412)*60,"")</f>
        <v>38.000000008614734</v>
      </c>
    </row>
    <row r="413" spans="1:10" x14ac:dyDescent="0.3">
      <c r="A413" s="42">
        <f t="shared" si="340"/>
        <v>412</v>
      </c>
      <c r="B413" s="43">
        <v>45396</v>
      </c>
      <c r="C413" s="44">
        <v>0.63541666666666663</v>
      </c>
      <c r="D413" s="45" t="str">
        <f>IF(Tabela4[[#This Row],[Data]]&lt;&gt;"",PROPER(TEXT(Tabela4[[#This Row],[Data]],"mmmm")),"")</f>
        <v>Abril</v>
      </c>
      <c r="E413" s="45">
        <f>IF(Tabela4[[#This Row],[Data]]&lt;&gt;"",YEAR(Tabela4[[#This Row],[Data]]),"")</f>
        <v>2024</v>
      </c>
      <c r="F413" s="46">
        <f>IF(AND(Tabela4[[#This Row],[Data]]&lt;&gt;"",Tabela4[[#This Row],[Horário]]&lt;&gt;""),Tabela4[[#This Row],[Data]]+Tabela4[[#This Row],[Horário]],"")</f>
        <v>45396.635416666664</v>
      </c>
      <c r="G413" s="46">
        <f t="shared" si="341"/>
        <v>5.2083333328482695E-2</v>
      </c>
      <c r="H413" s="47">
        <f t="shared" si="342"/>
        <v>0</v>
      </c>
      <c r="I413" s="47">
        <f t="shared" si="343"/>
        <v>1</v>
      </c>
      <c r="J413" s="48">
        <f t="shared" si="344"/>
        <v>14.999999993015081</v>
      </c>
    </row>
    <row r="414" spans="1:10" x14ac:dyDescent="0.3">
      <c r="A414" s="42">
        <f t="shared" si="340"/>
        <v>413</v>
      </c>
      <c r="B414" s="43">
        <v>45396</v>
      </c>
      <c r="C414" s="44">
        <v>0.8125</v>
      </c>
      <c r="D414" s="45" t="str">
        <f>IF(Tabela4[[#This Row],[Data]]&lt;&gt;"",PROPER(TEXT(Tabela4[[#This Row],[Data]],"mmmm")),"")</f>
        <v>Abril</v>
      </c>
      <c r="E414" s="45">
        <f>IF(Tabela4[[#This Row],[Data]]&lt;&gt;"",YEAR(Tabela4[[#This Row],[Data]]),"")</f>
        <v>2024</v>
      </c>
      <c r="F414" s="46">
        <f>IF(AND(Tabela4[[#This Row],[Data]]&lt;&gt;"",Tabela4[[#This Row],[Horário]]&lt;&gt;""),Tabela4[[#This Row],[Data]]+Tabela4[[#This Row],[Horário]],"")</f>
        <v>45396.8125</v>
      </c>
      <c r="G414" s="46">
        <f t="shared" si="341"/>
        <v>0.17708333333575865</v>
      </c>
      <c r="H414" s="47">
        <f t="shared" si="342"/>
        <v>0</v>
      </c>
      <c r="I414" s="47">
        <f t="shared" si="343"/>
        <v>4</v>
      </c>
      <c r="J414" s="48">
        <f t="shared" si="344"/>
        <v>15.00000000349246</v>
      </c>
    </row>
    <row r="415" spans="1:10" x14ac:dyDescent="0.3">
      <c r="A415" s="42">
        <f t="shared" si="340"/>
        <v>414</v>
      </c>
      <c r="B415" s="43">
        <v>45396</v>
      </c>
      <c r="C415" s="44">
        <v>0.90277777777777779</v>
      </c>
      <c r="D415" s="45" t="str">
        <f>IF(Tabela4[[#This Row],[Data]]&lt;&gt;"",PROPER(TEXT(Tabela4[[#This Row],[Data]],"mmmm")),"")</f>
        <v>Abril</v>
      </c>
      <c r="E415" s="45">
        <f>IF(Tabela4[[#This Row],[Data]]&lt;&gt;"",YEAR(Tabela4[[#This Row],[Data]]),"")</f>
        <v>2024</v>
      </c>
      <c r="F415" s="46">
        <f>IF(AND(Tabela4[[#This Row],[Data]]&lt;&gt;"",Tabela4[[#This Row],[Horário]]&lt;&gt;""),Tabela4[[#This Row],[Data]]+Tabela4[[#This Row],[Horário]],"")</f>
        <v>45396.902777777781</v>
      </c>
      <c r="G415" s="46">
        <f t="shared" si="341"/>
        <v>9.0277777781011537E-2</v>
      </c>
      <c r="H415" s="47">
        <f t="shared" si="342"/>
        <v>0</v>
      </c>
      <c r="I415" s="47">
        <f t="shared" si="343"/>
        <v>2</v>
      </c>
      <c r="J415" s="48">
        <f t="shared" si="344"/>
        <v>10.000000004656613</v>
      </c>
    </row>
    <row r="416" spans="1:10" x14ac:dyDescent="0.3">
      <c r="A416" s="42">
        <f t="shared" si="340"/>
        <v>415</v>
      </c>
      <c r="B416" s="43">
        <v>45396</v>
      </c>
      <c r="C416" s="44">
        <v>0.56597222222222221</v>
      </c>
      <c r="D416" s="45" t="str">
        <f>IF(Tabela4[[#This Row],[Data]]&lt;&gt;"",PROPER(TEXT(Tabela4[[#This Row],[Data]],"mmmm")),"")</f>
        <v>Abril</v>
      </c>
      <c r="E416" s="45">
        <f>IF(Tabela4[[#This Row],[Data]]&lt;&gt;"",YEAR(Tabela4[[#This Row],[Data]]),"")</f>
        <v>2024</v>
      </c>
      <c r="F416" s="46">
        <f>IF(AND(Tabela4[[#This Row],[Data]]&lt;&gt;"",Tabela4[[#This Row],[Horário]]&lt;&gt;""),Tabela4[[#This Row],[Data]]+Tabela4[[#This Row],[Horário]],"")</f>
        <v>45396.565972222219</v>
      </c>
      <c r="G416" s="46">
        <f t="shared" si="341"/>
        <v>-0.33680555556202307</v>
      </c>
      <c r="H416" s="47">
        <f t="shared" si="342"/>
        <v>-1</v>
      </c>
      <c r="I416" s="47">
        <f t="shared" si="343"/>
        <v>15</v>
      </c>
      <c r="J416" s="48">
        <f t="shared" si="344"/>
        <v>54.999999990686774</v>
      </c>
    </row>
    <row r="417" spans="1:10" x14ac:dyDescent="0.3">
      <c r="A417" s="42">
        <f t="shared" si="340"/>
        <v>416</v>
      </c>
      <c r="B417" s="43">
        <v>45397</v>
      </c>
      <c r="C417" s="44">
        <v>0.65972222222222221</v>
      </c>
      <c r="D417" s="45" t="str">
        <f>IF(Tabela4[[#This Row],[Data]]&lt;&gt;"",PROPER(TEXT(Tabela4[[#This Row],[Data]],"mmmm")),"")</f>
        <v>Abril</v>
      </c>
      <c r="E417" s="45">
        <f>IF(Tabela4[[#This Row],[Data]]&lt;&gt;"",YEAR(Tabela4[[#This Row],[Data]]),"")</f>
        <v>2024</v>
      </c>
      <c r="F417" s="46">
        <f>IF(AND(Tabela4[[#This Row],[Data]]&lt;&gt;"",Tabela4[[#This Row],[Horário]]&lt;&gt;""),Tabela4[[#This Row],[Data]]+Tabela4[[#This Row],[Horário]],"")</f>
        <v>45397.659722222219</v>
      </c>
      <c r="G417" s="46">
        <f t="shared" si="341"/>
        <v>1.09375</v>
      </c>
      <c r="H417" s="47">
        <f t="shared" si="342"/>
        <v>1</v>
      </c>
      <c r="I417" s="47">
        <f t="shared" si="343"/>
        <v>2</v>
      </c>
      <c r="J417" s="48">
        <f t="shared" si="344"/>
        <v>15</v>
      </c>
    </row>
    <row r="418" spans="1:10" x14ac:dyDescent="0.3">
      <c r="A418" s="42">
        <f t="shared" ref="A418:A423" si="345">A417+1</f>
        <v>417</v>
      </c>
      <c r="B418" s="43">
        <v>45397</v>
      </c>
      <c r="C418" s="44">
        <v>0.90625</v>
      </c>
      <c r="D418" s="45" t="str">
        <f>IF(Tabela4[[#This Row],[Data]]&lt;&gt;"",PROPER(TEXT(Tabela4[[#This Row],[Data]],"mmmm")),"")</f>
        <v>Abril</v>
      </c>
      <c r="E418" s="45">
        <f>IF(Tabela4[[#This Row],[Data]]&lt;&gt;"",YEAR(Tabela4[[#This Row],[Data]]),"")</f>
        <v>2024</v>
      </c>
      <c r="F418" s="46">
        <f>IF(AND(Tabela4[[#This Row],[Data]]&lt;&gt;"",Tabela4[[#This Row],[Horário]]&lt;&gt;""),Tabela4[[#This Row],[Data]]+Tabela4[[#This Row],[Horário]],"")</f>
        <v>45397.90625</v>
      </c>
      <c r="G418" s="46">
        <f t="shared" ref="G418:G423" si="346">IF(AND(B418&lt;&gt;"",C418&lt;&gt;""),(B418+C418)-(B417+C417),"")</f>
        <v>0.24652777778101154</v>
      </c>
      <c r="H418" s="47">
        <f t="shared" ref="H418:H423" si="347">IF(G418&lt;&gt;"",INT(G418),"")</f>
        <v>0</v>
      </c>
      <c r="I418" s="47">
        <f t="shared" ref="I418:I423" si="348">IF(H418&lt;&gt;"",INT((G418-H418)*24),"")</f>
        <v>5</v>
      </c>
      <c r="J418" s="48">
        <f t="shared" ref="J418:J423" si="349">IF(I418&lt;&gt;"",(((G418-H418)*24)-I418)*60,"")</f>
        <v>55.000000004656613</v>
      </c>
    </row>
    <row r="419" spans="1:10" x14ac:dyDescent="0.3">
      <c r="A419" s="42">
        <f t="shared" si="345"/>
        <v>418</v>
      </c>
      <c r="B419" s="43">
        <v>45399</v>
      </c>
      <c r="C419" s="44">
        <v>0.63888888888888884</v>
      </c>
      <c r="D419" s="45" t="str">
        <f>IF(Tabela4[[#This Row],[Data]]&lt;&gt;"",PROPER(TEXT(Tabela4[[#This Row],[Data]],"mmmm")),"")</f>
        <v>Abril</v>
      </c>
      <c r="E419" s="45">
        <f>IF(Tabela4[[#This Row],[Data]]&lt;&gt;"",YEAR(Tabela4[[#This Row],[Data]]),"")</f>
        <v>2024</v>
      </c>
      <c r="F419" s="46">
        <f>IF(AND(Tabela4[[#This Row],[Data]]&lt;&gt;"",Tabela4[[#This Row],[Horário]]&lt;&gt;""),Tabela4[[#This Row],[Data]]+Tabela4[[#This Row],[Horário]],"")</f>
        <v>45399.638888888891</v>
      </c>
      <c r="G419" s="46">
        <f t="shared" si="346"/>
        <v>1.7326388888905058</v>
      </c>
      <c r="H419" s="47">
        <f t="shared" si="347"/>
        <v>1</v>
      </c>
      <c r="I419" s="47">
        <f t="shared" si="348"/>
        <v>17</v>
      </c>
      <c r="J419" s="48">
        <f t="shared" si="349"/>
        <v>35.000000002328306</v>
      </c>
    </row>
    <row r="420" spans="1:10" x14ac:dyDescent="0.3">
      <c r="A420" s="42">
        <f t="shared" si="345"/>
        <v>419</v>
      </c>
      <c r="B420" s="43">
        <v>45399</v>
      </c>
      <c r="C420" s="44">
        <v>0.77430555555555558</v>
      </c>
      <c r="D420" s="45" t="str">
        <f>IF(Tabela4[[#This Row],[Data]]&lt;&gt;"",PROPER(TEXT(Tabela4[[#This Row],[Data]],"mmmm")),"")</f>
        <v>Abril</v>
      </c>
      <c r="E420" s="45">
        <f>IF(Tabela4[[#This Row],[Data]]&lt;&gt;"",YEAR(Tabela4[[#This Row],[Data]]),"")</f>
        <v>2024</v>
      </c>
      <c r="F420" s="46">
        <f>IF(AND(Tabela4[[#This Row],[Data]]&lt;&gt;"",Tabela4[[#This Row],[Horário]]&lt;&gt;""),Tabela4[[#This Row],[Data]]+Tabela4[[#This Row],[Horário]],"")</f>
        <v>45399.774305555555</v>
      </c>
      <c r="G420" s="46">
        <f t="shared" si="346"/>
        <v>0.13541666666424135</v>
      </c>
      <c r="H420" s="47">
        <f t="shared" si="347"/>
        <v>0</v>
      </c>
      <c r="I420" s="47">
        <f t="shared" si="348"/>
        <v>3</v>
      </c>
      <c r="J420" s="48">
        <f t="shared" si="349"/>
        <v>14.99999999650754</v>
      </c>
    </row>
    <row r="421" spans="1:10" x14ac:dyDescent="0.3">
      <c r="A421" s="42">
        <f t="shared" si="345"/>
        <v>420</v>
      </c>
      <c r="B421" s="43">
        <v>45401</v>
      </c>
      <c r="C421" s="44">
        <v>0.68402777777777779</v>
      </c>
      <c r="D421" s="45" t="str">
        <f>IF(Tabela4[[#This Row],[Data]]&lt;&gt;"",PROPER(TEXT(Tabela4[[#This Row],[Data]],"mmmm")),"")</f>
        <v>Abril</v>
      </c>
      <c r="E421" s="45">
        <f>IF(Tabela4[[#This Row],[Data]]&lt;&gt;"",YEAR(Tabela4[[#This Row],[Data]]),"")</f>
        <v>2024</v>
      </c>
      <c r="F421" s="46">
        <f>IF(AND(Tabela4[[#This Row],[Data]]&lt;&gt;"",Tabela4[[#This Row],[Horário]]&lt;&gt;""),Tabela4[[#This Row],[Data]]+Tabela4[[#This Row],[Horário]],"")</f>
        <v>45401.684027777781</v>
      </c>
      <c r="G421" s="46">
        <f t="shared" si="346"/>
        <v>1.9097222222262644</v>
      </c>
      <c r="H421" s="47">
        <f t="shared" si="347"/>
        <v>1</v>
      </c>
      <c r="I421" s="47">
        <f t="shared" si="348"/>
        <v>21</v>
      </c>
      <c r="J421" s="48">
        <f t="shared" si="349"/>
        <v>50.000000005820766</v>
      </c>
    </row>
    <row r="422" spans="1:10" x14ac:dyDescent="0.3">
      <c r="A422" s="42">
        <f t="shared" si="345"/>
        <v>421</v>
      </c>
      <c r="B422" s="43">
        <v>45401</v>
      </c>
      <c r="C422" s="44">
        <v>0.875</v>
      </c>
      <c r="D422" s="45" t="str">
        <f>IF(Tabela4[[#This Row],[Data]]&lt;&gt;"",PROPER(TEXT(Tabela4[[#This Row],[Data]],"mmmm")),"")</f>
        <v>Abril</v>
      </c>
      <c r="E422" s="45">
        <f>IF(Tabela4[[#This Row],[Data]]&lt;&gt;"",YEAR(Tabela4[[#This Row],[Data]]),"")</f>
        <v>2024</v>
      </c>
      <c r="F422" s="46">
        <f>IF(AND(Tabela4[[#This Row],[Data]]&lt;&gt;"",Tabela4[[#This Row],[Horário]]&lt;&gt;""),Tabela4[[#This Row],[Data]]+Tabela4[[#This Row],[Horário]],"")</f>
        <v>45401.875</v>
      </c>
      <c r="G422" s="46">
        <f t="shared" si="346"/>
        <v>0.19097222221898846</v>
      </c>
      <c r="H422" s="47">
        <f t="shared" si="347"/>
        <v>0</v>
      </c>
      <c r="I422" s="47">
        <f t="shared" si="348"/>
        <v>4</v>
      </c>
      <c r="J422" s="48">
        <f t="shared" si="349"/>
        <v>34.999999995343387</v>
      </c>
    </row>
    <row r="423" spans="1:10" x14ac:dyDescent="0.3">
      <c r="A423" s="42">
        <f t="shared" si="345"/>
        <v>422</v>
      </c>
      <c r="B423" s="43">
        <v>45402</v>
      </c>
      <c r="C423" s="44">
        <v>0.38194444444444442</v>
      </c>
      <c r="D423" s="45" t="str">
        <f>IF(Tabela4[[#This Row],[Data]]&lt;&gt;"",PROPER(TEXT(Tabela4[[#This Row],[Data]],"mmmm")),"")</f>
        <v>Abril</v>
      </c>
      <c r="E423" s="45">
        <f>IF(Tabela4[[#This Row],[Data]]&lt;&gt;"",YEAR(Tabela4[[#This Row],[Data]]),"")</f>
        <v>2024</v>
      </c>
      <c r="F423" s="46">
        <f>IF(AND(Tabela4[[#This Row],[Data]]&lt;&gt;"",Tabela4[[#This Row],[Horário]]&lt;&gt;""),Tabela4[[#This Row],[Data]]+Tabela4[[#This Row],[Horário]],"")</f>
        <v>45402.381944444445</v>
      </c>
      <c r="G423" s="46">
        <f t="shared" si="346"/>
        <v>0.50694444444525288</v>
      </c>
      <c r="H423" s="47">
        <f t="shared" si="347"/>
        <v>0</v>
      </c>
      <c r="I423" s="47">
        <f t="shared" si="348"/>
        <v>12</v>
      </c>
      <c r="J423" s="48">
        <f t="shared" si="349"/>
        <v>10.000000001164153</v>
      </c>
    </row>
    <row r="424" spans="1:10" x14ac:dyDescent="0.3">
      <c r="A424" s="42">
        <f t="shared" ref="A424:A429" si="350">A423+1</f>
        <v>423</v>
      </c>
      <c r="B424" s="43">
        <v>45403</v>
      </c>
      <c r="C424" s="44">
        <v>0.40972222222222221</v>
      </c>
      <c r="D424" s="45" t="str">
        <f>IF(Tabela4[[#This Row],[Data]]&lt;&gt;"",PROPER(TEXT(Tabela4[[#This Row],[Data]],"mmmm")),"")</f>
        <v>Abril</v>
      </c>
      <c r="E424" s="45">
        <f>IF(Tabela4[[#This Row],[Data]]&lt;&gt;"",YEAR(Tabela4[[#This Row],[Data]]),"")</f>
        <v>2024</v>
      </c>
      <c r="F424" s="46">
        <f>IF(AND(Tabela4[[#This Row],[Data]]&lt;&gt;"",Tabela4[[#This Row],[Horário]]&lt;&gt;""),Tabela4[[#This Row],[Data]]+Tabela4[[#This Row],[Horário]],"")</f>
        <v>45403.409722222219</v>
      </c>
      <c r="G424" s="46">
        <f t="shared" ref="G424:G429" si="351">IF(AND(B424&lt;&gt;"",C424&lt;&gt;""),(B424+C424)-(B423+C423),"")</f>
        <v>1.0277777777737356</v>
      </c>
      <c r="H424" s="47">
        <f t="shared" ref="H424:H429" si="352">IF(G424&lt;&gt;"",INT(G424),"")</f>
        <v>1</v>
      </c>
      <c r="I424" s="47">
        <f t="shared" ref="I424:I429" si="353">IF(H424&lt;&gt;"",INT((G424-H424)*24),"")</f>
        <v>0</v>
      </c>
      <c r="J424" s="48">
        <f t="shared" ref="J424:J429" si="354">IF(I424&lt;&gt;"",(((G424-H424)*24)-I424)*60,"")</f>
        <v>39.999999994179234</v>
      </c>
    </row>
    <row r="425" spans="1:10" x14ac:dyDescent="0.3">
      <c r="A425" s="42">
        <f t="shared" si="350"/>
        <v>424</v>
      </c>
      <c r="B425" s="43">
        <v>45403</v>
      </c>
      <c r="C425" s="44">
        <v>0.65763888888888888</v>
      </c>
      <c r="D425" s="45" t="str">
        <f>IF(Tabela4[[#This Row],[Data]]&lt;&gt;"",PROPER(TEXT(Tabela4[[#This Row],[Data]],"mmmm")),"")</f>
        <v>Abril</v>
      </c>
      <c r="E425" s="45">
        <f>IF(Tabela4[[#This Row],[Data]]&lt;&gt;"",YEAR(Tabela4[[#This Row],[Data]]),"")</f>
        <v>2024</v>
      </c>
      <c r="F425" s="46">
        <f>IF(AND(Tabela4[[#This Row],[Data]]&lt;&gt;"",Tabela4[[#This Row],[Horário]]&lt;&gt;""),Tabela4[[#This Row],[Data]]+Tabela4[[#This Row],[Horário]],"")</f>
        <v>45403.657638888886</v>
      </c>
      <c r="G425" s="46">
        <f t="shared" si="351"/>
        <v>0.24791666666715173</v>
      </c>
      <c r="H425" s="47">
        <f t="shared" si="352"/>
        <v>0</v>
      </c>
      <c r="I425" s="47">
        <f t="shared" si="353"/>
        <v>5</v>
      </c>
      <c r="J425" s="48">
        <f t="shared" si="354"/>
        <v>57.000000000698492</v>
      </c>
    </row>
    <row r="426" spans="1:10" x14ac:dyDescent="0.3">
      <c r="A426" s="42">
        <f t="shared" si="350"/>
        <v>425</v>
      </c>
      <c r="B426" s="43">
        <v>45405</v>
      </c>
      <c r="C426" s="44">
        <v>0.46527777777777779</v>
      </c>
      <c r="D426" s="45" t="str">
        <f>IF(Tabela4[[#This Row],[Data]]&lt;&gt;"",PROPER(TEXT(Tabela4[[#This Row],[Data]],"mmmm")),"")</f>
        <v>Abril</v>
      </c>
      <c r="E426" s="45">
        <f>IF(Tabela4[[#This Row],[Data]]&lt;&gt;"",YEAR(Tabela4[[#This Row],[Data]]),"")</f>
        <v>2024</v>
      </c>
      <c r="F426" s="46">
        <f>IF(AND(Tabela4[[#This Row],[Data]]&lt;&gt;"",Tabela4[[#This Row],[Horário]]&lt;&gt;""),Tabela4[[#This Row],[Data]]+Tabela4[[#This Row],[Horário]],"")</f>
        <v>45405.465277777781</v>
      </c>
      <c r="G426" s="46">
        <f t="shared" si="351"/>
        <v>1.8076388888948713</v>
      </c>
      <c r="H426" s="47">
        <f t="shared" si="352"/>
        <v>1</v>
      </c>
      <c r="I426" s="47">
        <f t="shared" si="353"/>
        <v>19</v>
      </c>
      <c r="J426" s="48">
        <f t="shared" si="354"/>
        <v>23.000000008614734</v>
      </c>
    </row>
    <row r="427" spans="1:10" x14ac:dyDescent="0.3">
      <c r="A427" s="42">
        <f t="shared" si="350"/>
        <v>426</v>
      </c>
      <c r="B427" s="43">
        <v>45405</v>
      </c>
      <c r="C427" s="44">
        <v>0.55902777777777779</v>
      </c>
      <c r="D427" s="45" t="str">
        <f>IF(Tabela4[[#This Row],[Data]]&lt;&gt;"",PROPER(TEXT(Tabela4[[#This Row],[Data]],"mmmm")),"")</f>
        <v>Abril</v>
      </c>
      <c r="E427" s="45">
        <f>IF(Tabela4[[#This Row],[Data]]&lt;&gt;"",YEAR(Tabela4[[#This Row],[Data]]),"")</f>
        <v>2024</v>
      </c>
      <c r="F427" s="46">
        <f>IF(AND(Tabela4[[#This Row],[Data]]&lt;&gt;"",Tabela4[[#This Row],[Horário]]&lt;&gt;""),Tabela4[[#This Row],[Data]]+Tabela4[[#This Row],[Horário]],"")</f>
        <v>45405.559027777781</v>
      </c>
      <c r="G427" s="46">
        <f t="shared" si="351"/>
        <v>9.375E-2</v>
      </c>
      <c r="H427" s="47">
        <f t="shared" si="352"/>
        <v>0</v>
      </c>
      <c r="I427" s="47">
        <f t="shared" si="353"/>
        <v>2</v>
      </c>
      <c r="J427" s="48">
        <f t="shared" si="354"/>
        <v>15</v>
      </c>
    </row>
    <row r="428" spans="1:10" x14ac:dyDescent="0.3">
      <c r="A428" s="42">
        <f t="shared" si="350"/>
        <v>427</v>
      </c>
      <c r="B428" s="43">
        <v>45405</v>
      </c>
      <c r="C428" s="44">
        <v>0.68055555555555558</v>
      </c>
      <c r="D428" s="45" t="str">
        <f>IF(Tabela4[[#This Row],[Data]]&lt;&gt;"",PROPER(TEXT(Tabela4[[#This Row],[Data]],"mmmm")),"")</f>
        <v>Abril</v>
      </c>
      <c r="E428" s="45">
        <f>IF(Tabela4[[#This Row],[Data]]&lt;&gt;"",YEAR(Tabela4[[#This Row],[Data]]),"")</f>
        <v>2024</v>
      </c>
      <c r="F428" s="46">
        <f>IF(AND(Tabela4[[#This Row],[Data]]&lt;&gt;"",Tabela4[[#This Row],[Horário]]&lt;&gt;""),Tabela4[[#This Row],[Data]]+Tabela4[[#This Row],[Horário]],"")</f>
        <v>45405.680555555555</v>
      </c>
      <c r="G428" s="46">
        <f t="shared" si="351"/>
        <v>0.12152777777373558</v>
      </c>
      <c r="H428" s="47">
        <f t="shared" si="352"/>
        <v>0</v>
      </c>
      <c r="I428" s="47">
        <f t="shared" si="353"/>
        <v>2</v>
      </c>
      <c r="J428" s="48">
        <f t="shared" si="354"/>
        <v>54.999999994179234</v>
      </c>
    </row>
    <row r="429" spans="1:10" x14ac:dyDescent="0.3">
      <c r="A429" s="42">
        <f t="shared" si="350"/>
        <v>428</v>
      </c>
      <c r="B429" s="43">
        <v>45407</v>
      </c>
      <c r="C429" s="44">
        <v>0.4861111111111111</v>
      </c>
      <c r="D429" s="45" t="str">
        <f>IF(Tabela4[[#This Row],[Data]]&lt;&gt;"",PROPER(TEXT(Tabela4[[#This Row],[Data]],"mmmm")),"")</f>
        <v>Abril</v>
      </c>
      <c r="E429" s="45">
        <f>IF(Tabela4[[#This Row],[Data]]&lt;&gt;"",YEAR(Tabela4[[#This Row],[Data]]),"")</f>
        <v>2024</v>
      </c>
      <c r="F429" s="46">
        <f>IF(AND(Tabela4[[#This Row],[Data]]&lt;&gt;"",Tabela4[[#This Row],[Horário]]&lt;&gt;""),Tabela4[[#This Row],[Data]]+Tabela4[[#This Row],[Horário]],"")</f>
        <v>45407.486111111109</v>
      </c>
      <c r="G429" s="46">
        <f t="shared" si="351"/>
        <v>1.8055555555547471</v>
      </c>
      <c r="H429" s="47">
        <f t="shared" si="352"/>
        <v>1</v>
      </c>
      <c r="I429" s="47">
        <f t="shared" si="353"/>
        <v>19</v>
      </c>
      <c r="J429" s="48">
        <f t="shared" si="354"/>
        <v>19.999999998835847</v>
      </c>
    </row>
    <row r="430" spans="1:10" x14ac:dyDescent="0.3">
      <c r="A430" s="42">
        <f t="shared" ref="A430:A435" si="355">A429+1</f>
        <v>429</v>
      </c>
      <c r="B430" s="43">
        <v>45409</v>
      </c>
      <c r="C430" s="44">
        <v>0.67013888888888884</v>
      </c>
      <c r="D430" s="45" t="str">
        <f>IF(Tabela4[[#This Row],[Data]]&lt;&gt;"",PROPER(TEXT(Tabela4[[#This Row],[Data]],"mmmm")),"")</f>
        <v>Abril</v>
      </c>
      <c r="E430" s="45">
        <f>IF(Tabela4[[#This Row],[Data]]&lt;&gt;"",YEAR(Tabela4[[#This Row],[Data]]),"")</f>
        <v>2024</v>
      </c>
      <c r="F430" s="46">
        <f>IF(AND(Tabela4[[#This Row],[Data]]&lt;&gt;"",Tabela4[[#This Row],[Horário]]&lt;&gt;""),Tabela4[[#This Row],[Data]]+Tabela4[[#This Row],[Horário]],"")</f>
        <v>45409.670138888891</v>
      </c>
      <c r="G430" s="46">
        <f t="shared" ref="G430:G435" si="356">IF(AND(B430&lt;&gt;"",C430&lt;&gt;""),(B430+C430)-(B429+C429),"")</f>
        <v>2.1840277777810115</v>
      </c>
      <c r="H430" s="47">
        <f t="shared" ref="H430:H435" si="357">IF(G430&lt;&gt;"",INT(G430),"")</f>
        <v>2</v>
      </c>
      <c r="I430" s="47">
        <f t="shared" ref="I430:I435" si="358">IF(H430&lt;&gt;"",INT((G430-H430)*24),"")</f>
        <v>4</v>
      </c>
      <c r="J430" s="48">
        <f t="shared" ref="J430:J435" si="359">IF(I430&lt;&gt;"",(((G430-H430)*24)-I430)*60,"")</f>
        <v>25.000000004656613</v>
      </c>
    </row>
    <row r="431" spans="1:10" x14ac:dyDescent="0.3">
      <c r="A431" s="42">
        <f t="shared" si="355"/>
        <v>430</v>
      </c>
      <c r="B431" s="43">
        <v>45409</v>
      </c>
      <c r="C431" s="44">
        <v>0.75</v>
      </c>
      <c r="D431" s="45" t="str">
        <f>IF(Tabela4[[#This Row],[Data]]&lt;&gt;"",PROPER(TEXT(Tabela4[[#This Row],[Data]],"mmmm")),"")</f>
        <v>Abril</v>
      </c>
      <c r="E431" s="45">
        <f>IF(Tabela4[[#This Row],[Data]]&lt;&gt;"",YEAR(Tabela4[[#This Row],[Data]]),"")</f>
        <v>2024</v>
      </c>
      <c r="F431" s="46">
        <f>IF(AND(Tabela4[[#This Row],[Data]]&lt;&gt;"",Tabela4[[#This Row],[Horário]]&lt;&gt;""),Tabela4[[#This Row],[Data]]+Tabela4[[#This Row],[Horário]],"")</f>
        <v>45409.75</v>
      </c>
      <c r="G431" s="46">
        <f t="shared" si="356"/>
        <v>7.9861111109494232E-2</v>
      </c>
      <c r="H431" s="47">
        <f t="shared" si="357"/>
        <v>0</v>
      </c>
      <c r="I431" s="47">
        <f t="shared" si="358"/>
        <v>1</v>
      </c>
      <c r="J431" s="48">
        <f t="shared" si="359"/>
        <v>54.999999997671694</v>
      </c>
    </row>
    <row r="432" spans="1:10" x14ac:dyDescent="0.3">
      <c r="A432" s="42">
        <f t="shared" si="355"/>
        <v>431</v>
      </c>
      <c r="B432" s="43">
        <v>45409</v>
      </c>
      <c r="C432" s="44">
        <v>0.90277777777777779</v>
      </c>
      <c r="D432" s="45" t="str">
        <f>IF(Tabela4[[#This Row],[Data]]&lt;&gt;"",PROPER(TEXT(Tabela4[[#This Row],[Data]],"mmmm")),"")</f>
        <v>Abril</v>
      </c>
      <c r="E432" s="45">
        <f>IF(Tabela4[[#This Row],[Data]]&lt;&gt;"",YEAR(Tabela4[[#This Row],[Data]]),"")</f>
        <v>2024</v>
      </c>
      <c r="F432" s="46">
        <f>IF(AND(Tabela4[[#This Row],[Data]]&lt;&gt;"",Tabela4[[#This Row],[Horário]]&lt;&gt;""),Tabela4[[#This Row],[Data]]+Tabela4[[#This Row],[Horário]],"")</f>
        <v>45409.902777777781</v>
      </c>
      <c r="G432" s="46">
        <f t="shared" si="356"/>
        <v>0.15277777778101154</v>
      </c>
      <c r="H432" s="47">
        <f t="shared" si="357"/>
        <v>0</v>
      </c>
      <c r="I432" s="47">
        <f t="shared" si="358"/>
        <v>3</v>
      </c>
      <c r="J432" s="48">
        <f t="shared" si="359"/>
        <v>40.000000004656613</v>
      </c>
    </row>
    <row r="433" spans="1:10" x14ac:dyDescent="0.3">
      <c r="A433" s="42">
        <f t="shared" si="355"/>
        <v>432</v>
      </c>
      <c r="B433" s="43">
        <v>45409</v>
      </c>
      <c r="C433" s="44">
        <v>0.98958333333333337</v>
      </c>
      <c r="D433" s="45" t="str">
        <f>IF(Tabela4[[#This Row],[Data]]&lt;&gt;"",PROPER(TEXT(Tabela4[[#This Row],[Data]],"mmmm")),"")</f>
        <v>Abril</v>
      </c>
      <c r="E433" s="45">
        <f>IF(Tabela4[[#This Row],[Data]]&lt;&gt;"",YEAR(Tabela4[[#This Row],[Data]]),"")</f>
        <v>2024</v>
      </c>
      <c r="F433" s="46">
        <f>IF(AND(Tabela4[[#This Row],[Data]]&lt;&gt;"",Tabela4[[#This Row],[Horário]]&lt;&gt;""),Tabela4[[#This Row],[Data]]+Tabela4[[#This Row],[Horário]],"")</f>
        <v>45409.989583333336</v>
      </c>
      <c r="G433" s="46">
        <f t="shared" si="356"/>
        <v>8.6805555554747116E-2</v>
      </c>
      <c r="H433" s="47">
        <f t="shared" si="357"/>
        <v>0</v>
      </c>
      <c r="I433" s="47">
        <f t="shared" si="358"/>
        <v>2</v>
      </c>
      <c r="J433" s="48">
        <f t="shared" si="359"/>
        <v>4.9999999988358468</v>
      </c>
    </row>
    <row r="434" spans="1:10" x14ac:dyDescent="0.3">
      <c r="A434" s="42">
        <f t="shared" si="355"/>
        <v>433</v>
      </c>
      <c r="B434" s="43">
        <v>45410</v>
      </c>
      <c r="C434" s="44">
        <v>0.58333333333333337</v>
      </c>
      <c r="D434" s="45" t="str">
        <f>IF(Tabela4[[#This Row],[Data]]&lt;&gt;"",PROPER(TEXT(Tabela4[[#This Row],[Data]],"mmmm")),"")</f>
        <v>Abril</v>
      </c>
      <c r="E434" s="45">
        <f>IF(Tabela4[[#This Row],[Data]]&lt;&gt;"",YEAR(Tabela4[[#This Row],[Data]]),"")</f>
        <v>2024</v>
      </c>
      <c r="F434" s="46">
        <f>IF(AND(Tabela4[[#This Row],[Data]]&lt;&gt;"",Tabela4[[#This Row],[Horário]]&lt;&gt;""),Tabela4[[#This Row],[Data]]+Tabela4[[#This Row],[Horário]],"")</f>
        <v>45410.583333333336</v>
      </c>
      <c r="G434" s="46">
        <f t="shared" si="356"/>
        <v>0.59375</v>
      </c>
      <c r="H434" s="47">
        <f t="shared" si="357"/>
        <v>0</v>
      </c>
      <c r="I434" s="47">
        <f t="shared" si="358"/>
        <v>14</v>
      </c>
      <c r="J434" s="48">
        <f t="shared" si="359"/>
        <v>15</v>
      </c>
    </row>
    <row r="435" spans="1:10" x14ac:dyDescent="0.3">
      <c r="A435" s="42">
        <f t="shared" si="355"/>
        <v>434</v>
      </c>
      <c r="B435" s="43">
        <v>45410</v>
      </c>
      <c r="C435" s="44">
        <v>0.40277777777777779</v>
      </c>
      <c r="D435" s="45" t="str">
        <f>IF(Tabela4[[#This Row],[Data]]&lt;&gt;"",PROPER(TEXT(Tabela4[[#This Row],[Data]],"mmmm")),"")</f>
        <v>Abril</v>
      </c>
      <c r="E435" s="45">
        <f>IF(Tabela4[[#This Row],[Data]]&lt;&gt;"",YEAR(Tabela4[[#This Row],[Data]]),"")</f>
        <v>2024</v>
      </c>
      <c r="F435" s="46">
        <f>IF(AND(Tabela4[[#This Row],[Data]]&lt;&gt;"",Tabela4[[#This Row],[Horário]]&lt;&gt;""),Tabela4[[#This Row],[Data]]+Tabela4[[#This Row],[Horário]],"")</f>
        <v>45410.402777777781</v>
      </c>
      <c r="G435" s="46">
        <f t="shared" si="356"/>
        <v>-0.18055555555474712</v>
      </c>
      <c r="H435" s="47">
        <f t="shared" si="357"/>
        <v>-1</v>
      </c>
      <c r="I435" s="47">
        <f t="shared" si="358"/>
        <v>19</v>
      </c>
      <c r="J435" s="48">
        <f t="shared" si="359"/>
        <v>40.000000001164153</v>
      </c>
    </row>
    <row r="436" spans="1:10" x14ac:dyDescent="0.3">
      <c r="A436" s="42">
        <f t="shared" ref="A436:A444" si="360">A435+1</f>
        <v>435</v>
      </c>
      <c r="B436" s="43">
        <v>45410</v>
      </c>
      <c r="C436" s="44">
        <v>0.96180555555555558</v>
      </c>
      <c r="D436" s="45" t="str">
        <f>IF(Tabela4[[#This Row],[Data]]&lt;&gt;"",PROPER(TEXT(Tabela4[[#This Row],[Data]],"mmmm")),"")</f>
        <v>Abril</v>
      </c>
      <c r="E436" s="45">
        <f>IF(Tabela4[[#This Row],[Data]]&lt;&gt;"",YEAR(Tabela4[[#This Row],[Data]]),"")</f>
        <v>2024</v>
      </c>
      <c r="F436" s="46">
        <f>IF(AND(Tabela4[[#This Row],[Data]]&lt;&gt;"",Tabela4[[#This Row],[Horário]]&lt;&gt;""),Tabela4[[#This Row],[Data]]+Tabela4[[#This Row],[Horário]],"")</f>
        <v>45410.961805555555</v>
      </c>
      <c r="G436" s="46">
        <f t="shared" ref="G436:G444" si="361">IF(AND(B436&lt;&gt;"",C436&lt;&gt;""),(B436+C436)-(B435+C435),"")</f>
        <v>0.55902777777373558</v>
      </c>
      <c r="H436" s="47">
        <f t="shared" ref="H436:H444" si="362">IF(G436&lt;&gt;"",INT(G436),"")</f>
        <v>0</v>
      </c>
      <c r="I436" s="47">
        <f t="shared" ref="I436:I444" si="363">IF(H436&lt;&gt;"",INT((G436-H436)*24),"")</f>
        <v>13</v>
      </c>
      <c r="J436" s="48">
        <f t="shared" ref="J436:J444" si="364">IF(I436&lt;&gt;"",(((G436-H436)*24)-I436)*60,"")</f>
        <v>24.999999994179234</v>
      </c>
    </row>
    <row r="437" spans="1:10" x14ac:dyDescent="0.3">
      <c r="A437" s="42">
        <f t="shared" si="360"/>
        <v>436</v>
      </c>
      <c r="B437" s="43">
        <v>45412</v>
      </c>
      <c r="C437" s="44">
        <v>0.66666666666666663</v>
      </c>
      <c r="D437" s="45" t="str">
        <f>IF(Tabela4[[#This Row],[Data]]&lt;&gt;"",PROPER(TEXT(Tabela4[[#This Row],[Data]],"mmmm")),"")</f>
        <v>Abril</v>
      </c>
      <c r="E437" s="45">
        <f>IF(Tabela4[[#This Row],[Data]]&lt;&gt;"",YEAR(Tabela4[[#This Row],[Data]]),"")</f>
        <v>2024</v>
      </c>
      <c r="F437" s="46">
        <f>IF(AND(Tabela4[[#This Row],[Data]]&lt;&gt;"",Tabela4[[#This Row],[Horário]]&lt;&gt;""),Tabela4[[#This Row],[Data]]+Tabela4[[#This Row],[Horário]],"")</f>
        <v>45412.666666666664</v>
      </c>
      <c r="G437" s="46">
        <f t="shared" si="361"/>
        <v>1.7048611111094942</v>
      </c>
      <c r="H437" s="47">
        <f t="shared" si="362"/>
        <v>1</v>
      </c>
      <c r="I437" s="47">
        <f t="shared" si="363"/>
        <v>16</v>
      </c>
      <c r="J437" s="48">
        <f t="shared" si="364"/>
        <v>54.999999997671694</v>
      </c>
    </row>
    <row r="438" spans="1:10" x14ac:dyDescent="0.3">
      <c r="A438" s="42">
        <f t="shared" si="360"/>
        <v>437</v>
      </c>
      <c r="B438" s="43">
        <v>45413</v>
      </c>
      <c r="C438" s="44">
        <v>0.94444444444444442</v>
      </c>
      <c r="D438" s="45" t="str">
        <f>IF(Tabela4[[#This Row],[Data]]&lt;&gt;"",PROPER(TEXT(Tabela4[[#This Row],[Data]],"mmmm")),"")</f>
        <v>Maio</v>
      </c>
      <c r="E438" s="45">
        <f>IF(Tabela4[[#This Row],[Data]]&lt;&gt;"",YEAR(Tabela4[[#This Row],[Data]]),"")</f>
        <v>2024</v>
      </c>
      <c r="F438" s="46">
        <f>IF(AND(Tabela4[[#This Row],[Data]]&lt;&gt;"",Tabela4[[#This Row],[Horário]]&lt;&gt;""),Tabela4[[#This Row],[Data]]+Tabela4[[#This Row],[Horário]],"")</f>
        <v>45413.944444444445</v>
      </c>
      <c r="G438" s="46">
        <f t="shared" si="361"/>
        <v>1.2777777777810115</v>
      </c>
      <c r="H438" s="47">
        <f t="shared" si="362"/>
        <v>1</v>
      </c>
      <c r="I438" s="47">
        <f t="shared" si="363"/>
        <v>6</v>
      </c>
      <c r="J438" s="48">
        <f t="shared" si="364"/>
        <v>40.000000004656613</v>
      </c>
    </row>
    <row r="439" spans="1:10" x14ac:dyDescent="0.3">
      <c r="A439" s="42">
        <f t="shared" si="360"/>
        <v>438</v>
      </c>
      <c r="B439" s="43">
        <v>45414</v>
      </c>
      <c r="C439" s="44">
        <v>2.9166666666666667E-2</v>
      </c>
      <c r="D439" s="45" t="str">
        <f>IF(Tabela4[[#This Row],[Data]]&lt;&gt;"",PROPER(TEXT(Tabela4[[#This Row],[Data]],"mmmm")),"")</f>
        <v>Maio</v>
      </c>
      <c r="E439" s="45">
        <f>IF(Tabela4[[#This Row],[Data]]&lt;&gt;"",YEAR(Tabela4[[#This Row],[Data]]),"")</f>
        <v>2024</v>
      </c>
      <c r="F439" s="46">
        <f>IF(AND(Tabela4[[#This Row],[Data]]&lt;&gt;"",Tabela4[[#This Row],[Horário]]&lt;&gt;""),Tabela4[[#This Row],[Data]]+Tabela4[[#This Row],[Horário]],"")</f>
        <v>45414.029166666667</v>
      </c>
      <c r="G439" s="46">
        <f t="shared" si="361"/>
        <v>8.4722222221898846E-2</v>
      </c>
      <c r="H439" s="47">
        <f t="shared" si="362"/>
        <v>0</v>
      </c>
      <c r="I439" s="47">
        <f t="shared" si="363"/>
        <v>2</v>
      </c>
      <c r="J439" s="48">
        <f t="shared" si="364"/>
        <v>1.9999999995343387</v>
      </c>
    </row>
    <row r="440" spans="1:10" x14ac:dyDescent="0.3">
      <c r="A440" s="42">
        <f t="shared" si="360"/>
        <v>439</v>
      </c>
      <c r="B440" s="43">
        <v>45414</v>
      </c>
      <c r="C440" s="44">
        <v>0.45069444444444445</v>
      </c>
      <c r="D440" s="45" t="str">
        <f>IF(Tabela4[[#This Row],[Data]]&lt;&gt;"",PROPER(TEXT(Tabela4[[#This Row],[Data]],"mmmm")),"")</f>
        <v>Maio</v>
      </c>
      <c r="E440" s="45">
        <f>IF(Tabela4[[#This Row],[Data]]&lt;&gt;"",YEAR(Tabela4[[#This Row],[Data]]),"")</f>
        <v>2024</v>
      </c>
      <c r="F440" s="46">
        <f>IF(AND(Tabela4[[#This Row],[Data]]&lt;&gt;"",Tabela4[[#This Row],[Horário]]&lt;&gt;""),Tabela4[[#This Row],[Data]]+Tabela4[[#This Row],[Horário]],"")</f>
        <v>45414.450694444444</v>
      </c>
      <c r="G440" s="46">
        <f t="shared" si="361"/>
        <v>0.42152777777664596</v>
      </c>
      <c r="H440" s="47">
        <f t="shared" si="362"/>
        <v>0</v>
      </c>
      <c r="I440" s="47">
        <f t="shared" si="363"/>
        <v>10</v>
      </c>
      <c r="J440" s="48">
        <f t="shared" si="364"/>
        <v>6.9999999983701855</v>
      </c>
    </row>
    <row r="441" spans="1:10" x14ac:dyDescent="0.3">
      <c r="A441" s="42">
        <f t="shared" si="360"/>
        <v>440</v>
      </c>
      <c r="B441" s="43">
        <v>45415</v>
      </c>
      <c r="C441" s="44">
        <v>0.11319444444444444</v>
      </c>
      <c r="D441" s="45" t="str">
        <f>IF(Tabela4[[#This Row],[Data]]&lt;&gt;"",PROPER(TEXT(Tabela4[[#This Row],[Data]],"mmmm")),"")</f>
        <v>Maio</v>
      </c>
      <c r="E441" s="45">
        <f>IF(Tabela4[[#This Row],[Data]]&lt;&gt;"",YEAR(Tabela4[[#This Row],[Data]]),"")</f>
        <v>2024</v>
      </c>
      <c r="F441" s="46">
        <f>IF(AND(Tabela4[[#This Row],[Data]]&lt;&gt;"",Tabela4[[#This Row],[Horário]]&lt;&gt;""),Tabela4[[#This Row],[Data]]+Tabela4[[#This Row],[Horário]],"")</f>
        <v>45415.113194444442</v>
      </c>
      <c r="G441" s="46">
        <f t="shared" si="361"/>
        <v>0.66249999999854481</v>
      </c>
      <c r="H441" s="47">
        <f t="shared" si="362"/>
        <v>0</v>
      </c>
      <c r="I441" s="47">
        <f t="shared" si="363"/>
        <v>15</v>
      </c>
      <c r="J441" s="48">
        <f t="shared" si="364"/>
        <v>53.999999997904524</v>
      </c>
    </row>
    <row r="442" spans="1:10" x14ac:dyDescent="0.3">
      <c r="A442" s="42">
        <f t="shared" si="360"/>
        <v>441</v>
      </c>
      <c r="B442" s="43">
        <v>45415</v>
      </c>
      <c r="C442" s="44">
        <v>0.18680555555555556</v>
      </c>
      <c r="D442" s="45" t="str">
        <f>IF(Tabela4[[#This Row],[Data]]&lt;&gt;"",PROPER(TEXT(Tabela4[[#This Row],[Data]],"mmmm")),"")</f>
        <v>Maio</v>
      </c>
      <c r="E442" s="45">
        <f>IF(Tabela4[[#This Row],[Data]]&lt;&gt;"",YEAR(Tabela4[[#This Row],[Data]]),"")</f>
        <v>2024</v>
      </c>
      <c r="F442" s="46">
        <f>IF(AND(Tabela4[[#This Row],[Data]]&lt;&gt;"",Tabela4[[#This Row],[Horário]]&lt;&gt;""),Tabela4[[#This Row],[Data]]+Tabela4[[#This Row],[Horário]],"")</f>
        <v>45415.186805555553</v>
      </c>
      <c r="G442" s="46">
        <f t="shared" si="361"/>
        <v>7.3611111110949423E-2</v>
      </c>
      <c r="H442" s="47">
        <f t="shared" si="362"/>
        <v>0</v>
      </c>
      <c r="I442" s="47">
        <f t="shared" si="363"/>
        <v>1</v>
      </c>
      <c r="J442" s="48">
        <f t="shared" si="364"/>
        <v>45.999999999767169</v>
      </c>
    </row>
    <row r="443" spans="1:10" x14ac:dyDescent="0.3">
      <c r="A443" s="42">
        <f t="shared" si="360"/>
        <v>442</v>
      </c>
      <c r="B443" s="43">
        <v>45417</v>
      </c>
      <c r="C443" s="44">
        <v>0.45416666666666666</v>
      </c>
      <c r="D443" s="45" t="str">
        <f>IF(Tabela4[[#This Row],[Data]]&lt;&gt;"",PROPER(TEXT(Tabela4[[#This Row],[Data]],"mmmm")),"")</f>
        <v>Maio</v>
      </c>
      <c r="E443" s="45">
        <f>IF(Tabela4[[#This Row],[Data]]&lt;&gt;"",YEAR(Tabela4[[#This Row],[Data]]),"")</f>
        <v>2024</v>
      </c>
      <c r="F443" s="46">
        <f>IF(AND(Tabela4[[#This Row],[Data]]&lt;&gt;"",Tabela4[[#This Row],[Horário]]&lt;&gt;""),Tabela4[[#This Row],[Data]]+Tabela4[[#This Row],[Horário]],"")</f>
        <v>45417.45416666667</v>
      </c>
      <c r="G443" s="46">
        <f t="shared" si="361"/>
        <v>2.2673611111167702</v>
      </c>
      <c r="H443" s="47">
        <f t="shared" si="362"/>
        <v>2</v>
      </c>
      <c r="I443" s="47">
        <f t="shared" si="363"/>
        <v>6</v>
      </c>
      <c r="J443" s="48">
        <f t="shared" si="364"/>
        <v>25.000000008149073</v>
      </c>
    </row>
    <row r="444" spans="1:10" x14ac:dyDescent="0.3">
      <c r="A444" s="42">
        <f t="shared" si="360"/>
        <v>443</v>
      </c>
      <c r="B444" s="43">
        <v>45417</v>
      </c>
      <c r="C444" s="44">
        <v>0.56041666666666667</v>
      </c>
      <c r="D444" s="45" t="str">
        <f>IF(Tabela4[[#This Row],[Data]]&lt;&gt;"",PROPER(TEXT(Tabela4[[#This Row],[Data]],"mmmm")),"")</f>
        <v>Maio</v>
      </c>
      <c r="E444" s="45">
        <f>IF(Tabela4[[#This Row],[Data]]&lt;&gt;"",YEAR(Tabela4[[#This Row],[Data]]),"")</f>
        <v>2024</v>
      </c>
      <c r="F444" s="46">
        <f>IF(AND(Tabela4[[#This Row],[Data]]&lt;&gt;"",Tabela4[[#This Row],[Horário]]&lt;&gt;""),Tabela4[[#This Row],[Data]]+Tabela4[[#This Row],[Horário]],"")</f>
        <v>45417.560416666667</v>
      </c>
      <c r="G444" s="46">
        <f t="shared" si="361"/>
        <v>0.10624999999708962</v>
      </c>
      <c r="H444" s="47">
        <f t="shared" si="362"/>
        <v>0</v>
      </c>
      <c r="I444" s="47">
        <f t="shared" si="363"/>
        <v>2</v>
      </c>
      <c r="J444" s="48">
        <f t="shared" si="364"/>
        <v>32.999999995809048</v>
      </c>
    </row>
    <row r="445" spans="1:10" x14ac:dyDescent="0.3">
      <c r="A445" s="42">
        <f t="shared" ref="A445:A450" si="365">A444+1</f>
        <v>444</v>
      </c>
      <c r="B445" s="43">
        <v>45418</v>
      </c>
      <c r="C445" s="44">
        <v>0.95833333333333337</v>
      </c>
      <c r="D445" s="45" t="str">
        <f>IF(Tabela4[[#This Row],[Data]]&lt;&gt;"",PROPER(TEXT(Tabela4[[#This Row],[Data]],"mmmm")),"")</f>
        <v>Maio</v>
      </c>
      <c r="E445" s="45">
        <f>IF(Tabela4[[#This Row],[Data]]&lt;&gt;"",YEAR(Tabela4[[#This Row],[Data]]),"")</f>
        <v>2024</v>
      </c>
      <c r="F445" s="46">
        <f>IF(AND(Tabela4[[#This Row],[Data]]&lt;&gt;"",Tabela4[[#This Row],[Horário]]&lt;&gt;""),Tabela4[[#This Row],[Data]]+Tabela4[[#This Row],[Horário]],"")</f>
        <v>45418.958333333336</v>
      </c>
      <c r="G445" s="46">
        <f t="shared" ref="G445:G450" si="366">IF(AND(B445&lt;&gt;"",C445&lt;&gt;""),(B445+C445)-(B444+C444),"")</f>
        <v>1.3979166666686069</v>
      </c>
      <c r="H445" s="47">
        <f t="shared" ref="H445:H450" si="367">IF(G445&lt;&gt;"",INT(G445),"")</f>
        <v>1</v>
      </c>
      <c r="I445" s="47">
        <f t="shared" ref="I445:I450" si="368">IF(H445&lt;&gt;"",INT((G445-H445)*24),"")</f>
        <v>9</v>
      </c>
      <c r="J445" s="48">
        <f t="shared" ref="J445:J450" si="369">IF(I445&lt;&gt;"",(((G445-H445)*24)-I445)*60,"")</f>
        <v>33.000000002793968</v>
      </c>
    </row>
    <row r="446" spans="1:10" x14ac:dyDescent="0.3">
      <c r="A446" s="42">
        <f t="shared" si="365"/>
        <v>445</v>
      </c>
      <c r="B446" s="43">
        <v>45419</v>
      </c>
      <c r="C446" s="44">
        <v>0.45277777777777778</v>
      </c>
      <c r="D446" s="45" t="str">
        <f>IF(Tabela4[[#This Row],[Data]]&lt;&gt;"",PROPER(TEXT(Tabela4[[#This Row],[Data]],"mmmm")),"")</f>
        <v>Maio</v>
      </c>
      <c r="E446" s="45">
        <f>IF(Tabela4[[#This Row],[Data]]&lt;&gt;"",YEAR(Tabela4[[#This Row],[Data]]),"")</f>
        <v>2024</v>
      </c>
      <c r="F446" s="46">
        <f>IF(AND(Tabela4[[#This Row],[Data]]&lt;&gt;"",Tabela4[[#This Row],[Horário]]&lt;&gt;""),Tabela4[[#This Row],[Data]]+Tabela4[[#This Row],[Horário]],"")</f>
        <v>45419.452777777777</v>
      </c>
      <c r="G446" s="46">
        <f t="shared" si="366"/>
        <v>0.49444444444088731</v>
      </c>
      <c r="H446" s="47">
        <f t="shared" si="367"/>
        <v>0</v>
      </c>
      <c r="I446" s="47">
        <f t="shared" si="368"/>
        <v>11</v>
      </c>
      <c r="J446" s="48">
        <f t="shared" si="369"/>
        <v>51.999999994877726</v>
      </c>
    </row>
    <row r="447" spans="1:10" x14ac:dyDescent="0.3">
      <c r="A447" s="42">
        <f t="shared" si="365"/>
        <v>446</v>
      </c>
      <c r="B447" s="43">
        <v>45419</v>
      </c>
      <c r="C447" s="44">
        <v>0.60069444444444442</v>
      </c>
      <c r="D447" s="45" t="str">
        <f>IF(Tabela4[[#This Row],[Data]]&lt;&gt;"",PROPER(TEXT(Tabela4[[#This Row],[Data]],"mmmm")),"")</f>
        <v>Maio</v>
      </c>
      <c r="E447" s="45">
        <f>IF(Tabela4[[#This Row],[Data]]&lt;&gt;"",YEAR(Tabela4[[#This Row],[Data]]),"")</f>
        <v>2024</v>
      </c>
      <c r="F447" s="46">
        <f>IF(AND(Tabela4[[#This Row],[Data]]&lt;&gt;"",Tabela4[[#This Row],[Horário]]&lt;&gt;""),Tabela4[[#This Row],[Data]]+Tabela4[[#This Row],[Horário]],"")</f>
        <v>45419.600694444445</v>
      </c>
      <c r="G447" s="46">
        <f t="shared" si="366"/>
        <v>0.14791666666860692</v>
      </c>
      <c r="H447" s="47">
        <f t="shared" si="367"/>
        <v>0</v>
      </c>
      <c r="I447" s="47">
        <f t="shared" si="368"/>
        <v>3</v>
      </c>
      <c r="J447" s="48">
        <f t="shared" si="369"/>
        <v>33.000000002793968</v>
      </c>
    </row>
    <row r="448" spans="1:10" x14ac:dyDescent="0.3">
      <c r="A448" s="42">
        <f t="shared" si="365"/>
        <v>447</v>
      </c>
      <c r="B448" s="43">
        <v>45419</v>
      </c>
      <c r="C448" s="44">
        <v>0.70833333333333337</v>
      </c>
      <c r="D448" s="45" t="str">
        <f>IF(Tabela4[[#This Row],[Data]]&lt;&gt;"",PROPER(TEXT(Tabela4[[#This Row],[Data]],"mmmm")),"")</f>
        <v>Maio</v>
      </c>
      <c r="E448" s="45">
        <f>IF(Tabela4[[#This Row],[Data]]&lt;&gt;"",YEAR(Tabela4[[#This Row],[Data]]),"")</f>
        <v>2024</v>
      </c>
      <c r="F448" s="46">
        <f>IF(AND(Tabela4[[#This Row],[Data]]&lt;&gt;"",Tabela4[[#This Row],[Horário]]&lt;&gt;""),Tabela4[[#This Row],[Data]]+Tabela4[[#This Row],[Horário]],"")</f>
        <v>45419.708333333336</v>
      </c>
      <c r="G448" s="46">
        <f t="shared" si="366"/>
        <v>0.10763888889050577</v>
      </c>
      <c r="H448" s="47">
        <f t="shared" si="367"/>
        <v>0</v>
      </c>
      <c r="I448" s="47">
        <f t="shared" si="368"/>
        <v>2</v>
      </c>
      <c r="J448" s="48">
        <f t="shared" si="369"/>
        <v>35.000000002328306</v>
      </c>
    </row>
    <row r="449" spans="1:10" x14ac:dyDescent="0.3">
      <c r="A449" s="42">
        <f t="shared" si="365"/>
        <v>448</v>
      </c>
      <c r="B449" s="43">
        <v>45421</v>
      </c>
      <c r="C449" s="44">
        <v>0.59027777777777779</v>
      </c>
      <c r="D449" s="45" t="str">
        <f>IF(Tabela4[[#This Row],[Data]]&lt;&gt;"",PROPER(TEXT(Tabela4[[#This Row],[Data]],"mmmm")),"")</f>
        <v>Maio</v>
      </c>
      <c r="E449" s="45">
        <f>IF(Tabela4[[#This Row],[Data]]&lt;&gt;"",YEAR(Tabela4[[#This Row],[Data]]),"")</f>
        <v>2024</v>
      </c>
      <c r="F449" s="46">
        <f>IF(AND(Tabela4[[#This Row],[Data]]&lt;&gt;"",Tabela4[[#This Row],[Horário]]&lt;&gt;""),Tabela4[[#This Row],[Data]]+Tabela4[[#This Row],[Horário]],"")</f>
        <v>45421.590277777781</v>
      </c>
      <c r="G449" s="46">
        <f t="shared" si="366"/>
        <v>1.8819444444452529</v>
      </c>
      <c r="H449" s="47">
        <f t="shared" si="367"/>
        <v>1</v>
      </c>
      <c r="I449" s="47">
        <f t="shared" si="368"/>
        <v>21</v>
      </c>
      <c r="J449" s="48">
        <f t="shared" si="369"/>
        <v>10.000000001164153</v>
      </c>
    </row>
    <row r="450" spans="1:10" x14ac:dyDescent="0.3">
      <c r="A450" s="42">
        <f t="shared" si="365"/>
        <v>449</v>
      </c>
      <c r="B450" s="43">
        <v>45421</v>
      </c>
      <c r="C450" s="44">
        <v>0.62708333333333333</v>
      </c>
      <c r="D450" s="45" t="str">
        <f>IF(Tabela4[[#This Row],[Data]]&lt;&gt;"",PROPER(TEXT(Tabela4[[#This Row],[Data]],"mmmm")),"")</f>
        <v>Maio</v>
      </c>
      <c r="E450" s="45">
        <f>IF(Tabela4[[#This Row],[Data]]&lt;&gt;"",YEAR(Tabela4[[#This Row],[Data]]),"")</f>
        <v>2024</v>
      </c>
      <c r="F450" s="46">
        <f>IF(AND(Tabela4[[#This Row],[Data]]&lt;&gt;"",Tabela4[[#This Row],[Horário]]&lt;&gt;""),Tabela4[[#This Row],[Data]]+Tabela4[[#This Row],[Horário]],"")</f>
        <v>45421.627083333333</v>
      </c>
      <c r="G450" s="46">
        <f t="shared" si="366"/>
        <v>3.6805555551836733E-2</v>
      </c>
      <c r="H450" s="47">
        <f t="shared" si="367"/>
        <v>0</v>
      </c>
      <c r="I450" s="47">
        <f t="shared" si="368"/>
        <v>0</v>
      </c>
      <c r="J450" s="48">
        <f t="shared" si="369"/>
        <v>52.999999994644895</v>
      </c>
    </row>
    <row r="451" spans="1:10" x14ac:dyDescent="0.3">
      <c r="A451" s="42">
        <f t="shared" ref="A451:A456" si="370">A450+1</f>
        <v>450</v>
      </c>
      <c r="B451" s="43">
        <v>45421</v>
      </c>
      <c r="C451" s="44">
        <v>0.67361111111111116</v>
      </c>
      <c r="D451" s="45" t="str">
        <f>IF(Tabela4[[#This Row],[Data]]&lt;&gt;"",PROPER(TEXT(Tabela4[[#This Row],[Data]],"mmmm")),"")</f>
        <v>Maio</v>
      </c>
      <c r="E451" s="45">
        <f>IF(Tabela4[[#This Row],[Data]]&lt;&gt;"",YEAR(Tabela4[[#This Row],[Data]]),"")</f>
        <v>2024</v>
      </c>
      <c r="F451" s="46">
        <f>IF(AND(Tabela4[[#This Row],[Data]]&lt;&gt;"",Tabela4[[#This Row],[Horário]]&lt;&gt;""),Tabela4[[#This Row],[Data]]+Tabela4[[#This Row],[Horário]],"")</f>
        <v>45421.673611111109</v>
      </c>
      <c r="G451" s="46">
        <f t="shared" ref="G451:G456" si="371">IF(AND(B451&lt;&gt;"",C451&lt;&gt;""),(B451+C451)-(B450+C450),"")</f>
        <v>4.6527777776645962E-2</v>
      </c>
      <c r="H451" s="47">
        <f t="shared" ref="H451:H456" si="372">IF(G451&lt;&gt;"",INT(G451),"")</f>
        <v>0</v>
      </c>
      <c r="I451" s="47">
        <f t="shared" ref="I451:I456" si="373">IF(H451&lt;&gt;"",INT((G451-H451)*24),"")</f>
        <v>1</v>
      </c>
      <c r="J451" s="48">
        <f t="shared" ref="J451:J456" si="374">IF(I451&lt;&gt;"",(((G451-H451)*24)-I451)*60,"")</f>
        <v>6.9999999983701855</v>
      </c>
    </row>
    <row r="452" spans="1:10" x14ac:dyDescent="0.3">
      <c r="A452" s="42">
        <f t="shared" si="370"/>
        <v>451</v>
      </c>
      <c r="B452" s="43">
        <v>45421</v>
      </c>
      <c r="C452" s="44">
        <v>0.70486111111111116</v>
      </c>
      <c r="D452" s="45" t="str">
        <f>IF(Tabela4[[#This Row],[Data]]&lt;&gt;"",PROPER(TEXT(Tabela4[[#This Row],[Data]],"mmmm")),"")</f>
        <v>Maio</v>
      </c>
      <c r="E452" s="45">
        <f>IF(Tabela4[[#This Row],[Data]]&lt;&gt;"",YEAR(Tabela4[[#This Row],[Data]]),"")</f>
        <v>2024</v>
      </c>
      <c r="F452" s="46">
        <f>IF(AND(Tabela4[[#This Row],[Data]]&lt;&gt;"",Tabela4[[#This Row],[Horário]]&lt;&gt;""),Tabela4[[#This Row],[Data]]+Tabela4[[#This Row],[Horário]],"")</f>
        <v>45421.704861111109</v>
      </c>
      <c r="G452" s="46">
        <f t="shared" si="371"/>
        <v>3.125E-2</v>
      </c>
      <c r="H452" s="47">
        <f t="shared" si="372"/>
        <v>0</v>
      </c>
      <c r="I452" s="47">
        <f t="shared" si="373"/>
        <v>0</v>
      </c>
      <c r="J452" s="48">
        <f t="shared" si="374"/>
        <v>45</v>
      </c>
    </row>
    <row r="453" spans="1:10" x14ac:dyDescent="0.3">
      <c r="A453" s="42">
        <f t="shared" si="370"/>
        <v>452</v>
      </c>
      <c r="B453" s="43">
        <v>45421</v>
      </c>
      <c r="C453" s="44">
        <v>0.85763888888888884</v>
      </c>
      <c r="D453" s="45" t="str">
        <f>IF(Tabela4[[#This Row],[Data]]&lt;&gt;"",PROPER(TEXT(Tabela4[[#This Row],[Data]],"mmmm")),"")</f>
        <v>Maio</v>
      </c>
      <c r="E453" s="45">
        <f>IF(Tabela4[[#This Row],[Data]]&lt;&gt;"",YEAR(Tabela4[[#This Row],[Data]]),"")</f>
        <v>2024</v>
      </c>
      <c r="F453" s="46">
        <f>IF(AND(Tabela4[[#This Row],[Data]]&lt;&gt;"",Tabela4[[#This Row],[Horário]]&lt;&gt;""),Tabela4[[#This Row],[Data]]+Tabela4[[#This Row],[Horário]],"")</f>
        <v>45421.857638888891</v>
      </c>
      <c r="G453" s="46">
        <f t="shared" si="371"/>
        <v>0.15277777778101154</v>
      </c>
      <c r="H453" s="47">
        <f t="shared" si="372"/>
        <v>0</v>
      </c>
      <c r="I453" s="47">
        <f t="shared" si="373"/>
        <v>3</v>
      </c>
      <c r="J453" s="48">
        <f t="shared" si="374"/>
        <v>40.000000004656613</v>
      </c>
    </row>
    <row r="454" spans="1:10" x14ac:dyDescent="0.3">
      <c r="A454" s="42">
        <f t="shared" si="370"/>
        <v>453</v>
      </c>
      <c r="B454" s="43">
        <v>45423</v>
      </c>
      <c r="C454" s="44">
        <v>0.69444444444444442</v>
      </c>
      <c r="D454" s="45" t="str">
        <f>IF(Tabela4[[#This Row],[Data]]&lt;&gt;"",PROPER(TEXT(Tabela4[[#This Row],[Data]],"mmmm")),"")</f>
        <v>Maio</v>
      </c>
      <c r="E454" s="45">
        <f>IF(Tabela4[[#This Row],[Data]]&lt;&gt;"",YEAR(Tabela4[[#This Row],[Data]]),"")</f>
        <v>2024</v>
      </c>
      <c r="F454" s="46">
        <f>IF(AND(Tabela4[[#This Row],[Data]]&lt;&gt;"",Tabela4[[#This Row],[Horário]]&lt;&gt;""),Tabela4[[#This Row],[Data]]+Tabela4[[#This Row],[Horário]],"")</f>
        <v>45423.694444444445</v>
      </c>
      <c r="G454" s="46">
        <f t="shared" si="371"/>
        <v>1.8368055555547471</v>
      </c>
      <c r="H454" s="47">
        <f t="shared" si="372"/>
        <v>1</v>
      </c>
      <c r="I454" s="47">
        <f t="shared" si="373"/>
        <v>20</v>
      </c>
      <c r="J454" s="48">
        <f t="shared" si="374"/>
        <v>4.9999999988358468</v>
      </c>
    </row>
    <row r="455" spans="1:10" x14ac:dyDescent="0.3">
      <c r="A455" s="42">
        <f t="shared" si="370"/>
        <v>454</v>
      </c>
      <c r="B455" s="43">
        <v>45423</v>
      </c>
      <c r="C455" s="44">
        <v>0.78472222222222221</v>
      </c>
      <c r="D455" s="45" t="str">
        <f>IF(Tabela4[[#This Row],[Data]]&lt;&gt;"",PROPER(TEXT(Tabela4[[#This Row],[Data]],"mmmm")),"")</f>
        <v>Maio</v>
      </c>
      <c r="E455" s="45">
        <f>IF(Tabela4[[#This Row],[Data]]&lt;&gt;"",YEAR(Tabela4[[#This Row],[Data]]),"")</f>
        <v>2024</v>
      </c>
      <c r="F455" s="46">
        <f>IF(AND(Tabela4[[#This Row],[Data]]&lt;&gt;"",Tabela4[[#This Row],[Horário]]&lt;&gt;""),Tabela4[[#This Row],[Data]]+Tabela4[[#This Row],[Horário]],"")</f>
        <v>45423.784722222219</v>
      </c>
      <c r="G455" s="46">
        <f t="shared" si="371"/>
        <v>9.0277777773735579E-2</v>
      </c>
      <c r="H455" s="47">
        <f t="shared" si="372"/>
        <v>0</v>
      </c>
      <c r="I455" s="47">
        <f t="shared" si="373"/>
        <v>2</v>
      </c>
      <c r="J455" s="48">
        <f t="shared" si="374"/>
        <v>9.9999999941792339</v>
      </c>
    </row>
    <row r="456" spans="1:10" x14ac:dyDescent="0.3">
      <c r="A456" s="42">
        <f t="shared" si="370"/>
        <v>455</v>
      </c>
      <c r="B456" s="43">
        <v>45423</v>
      </c>
      <c r="C456" s="44">
        <v>0.96180555555555558</v>
      </c>
      <c r="D456" s="45" t="str">
        <f>IF(Tabela4[[#This Row],[Data]]&lt;&gt;"",PROPER(TEXT(Tabela4[[#This Row],[Data]],"mmmm")),"")</f>
        <v>Maio</v>
      </c>
      <c r="E456" s="45">
        <f>IF(Tabela4[[#This Row],[Data]]&lt;&gt;"",YEAR(Tabela4[[#This Row],[Data]]),"")</f>
        <v>2024</v>
      </c>
      <c r="F456" s="46">
        <f>IF(AND(Tabela4[[#This Row],[Data]]&lt;&gt;"",Tabela4[[#This Row],[Horário]]&lt;&gt;""),Tabela4[[#This Row],[Data]]+Tabela4[[#This Row],[Horário]],"")</f>
        <v>45423.961805555555</v>
      </c>
      <c r="G456" s="46">
        <f t="shared" si="371"/>
        <v>0.17708333333575865</v>
      </c>
      <c r="H456" s="47">
        <f t="shared" si="372"/>
        <v>0</v>
      </c>
      <c r="I456" s="47">
        <f t="shared" si="373"/>
        <v>4</v>
      </c>
      <c r="J456" s="48">
        <f t="shared" si="374"/>
        <v>15.00000000349246</v>
      </c>
    </row>
    <row r="457" spans="1:10" x14ac:dyDescent="0.3">
      <c r="A457" s="42">
        <f t="shared" ref="A457:A462" si="375">A456+1</f>
        <v>456</v>
      </c>
      <c r="B457" s="43">
        <v>45424</v>
      </c>
      <c r="C457" s="44">
        <v>0.6875</v>
      </c>
      <c r="D457" s="45" t="str">
        <f>IF(Tabela4[[#This Row],[Data]]&lt;&gt;"",PROPER(TEXT(Tabela4[[#This Row],[Data]],"mmmm")),"")</f>
        <v>Maio</v>
      </c>
      <c r="E457" s="45">
        <f>IF(Tabela4[[#This Row],[Data]]&lt;&gt;"",YEAR(Tabela4[[#This Row],[Data]]),"")</f>
        <v>2024</v>
      </c>
      <c r="F457" s="46">
        <f>IF(AND(Tabela4[[#This Row],[Data]]&lt;&gt;"",Tabela4[[#This Row],[Horário]]&lt;&gt;""),Tabela4[[#This Row],[Data]]+Tabela4[[#This Row],[Horário]],"")</f>
        <v>45424.6875</v>
      </c>
      <c r="G457" s="46">
        <f t="shared" ref="G457:G462" si="376">IF(AND(B457&lt;&gt;"",C457&lt;&gt;""),(B457+C457)-(B456+C456),"")</f>
        <v>0.72569444444525288</v>
      </c>
      <c r="H457" s="47">
        <f t="shared" ref="H457:H462" si="377">IF(G457&lt;&gt;"",INT(G457),"")</f>
        <v>0</v>
      </c>
      <c r="I457" s="47">
        <f t="shared" ref="I457:I462" si="378">IF(H457&lt;&gt;"",INT((G457-H457)*24),"")</f>
        <v>17</v>
      </c>
      <c r="J457" s="48">
        <f t="shared" ref="J457:J462" si="379">IF(I457&lt;&gt;"",(((G457-H457)*24)-I457)*60,"")</f>
        <v>25.000000001164153</v>
      </c>
    </row>
    <row r="458" spans="1:10" x14ac:dyDescent="0.3">
      <c r="A458" s="42">
        <f t="shared" si="375"/>
        <v>457</v>
      </c>
      <c r="B458" s="43">
        <v>45425</v>
      </c>
      <c r="C458" s="44">
        <v>0.3298611111111111</v>
      </c>
      <c r="D458" s="45" t="str">
        <f>IF(Tabela4[[#This Row],[Data]]&lt;&gt;"",PROPER(TEXT(Tabela4[[#This Row],[Data]],"mmmm")),"")</f>
        <v>Maio</v>
      </c>
      <c r="E458" s="45">
        <f>IF(Tabela4[[#This Row],[Data]]&lt;&gt;"",YEAR(Tabela4[[#This Row],[Data]]),"")</f>
        <v>2024</v>
      </c>
      <c r="F458" s="46">
        <f>IF(AND(Tabela4[[#This Row],[Data]]&lt;&gt;"",Tabela4[[#This Row],[Horário]]&lt;&gt;""),Tabela4[[#This Row],[Data]]+Tabela4[[#This Row],[Horário]],"")</f>
        <v>45425.329861111109</v>
      </c>
      <c r="G458" s="46">
        <f t="shared" si="376"/>
        <v>0.64236111110949423</v>
      </c>
      <c r="H458" s="47">
        <f t="shared" si="377"/>
        <v>0</v>
      </c>
      <c r="I458" s="47">
        <f t="shared" si="378"/>
        <v>15</v>
      </c>
      <c r="J458" s="48">
        <f t="shared" si="379"/>
        <v>24.999999997671694</v>
      </c>
    </row>
    <row r="459" spans="1:10" x14ac:dyDescent="0.3">
      <c r="A459" s="42">
        <f t="shared" si="375"/>
        <v>458</v>
      </c>
      <c r="B459" s="43">
        <v>45425</v>
      </c>
      <c r="C459" s="44">
        <v>0.43055555555555558</v>
      </c>
      <c r="D459" s="45" t="str">
        <f>IF(Tabela4[[#This Row],[Data]]&lt;&gt;"",PROPER(TEXT(Tabela4[[#This Row],[Data]],"mmmm")),"")</f>
        <v>Maio</v>
      </c>
      <c r="E459" s="45">
        <f>IF(Tabela4[[#This Row],[Data]]&lt;&gt;"",YEAR(Tabela4[[#This Row],[Data]]),"")</f>
        <v>2024</v>
      </c>
      <c r="F459" s="46">
        <f>IF(AND(Tabela4[[#This Row],[Data]]&lt;&gt;"",Tabela4[[#This Row],[Horário]]&lt;&gt;""),Tabela4[[#This Row],[Data]]+Tabela4[[#This Row],[Horário]],"")</f>
        <v>45425.430555555555</v>
      </c>
      <c r="G459" s="46">
        <f t="shared" si="376"/>
        <v>0.10069444444525288</v>
      </c>
      <c r="H459" s="47">
        <f t="shared" si="377"/>
        <v>0</v>
      </c>
      <c r="I459" s="47">
        <f t="shared" si="378"/>
        <v>2</v>
      </c>
      <c r="J459" s="48">
        <f t="shared" si="379"/>
        <v>25.000000001164153</v>
      </c>
    </row>
    <row r="460" spans="1:10" x14ac:dyDescent="0.3">
      <c r="A460" s="42">
        <f t="shared" si="375"/>
        <v>459</v>
      </c>
      <c r="B460" s="43">
        <v>45425</v>
      </c>
      <c r="C460" s="44">
        <v>0.54861111111111116</v>
      </c>
      <c r="D460" s="45" t="str">
        <f>IF(Tabela4[[#This Row],[Data]]&lt;&gt;"",PROPER(TEXT(Tabela4[[#This Row],[Data]],"mmmm")),"")</f>
        <v>Maio</v>
      </c>
      <c r="E460" s="45">
        <f>IF(Tabela4[[#This Row],[Data]]&lt;&gt;"",YEAR(Tabela4[[#This Row],[Data]]),"")</f>
        <v>2024</v>
      </c>
      <c r="F460" s="46">
        <f>IF(AND(Tabela4[[#This Row],[Data]]&lt;&gt;"",Tabela4[[#This Row],[Horário]]&lt;&gt;""),Tabela4[[#This Row],[Data]]+Tabela4[[#This Row],[Horário]],"")</f>
        <v>45425.548611111109</v>
      </c>
      <c r="G460" s="46">
        <f t="shared" si="376"/>
        <v>0.11805555555474712</v>
      </c>
      <c r="H460" s="47">
        <f t="shared" si="377"/>
        <v>0</v>
      </c>
      <c r="I460" s="47">
        <f t="shared" si="378"/>
        <v>2</v>
      </c>
      <c r="J460" s="48">
        <f t="shared" si="379"/>
        <v>49.999999998835847</v>
      </c>
    </row>
    <row r="461" spans="1:10" x14ac:dyDescent="0.3">
      <c r="A461" s="42">
        <f t="shared" si="375"/>
        <v>460</v>
      </c>
      <c r="B461" s="43">
        <v>45428</v>
      </c>
      <c r="C461" s="44">
        <v>0.67708333333333337</v>
      </c>
      <c r="D461" s="45" t="str">
        <f>IF(Tabela4[[#This Row],[Data]]&lt;&gt;"",PROPER(TEXT(Tabela4[[#This Row],[Data]],"mmmm")),"")</f>
        <v>Maio</v>
      </c>
      <c r="E461" s="45">
        <f>IF(Tabela4[[#This Row],[Data]]&lt;&gt;"",YEAR(Tabela4[[#This Row],[Data]]),"")</f>
        <v>2024</v>
      </c>
      <c r="F461" s="46">
        <f>IF(AND(Tabela4[[#This Row],[Data]]&lt;&gt;"",Tabela4[[#This Row],[Horário]]&lt;&gt;""),Tabela4[[#This Row],[Data]]+Tabela4[[#This Row],[Horário]],"")</f>
        <v>45428.677083333336</v>
      </c>
      <c r="G461" s="46">
        <f t="shared" si="376"/>
        <v>3.1284722222262644</v>
      </c>
      <c r="H461" s="47">
        <f t="shared" si="377"/>
        <v>3</v>
      </c>
      <c r="I461" s="47">
        <f t="shared" si="378"/>
        <v>3</v>
      </c>
      <c r="J461" s="48">
        <f t="shared" si="379"/>
        <v>5.0000000058207661</v>
      </c>
    </row>
    <row r="462" spans="1:10" x14ac:dyDescent="0.3">
      <c r="A462" s="42">
        <f t="shared" si="375"/>
        <v>461</v>
      </c>
      <c r="B462" s="43">
        <v>45431</v>
      </c>
      <c r="C462" s="44">
        <v>0.55902777777777779</v>
      </c>
      <c r="D462" s="45" t="str">
        <f>IF(Tabela4[[#This Row],[Data]]&lt;&gt;"",PROPER(TEXT(Tabela4[[#This Row],[Data]],"mmmm")),"")</f>
        <v>Maio</v>
      </c>
      <c r="E462" s="45">
        <f>IF(Tabela4[[#This Row],[Data]]&lt;&gt;"",YEAR(Tabela4[[#This Row],[Data]]),"")</f>
        <v>2024</v>
      </c>
      <c r="F462" s="46">
        <f>IF(AND(Tabela4[[#This Row],[Data]]&lt;&gt;"",Tabela4[[#This Row],[Horário]]&lt;&gt;""),Tabela4[[#This Row],[Data]]+Tabela4[[#This Row],[Horário]],"")</f>
        <v>45431.559027777781</v>
      </c>
      <c r="G462" s="46">
        <f t="shared" si="376"/>
        <v>2.8819444444452529</v>
      </c>
      <c r="H462" s="47">
        <f t="shared" si="377"/>
        <v>2</v>
      </c>
      <c r="I462" s="47">
        <f t="shared" si="378"/>
        <v>21</v>
      </c>
      <c r="J462" s="48">
        <f t="shared" si="379"/>
        <v>10.000000001164153</v>
      </c>
    </row>
    <row r="463" spans="1:10" x14ac:dyDescent="0.3">
      <c r="A463" s="42">
        <f t="shared" ref="A463:A468" si="380">A462+1</f>
        <v>462</v>
      </c>
      <c r="B463" s="43">
        <v>45431</v>
      </c>
      <c r="C463" s="44">
        <v>0.59375</v>
      </c>
      <c r="D463" s="45" t="str">
        <f>IF(Tabela4[[#This Row],[Data]]&lt;&gt;"",PROPER(TEXT(Tabela4[[#This Row],[Data]],"mmmm")),"")</f>
        <v>Maio</v>
      </c>
      <c r="E463" s="45">
        <f>IF(Tabela4[[#This Row],[Data]]&lt;&gt;"",YEAR(Tabela4[[#This Row],[Data]]),"")</f>
        <v>2024</v>
      </c>
      <c r="F463" s="46">
        <f>IF(AND(Tabela4[[#This Row],[Data]]&lt;&gt;"",Tabela4[[#This Row],[Horário]]&lt;&gt;""),Tabela4[[#This Row],[Data]]+Tabela4[[#This Row],[Horário]],"")</f>
        <v>45431.59375</v>
      </c>
      <c r="G463" s="46">
        <f t="shared" ref="G463:G468" si="381">IF(AND(B463&lt;&gt;"",C463&lt;&gt;""),(B463+C463)-(B462+C462),"")</f>
        <v>3.4722222218988463E-2</v>
      </c>
      <c r="H463" s="47">
        <f t="shared" ref="H463:H468" si="382">IF(G463&lt;&gt;"",INT(G463),"")</f>
        <v>0</v>
      </c>
      <c r="I463" s="47">
        <f t="shared" ref="I463:I468" si="383">IF(H463&lt;&gt;"",INT((G463-H463)*24),"")</f>
        <v>0</v>
      </c>
      <c r="J463" s="48">
        <f t="shared" ref="J463:J468" si="384">IF(I463&lt;&gt;"",(((G463-H463)*24)-I463)*60,"")</f>
        <v>49.999999995343387</v>
      </c>
    </row>
    <row r="464" spans="1:10" x14ac:dyDescent="0.3">
      <c r="A464" s="42">
        <f t="shared" si="380"/>
        <v>463</v>
      </c>
      <c r="B464" s="43">
        <v>45431</v>
      </c>
      <c r="C464" s="44">
        <v>0.70833333333333337</v>
      </c>
      <c r="D464" s="45" t="str">
        <f>IF(Tabela4[[#This Row],[Data]]&lt;&gt;"",PROPER(TEXT(Tabela4[[#This Row],[Data]],"mmmm")),"")</f>
        <v>Maio</v>
      </c>
      <c r="E464" s="45">
        <f>IF(Tabela4[[#This Row],[Data]]&lt;&gt;"",YEAR(Tabela4[[#This Row],[Data]]),"")</f>
        <v>2024</v>
      </c>
      <c r="F464" s="46">
        <f>IF(AND(Tabela4[[#This Row],[Data]]&lt;&gt;"",Tabela4[[#This Row],[Horário]]&lt;&gt;""),Tabela4[[#This Row],[Data]]+Tabela4[[#This Row],[Horário]],"")</f>
        <v>45431.708333333336</v>
      </c>
      <c r="G464" s="46">
        <f t="shared" si="381"/>
        <v>0.11458333333575865</v>
      </c>
      <c r="H464" s="47">
        <f t="shared" si="382"/>
        <v>0</v>
      </c>
      <c r="I464" s="47">
        <f t="shared" si="383"/>
        <v>2</v>
      </c>
      <c r="J464" s="48">
        <f t="shared" si="384"/>
        <v>45.00000000349246</v>
      </c>
    </row>
    <row r="465" spans="1:10" x14ac:dyDescent="0.3">
      <c r="A465" s="42">
        <f t="shared" si="380"/>
        <v>464</v>
      </c>
      <c r="B465" s="43">
        <v>45431</v>
      </c>
      <c r="C465" s="44">
        <v>0.96180555555555558</v>
      </c>
      <c r="D465" s="45" t="str">
        <f>IF(Tabela4[[#This Row],[Data]]&lt;&gt;"",PROPER(TEXT(Tabela4[[#This Row],[Data]],"mmmm")),"")</f>
        <v>Maio</v>
      </c>
      <c r="E465" s="45">
        <f>IF(Tabela4[[#This Row],[Data]]&lt;&gt;"",YEAR(Tabela4[[#This Row],[Data]]),"")</f>
        <v>2024</v>
      </c>
      <c r="F465" s="46">
        <f>IF(AND(Tabela4[[#This Row],[Data]]&lt;&gt;"",Tabela4[[#This Row],[Horário]]&lt;&gt;""),Tabela4[[#This Row],[Data]]+Tabela4[[#This Row],[Horário]],"")</f>
        <v>45431.961805555555</v>
      </c>
      <c r="G465" s="46">
        <f t="shared" si="381"/>
        <v>0.25347222221898846</v>
      </c>
      <c r="H465" s="47">
        <f t="shared" si="382"/>
        <v>0</v>
      </c>
      <c r="I465" s="47">
        <f t="shared" si="383"/>
        <v>6</v>
      </c>
      <c r="J465" s="48">
        <f t="shared" si="384"/>
        <v>4.9999999953433871</v>
      </c>
    </row>
    <row r="466" spans="1:10" x14ac:dyDescent="0.3">
      <c r="A466" s="42">
        <f t="shared" si="380"/>
        <v>465</v>
      </c>
      <c r="B466" s="43">
        <v>45433</v>
      </c>
      <c r="C466" s="44">
        <v>0.63541666666666663</v>
      </c>
      <c r="D466" s="45" t="str">
        <f>IF(Tabela4[[#This Row],[Data]]&lt;&gt;"",PROPER(TEXT(Tabela4[[#This Row],[Data]],"mmmm")),"")</f>
        <v>Maio</v>
      </c>
      <c r="E466" s="45">
        <f>IF(Tabela4[[#This Row],[Data]]&lt;&gt;"",YEAR(Tabela4[[#This Row],[Data]]),"")</f>
        <v>2024</v>
      </c>
      <c r="F466" s="46">
        <f>IF(AND(Tabela4[[#This Row],[Data]]&lt;&gt;"",Tabela4[[#This Row],[Horário]]&lt;&gt;""),Tabela4[[#This Row],[Data]]+Tabela4[[#This Row],[Horário]],"")</f>
        <v>45433.635416666664</v>
      </c>
      <c r="G466" s="46">
        <f t="shared" si="381"/>
        <v>1.6736111111094942</v>
      </c>
      <c r="H466" s="47">
        <f t="shared" si="382"/>
        <v>1</v>
      </c>
      <c r="I466" s="47">
        <f t="shared" si="383"/>
        <v>16</v>
      </c>
      <c r="J466" s="48">
        <f t="shared" si="384"/>
        <v>9.9999999976716936</v>
      </c>
    </row>
    <row r="467" spans="1:10" x14ac:dyDescent="0.3">
      <c r="A467" s="42">
        <f t="shared" si="380"/>
        <v>466</v>
      </c>
      <c r="B467" s="43">
        <v>45435</v>
      </c>
      <c r="C467" s="44">
        <v>0.82638888888888884</v>
      </c>
      <c r="D467" s="45" t="str">
        <f>IF(Tabela4[[#This Row],[Data]]&lt;&gt;"",PROPER(TEXT(Tabela4[[#This Row],[Data]],"mmmm")),"")</f>
        <v>Maio</v>
      </c>
      <c r="E467" s="45">
        <f>IF(Tabela4[[#This Row],[Data]]&lt;&gt;"",YEAR(Tabela4[[#This Row],[Data]]),"")</f>
        <v>2024</v>
      </c>
      <c r="F467" s="46">
        <f>IF(AND(Tabela4[[#This Row],[Data]]&lt;&gt;"",Tabela4[[#This Row],[Horário]]&lt;&gt;""),Tabela4[[#This Row],[Data]]+Tabela4[[#This Row],[Horário]],"")</f>
        <v>45435.826388888891</v>
      </c>
      <c r="G467" s="46">
        <f t="shared" si="381"/>
        <v>2.1909722222262644</v>
      </c>
      <c r="H467" s="47">
        <f t="shared" si="382"/>
        <v>2</v>
      </c>
      <c r="I467" s="47">
        <f t="shared" si="383"/>
        <v>4</v>
      </c>
      <c r="J467" s="48">
        <f t="shared" si="384"/>
        <v>35.000000005820766</v>
      </c>
    </row>
    <row r="468" spans="1:10" x14ac:dyDescent="0.3">
      <c r="A468" s="42">
        <f t="shared" si="380"/>
        <v>467</v>
      </c>
      <c r="B468" s="43">
        <v>45435</v>
      </c>
      <c r="C468" s="44">
        <v>0.87847222222222221</v>
      </c>
      <c r="D468" s="45" t="str">
        <f>IF(Tabela4[[#This Row],[Data]]&lt;&gt;"",PROPER(TEXT(Tabela4[[#This Row],[Data]],"mmmm")),"")</f>
        <v>Maio</v>
      </c>
      <c r="E468" s="45">
        <f>IF(Tabela4[[#This Row],[Data]]&lt;&gt;"",YEAR(Tabela4[[#This Row],[Data]]),"")</f>
        <v>2024</v>
      </c>
      <c r="F468" s="46">
        <f>IF(AND(Tabela4[[#This Row],[Data]]&lt;&gt;"",Tabela4[[#This Row],[Horário]]&lt;&gt;""),Tabela4[[#This Row],[Data]]+Tabela4[[#This Row],[Horário]],"")</f>
        <v>45435.878472222219</v>
      </c>
      <c r="G468" s="46">
        <f t="shared" si="381"/>
        <v>5.2083333328482695E-2</v>
      </c>
      <c r="H468" s="47">
        <f t="shared" si="382"/>
        <v>0</v>
      </c>
      <c r="I468" s="47">
        <f t="shared" si="383"/>
        <v>1</v>
      </c>
      <c r="J468" s="48">
        <f t="shared" si="384"/>
        <v>14.999999993015081</v>
      </c>
    </row>
    <row r="469" spans="1:10" x14ac:dyDescent="0.3">
      <c r="A469" s="42">
        <f t="shared" ref="A469:A474" si="385">A468+1</f>
        <v>468</v>
      </c>
      <c r="B469" s="43">
        <v>45436</v>
      </c>
      <c r="C469" s="44">
        <v>1.3888888888888888E-2</v>
      </c>
      <c r="D469" s="45" t="str">
        <f>IF(Tabela4[[#This Row],[Data]]&lt;&gt;"",PROPER(TEXT(Tabela4[[#This Row],[Data]],"mmmm")),"")</f>
        <v>Maio</v>
      </c>
      <c r="E469" s="45">
        <f>IF(Tabela4[[#This Row],[Data]]&lt;&gt;"",YEAR(Tabela4[[#This Row],[Data]]),"")</f>
        <v>2024</v>
      </c>
      <c r="F469" s="46">
        <f>IF(AND(Tabela4[[#This Row],[Data]]&lt;&gt;"",Tabela4[[#This Row],[Horário]]&lt;&gt;""),Tabela4[[#This Row],[Data]]+Tabela4[[#This Row],[Horário]],"")</f>
        <v>45436.013888888891</v>
      </c>
      <c r="G469" s="46">
        <f t="shared" ref="G469:G474" si="386">IF(AND(B469&lt;&gt;"",C469&lt;&gt;""),(B469+C469)-(B468+C468),"")</f>
        <v>0.13541666667151731</v>
      </c>
      <c r="H469" s="47">
        <f t="shared" ref="H469:H474" si="387">IF(G469&lt;&gt;"",INT(G469),"")</f>
        <v>0</v>
      </c>
      <c r="I469" s="47">
        <f t="shared" ref="I469:I474" si="388">IF(H469&lt;&gt;"",INT((G469-H469)*24),"")</f>
        <v>3</v>
      </c>
      <c r="J469" s="48">
        <f t="shared" ref="J469:J474" si="389">IF(I469&lt;&gt;"",(((G469-H469)*24)-I469)*60,"")</f>
        <v>15.000000006984919</v>
      </c>
    </row>
    <row r="470" spans="1:10" x14ac:dyDescent="0.3">
      <c r="A470" s="42">
        <f t="shared" si="385"/>
        <v>469</v>
      </c>
      <c r="B470" s="43">
        <v>45436</v>
      </c>
      <c r="C470" s="44">
        <v>0.1388888888888889</v>
      </c>
      <c r="D470" s="45" t="str">
        <f>IF(Tabela4[[#This Row],[Data]]&lt;&gt;"",PROPER(TEXT(Tabela4[[#This Row],[Data]],"mmmm")),"")</f>
        <v>Maio</v>
      </c>
      <c r="E470" s="45">
        <f>IF(Tabela4[[#This Row],[Data]]&lt;&gt;"",YEAR(Tabela4[[#This Row],[Data]]),"")</f>
        <v>2024</v>
      </c>
      <c r="F470" s="46">
        <f>IF(AND(Tabela4[[#This Row],[Data]]&lt;&gt;"",Tabela4[[#This Row],[Horário]]&lt;&gt;""),Tabela4[[#This Row],[Data]]+Tabela4[[#This Row],[Horário]],"")</f>
        <v>45436.138888888891</v>
      </c>
      <c r="G470" s="46">
        <f t="shared" si="386"/>
        <v>0.125</v>
      </c>
      <c r="H470" s="47">
        <f t="shared" si="387"/>
        <v>0</v>
      </c>
      <c r="I470" s="47">
        <f t="shared" si="388"/>
        <v>3</v>
      </c>
      <c r="J470" s="48">
        <f t="shared" si="389"/>
        <v>0</v>
      </c>
    </row>
    <row r="471" spans="1:10" x14ac:dyDescent="0.3">
      <c r="A471" s="42">
        <f t="shared" si="385"/>
        <v>470</v>
      </c>
      <c r="B471" s="43">
        <v>45438</v>
      </c>
      <c r="C471" s="44">
        <v>0.66319444444444442</v>
      </c>
      <c r="D471" s="45" t="str">
        <f>IF(Tabela4[[#This Row],[Data]]&lt;&gt;"",PROPER(TEXT(Tabela4[[#This Row],[Data]],"mmmm")),"")</f>
        <v>Maio</v>
      </c>
      <c r="E471" s="45">
        <f>IF(Tabela4[[#This Row],[Data]]&lt;&gt;"",YEAR(Tabela4[[#This Row],[Data]]),"")</f>
        <v>2024</v>
      </c>
      <c r="F471" s="46">
        <f>IF(AND(Tabela4[[#This Row],[Data]]&lt;&gt;"",Tabela4[[#This Row],[Horário]]&lt;&gt;""),Tabela4[[#This Row],[Data]]+Tabela4[[#This Row],[Horário]],"")</f>
        <v>45438.663194444445</v>
      </c>
      <c r="G471" s="46">
        <f t="shared" si="386"/>
        <v>2.5243055555547471</v>
      </c>
      <c r="H471" s="47">
        <f t="shared" si="387"/>
        <v>2</v>
      </c>
      <c r="I471" s="47">
        <f t="shared" si="388"/>
        <v>12</v>
      </c>
      <c r="J471" s="48">
        <f t="shared" si="389"/>
        <v>34.999999998835847</v>
      </c>
    </row>
    <row r="472" spans="1:10" x14ac:dyDescent="0.3">
      <c r="A472" s="42">
        <f t="shared" si="385"/>
        <v>471</v>
      </c>
      <c r="B472" s="43">
        <v>45438</v>
      </c>
      <c r="C472" s="44">
        <v>0.79166666666666663</v>
      </c>
      <c r="D472" s="45" t="str">
        <f>IF(Tabela4[[#This Row],[Data]]&lt;&gt;"",PROPER(TEXT(Tabela4[[#This Row],[Data]],"mmmm")),"")</f>
        <v>Maio</v>
      </c>
      <c r="E472" s="45">
        <f>IF(Tabela4[[#This Row],[Data]]&lt;&gt;"",YEAR(Tabela4[[#This Row],[Data]]),"")</f>
        <v>2024</v>
      </c>
      <c r="F472" s="46">
        <f>IF(AND(Tabela4[[#This Row],[Data]]&lt;&gt;"",Tabela4[[#This Row],[Horário]]&lt;&gt;""),Tabela4[[#This Row],[Data]]+Tabela4[[#This Row],[Horário]],"")</f>
        <v>45438.791666666664</v>
      </c>
      <c r="G472" s="46">
        <f t="shared" si="386"/>
        <v>0.12847222221898846</v>
      </c>
      <c r="H472" s="47">
        <f t="shared" si="387"/>
        <v>0</v>
      </c>
      <c r="I472" s="47">
        <f t="shared" si="388"/>
        <v>3</v>
      </c>
      <c r="J472" s="48">
        <f t="shared" si="389"/>
        <v>4.9999999953433871</v>
      </c>
    </row>
    <row r="473" spans="1:10" x14ac:dyDescent="0.3">
      <c r="A473" s="42">
        <f t="shared" si="385"/>
        <v>472</v>
      </c>
      <c r="B473" s="43">
        <v>45438</v>
      </c>
      <c r="C473" s="44">
        <v>0.8666666666666667</v>
      </c>
      <c r="D473" s="45" t="str">
        <f>IF(Tabela4[[#This Row],[Data]]&lt;&gt;"",PROPER(TEXT(Tabela4[[#This Row],[Data]],"mmmm")),"")</f>
        <v>Maio</v>
      </c>
      <c r="E473" s="45">
        <f>IF(Tabela4[[#This Row],[Data]]&lt;&gt;"",YEAR(Tabela4[[#This Row],[Data]]),"")</f>
        <v>2024</v>
      </c>
      <c r="F473" s="46">
        <f>IF(AND(Tabela4[[#This Row],[Data]]&lt;&gt;"",Tabela4[[#This Row],[Horário]]&lt;&gt;""),Tabela4[[#This Row],[Data]]+Tabela4[[#This Row],[Horário]],"")</f>
        <v>45438.866666666669</v>
      </c>
      <c r="G473" s="46">
        <f t="shared" si="386"/>
        <v>7.5000000004365575E-2</v>
      </c>
      <c r="H473" s="47">
        <f t="shared" si="387"/>
        <v>0</v>
      </c>
      <c r="I473" s="47">
        <f t="shared" si="388"/>
        <v>1</v>
      </c>
      <c r="J473" s="48">
        <f t="shared" si="389"/>
        <v>48.000000006286427</v>
      </c>
    </row>
    <row r="474" spans="1:10" x14ac:dyDescent="0.3">
      <c r="A474" s="42">
        <f t="shared" si="385"/>
        <v>473</v>
      </c>
      <c r="B474" s="43">
        <v>45438</v>
      </c>
      <c r="C474" s="44">
        <v>0.97916666666666663</v>
      </c>
      <c r="D474" s="45" t="str">
        <f>IF(Tabela4[[#This Row],[Data]]&lt;&gt;"",PROPER(TEXT(Tabela4[[#This Row],[Data]],"mmmm")),"")</f>
        <v>Maio</v>
      </c>
      <c r="E474" s="45">
        <f>IF(Tabela4[[#This Row],[Data]]&lt;&gt;"",YEAR(Tabela4[[#This Row],[Data]]),"")</f>
        <v>2024</v>
      </c>
      <c r="F474" s="46">
        <f>IF(AND(Tabela4[[#This Row],[Data]]&lt;&gt;"",Tabela4[[#This Row],[Horário]]&lt;&gt;""),Tabela4[[#This Row],[Data]]+Tabela4[[#This Row],[Horário]],"")</f>
        <v>45438.979166666664</v>
      </c>
      <c r="G474" s="46">
        <f t="shared" si="386"/>
        <v>0.11249999999563443</v>
      </c>
      <c r="H474" s="47">
        <f t="shared" si="387"/>
        <v>0</v>
      </c>
      <c r="I474" s="47">
        <f t="shared" si="388"/>
        <v>2</v>
      </c>
      <c r="J474" s="48">
        <f t="shared" si="389"/>
        <v>41.999999993713573</v>
      </c>
    </row>
    <row r="475" spans="1:10" x14ac:dyDescent="0.3">
      <c r="A475" s="42">
        <f t="shared" ref="A475:A480" si="390">A474+1</f>
        <v>474</v>
      </c>
      <c r="B475" s="43">
        <v>45439</v>
      </c>
      <c r="C475" s="44">
        <v>0.60416666666666663</v>
      </c>
      <c r="D475" s="45" t="str">
        <f>IF(Tabela4[[#This Row],[Data]]&lt;&gt;"",PROPER(TEXT(Tabela4[[#This Row],[Data]],"mmmm")),"")</f>
        <v>Maio</v>
      </c>
      <c r="E475" s="45">
        <f>IF(Tabela4[[#This Row],[Data]]&lt;&gt;"",YEAR(Tabela4[[#This Row],[Data]]),"")</f>
        <v>2024</v>
      </c>
      <c r="F475" s="46">
        <f>IF(AND(Tabela4[[#This Row],[Data]]&lt;&gt;"",Tabela4[[#This Row],[Horário]]&lt;&gt;""),Tabela4[[#This Row],[Data]]+Tabela4[[#This Row],[Horário]],"")</f>
        <v>45439.604166666664</v>
      </c>
      <c r="G475" s="46">
        <f t="shared" ref="G475:G480" si="391">IF(AND(B475&lt;&gt;"",C475&lt;&gt;""),(B475+C475)-(B474+C474),"")</f>
        <v>0.625</v>
      </c>
      <c r="H475" s="47">
        <f t="shared" ref="H475:H480" si="392">IF(G475&lt;&gt;"",INT(G475),"")</f>
        <v>0</v>
      </c>
      <c r="I475" s="47">
        <f t="shared" ref="I475:I480" si="393">IF(H475&lt;&gt;"",INT((G475-H475)*24),"")</f>
        <v>15</v>
      </c>
      <c r="J475" s="48">
        <f t="shared" ref="J475:J480" si="394">IF(I475&lt;&gt;"",(((G475-H475)*24)-I475)*60,"")</f>
        <v>0</v>
      </c>
    </row>
    <row r="476" spans="1:10" x14ac:dyDescent="0.3">
      <c r="A476" s="42">
        <f t="shared" si="390"/>
        <v>475</v>
      </c>
      <c r="B476" s="43">
        <v>45439</v>
      </c>
      <c r="C476" s="44">
        <v>0.97083333333333333</v>
      </c>
      <c r="D476" s="45" t="str">
        <f>IF(Tabela4[[#This Row],[Data]]&lt;&gt;"",PROPER(TEXT(Tabela4[[#This Row],[Data]],"mmmm")),"")</f>
        <v>Maio</v>
      </c>
      <c r="E476" s="45">
        <f>IF(Tabela4[[#This Row],[Data]]&lt;&gt;"",YEAR(Tabela4[[#This Row],[Data]]),"")</f>
        <v>2024</v>
      </c>
      <c r="F476" s="46">
        <f>IF(AND(Tabela4[[#This Row],[Data]]&lt;&gt;"",Tabela4[[#This Row],[Horário]]&lt;&gt;""),Tabela4[[#This Row],[Data]]+Tabela4[[#This Row],[Horário]],"")</f>
        <v>45439.970833333333</v>
      </c>
      <c r="G476" s="46">
        <f t="shared" si="391"/>
        <v>0.36666666666860692</v>
      </c>
      <c r="H476" s="47">
        <f t="shared" si="392"/>
        <v>0</v>
      </c>
      <c r="I476" s="47">
        <f t="shared" si="393"/>
        <v>8</v>
      </c>
      <c r="J476" s="48">
        <f t="shared" si="394"/>
        <v>48.000000002793968</v>
      </c>
    </row>
    <row r="477" spans="1:10" x14ac:dyDescent="0.3">
      <c r="A477" s="42">
        <f t="shared" si="390"/>
        <v>476</v>
      </c>
      <c r="B477" s="43">
        <v>45440</v>
      </c>
      <c r="C477" s="44">
        <v>0.64583333333333337</v>
      </c>
      <c r="D477" s="45" t="str">
        <f>IF(Tabela4[[#This Row],[Data]]&lt;&gt;"",PROPER(TEXT(Tabela4[[#This Row],[Data]],"mmmm")),"")</f>
        <v>Maio</v>
      </c>
      <c r="E477" s="45">
        <f>IF(Tabela4[[#This Row],[Data]]&lt;&gt;"",YEAR(Tabela4[[#This Row],[Data]]),"")</f>
        <v>2024</v>
      </c>
      <c r="F477" s="46">
        <f>IF(AND(Tabela4[[#This Row],[Data]]&lt;&gt;"",Tabela4[[#This Row],[Horário]]&lt;&gt;""),Tabela4[[#This Row],[Data]]+Tabela4[[#This Row],[Horário]],"")</f>
        <v>45440.645833333336</v>
      </c>
      <c r="G477" s="46">
        <f t="shared" si="391"/>
        <v>0.67500000000291038</v>
      </c>
      <c r="H477" s="47">
        <f t="shared" si="392"/>
        <v>0</v>
      </c>
      <c r="I477" s="47">
        <f t="shared" si="393"/>
        <v>16</v>
      </c>
      <c r="J477" s="48">
        <f t="shared" si="394"/>
        <v>12.000000004190952</v>
      </c>
    </row>
    <row r="478" spans="1:10" x14ac:dyDescent="0.3">
      <c r="A478" s="42">
        <f t="shared" si="390"/>
        <v>477</v>
      </c>
      <c r="B478" s="43">
        <v>45440</v>
      </c>
      <c r="C478" s="44">
        <v>0.70833333333333337</v>
      </c>
      <c r="D478" s="45" t="str">
        <f>IF(Tabela4[[#This Row],[Data]]&lt;&gt;"",PROPER(TEXT(Tabela4[[#This Row],[Data]],"mmmm")),"")</f>
        <v>Maio</v>
      </c>
      <c r="E478" s="45">
        <f>IF(Tabela4[[#This Row],[Data]]&lt;&gt;"",YEAR(Tabela4[[#This Row],[Data]]),"")</f>
        <v>2024</v>
      </c>
      <c r="F478" s="46">
        <f>IF(AND(Tabela4[[#This Row],[Data]]&lt;&gt;"",Tabela4[[#This Row],[Horário]]&lt;&gt;""),Tabela4[[#This Row],[Data]]+Tabela4[[#This Row],[Horário]],"")</f>
        <v>45440.708333333336</v>
      </c>
      <c r="G478" s="46">
        <f t="shared" si="391"/>
        <v>6.25E-2</v>
      </c>
      <c r="H478" s="47">
        <f t="shared" si="392"/>
        <v>0</v>
      </c>
      <c r="I478" s="47">
        <f t="shared" si="393"/>
        <v>1</v>
      </c>
      <c r="J478" s="48">
        <f t="shared" si="394"/>
        <v>30</v>
      </c>
    </row>
    <row r="479" spans="1:10" x14ac:dyDescent="0.3">
      <c r="A479" s="42">
        <f t="shared" si="390"/>
        <v>478</v>
      </c>
      <c r="B479" s="43">
        <v>45443</v>
      </c>
      <c r="C479" s="44">
        <v>0.63194444444444442</v>
      </c>
      <c r="D479" s="45" t="str">
        <f>IF(Tabela4[[#This Row],[Data]]&lt;&gt;"",PROPER(TEXT(Tabela4[[#This Row],[Data]],"mmmm")),"")</f>
        <v>Maio</v>
      </c>
      <c r="E479" s="45">
        <f>IF(Tabela4[[#This Row],[Data]]&lt;&gt;"",YEAR(Tabela4[[#This Row],[Data]]),"")</f>
        <v>2024</v>
      </c>
      <c r="F479" s="46">
        <f>IF(AND(Tabela4[[#This Row],[Data]]&lt;&gt;"",Tabela4[[#This Row],[Horário]]&lt;&gt;""),Tabela4[[#This Row],[Data]]+Tabela4[[#This Row],[Horário]],"")</f>
        <v>45443.631944444445</v>
      </c>
      <c r="G479" s="46">
        <f t="shared" si="391"/>
        <v>2.9236111111094942</v>
      </c>
      <c r="H479" s="47">
        <f t="shared" si="392"/>
        <v>2</v>
      </c>
      <c r="I479" s="47">
        <f t="shared" si="393"/>
        <v>22</v>
      </c>
      <c r="J479" s="48">
        <f t="shared" si="394"/>
        <v>9.9999999976716936</v>
      </c>
    </row>
    <row r="480" spans="1:10" x14ac:dyDescent="0.3">
      <c r="A480" s="42">
        <f t="shared" si="390"/>
        <v>479</v>
      </c>
      <c r="B480" s="43">
        <v>45443</v>
      </c>
      <c r="C480" s="44">
        <v>0.86458333333333337</v>
      </c>
      <c r="D480" s="45" t="str">
        <f>IF(Tabela4[[#This Row],[Data]]&lt;&gt;"",PROPER(TEXT(Tabela4[[#This Row],[Data]],"mmmm")),"")</f>
        <v>Maio</v>
      </c>
      <c r="E480" s="45">
        <f>IF(Tabela4[[#This Row],[Data]]&lt;&gt;"",YEAR(Tabela4[[#This Row],[Data]]),"")</f>
        <v>2024</v>
      </c>
      <c r="F480" s="46">
        <f>IF(AND(Tabela4[[#This Row],[Data]]&lt;&gt;"",Tabela4[[#This Row],[Horário]]&lt;&gt;""),Tabela4[[#This Row],[Data]]+Tabela4[[#This Row],[Horário]],"")</f>
        <v>45443.864583333336</v>
      </c>
      <c r="G480" s="46">
        <f t="shared" si="391"/>
        <v>0.23263888889050577</v>
      </c>
      <c r="H480" s="47">
        <f t="shared" si="392"/>
        <v>0</v>
      </c>
      <c r="I480" s="47">
        <f t="shared" si="393"/>
        <v>5</v>
      </c>
      <c r="J480" s="48">
        <f t="shared" si="394"/>
        <v>35.000000002328306</v>
      </c>
    </row>
    <row r="481" spans="1:10" x14ac:dyDescent="0.3">
      <c r="A481" s="42">
        <f t="shared" ref="A481:A486" si="395">A480+1</f>
        <v>480</v>
      </c>
      <c r="B481" s="43">
        <v>45445</v>
      </c>
      <c r="C481" s="44">
        <v>0.60416666666666663</v>
      </c>
      <c r="D481" s="45" t="str">
        <f>IF(Tabela4[[#This Row],[Data]]&lt;&gt;"",PROPER(TEXT(Tabela4[[#This Row],[Data]],"mmmm")),"")</f>
        <v>Junho</v>
      </c>
      <c r="E481" s="45">
        <f>IF(Tabela4[[#This Row],[Data]]&lt;&gt;"",YEAR(Tabela4[[#This Row],[Data]]),"")</f>
        <v>2024</v>
      </c>
      <c r="F481" s="46">
        <f>IF(AND(Tabela4[[#This Row],[Data]]&lt;&gt;"",Tabela4[[#This Row],[Horário]]&lt;&gt;""),Tabela4[[#This Row],[Data]]+Tabela4[[#This Row],[Horário]],"")</f>
        <v>45445.604166666664</v>
      </c>
      <c r="G481" s="46">
        <f t="shared" ref="G481:G486" si="396">IF(AND(B481&lt;&gt;"",C481&lt;&gt;""),(B481+C481)-(B480+C480),"")</f>
        <v>1.7395833333284827</v>
      </c>
      <c r="H481" s="47">
        <f t="shared" ref="H481:H486" si="397">IF(G481&lt;&gt;"",INT(G481),"")</f>
        <v>1</v>
      </c>
      <c r="I481" s="47">
        <f t="shared" ref="I481:I486" si="398">IF(H481&lt;&gt;"",INT((G481-H481)*24),"")</f>
        <v>17</v>
      </c>
      <c r="J481" s="48">
        <f t="shared" ref="J481:J486" si="399">IF(I481&lt;&gt;"",(((G481-H481)*24)-I481)*60,"")</f>
        <v>44.999999993015081</v>
      </c>
    </row>
    <row r="482" spans="1:10" x14ac:dyDescent="0.3">
      <c r="A482" s="42">
        <f t="shared" si="395"/>
        <v>481</v>
      </c>
      <c r="B482" s="43">
        <v>45445</v>
      </c>
      <c r="C482" s="44">
        <v>0.68055555555555558</v>
      </c>
      <c r="D482" s="45" t="str">
        <f>IF(Tabela4[[#This Row],[Data]]&lt;&gt;"",PROPER(TEXT(Tabela4[[#This Row],[Data]],"mmmm")),"")</f>
        <v>Junho</v>
      </c>
      <c r="E482" s="45">
        <f>IF(Tabela4[[#This Row],[Data]]&lt;&gt;"",YEAR(Tabela4[[#This Row],[Data]]),"")</f>
        <v>2024</v>
      </c>
      <c r="F482" s="46">
        <f>IF(AND(Tabela4[[#This Row],[Data]]&lt;&gt;"",Tabela4[[#This Row],[Horário]]&lt;&gt;""),Tabela4[[#This Row],[Data]]+Tabela4[[#This Row],[Horário]],"")</f>
        <v>45445.680555555555</v>
      </c>
      <c r="G482" s="46">
        <f t="shared" si="396"/>
        <v>7.6388888890505768E-2</v>
      </c>
      <c r="H482" s="47">
        <f t="shared" si="397"/>
        <v>0</v>
      </c>
      <c r="I482" s="47">
        <f t="shared" si="398"/>
        <v>1</v>
      </c>
      <c r="J482" s="48">
        <f t="shared" si="399"/>
        <v>50.000000002328306</v>
      </c>
    </row>
    <row r="483" spans="1:10" x14ac:dyDescent="0.3">
      <c r="A483" s="42">
        <f t="shared" si="395"/>
        <v>482</v>
      </c>
      <c r="B483" s="43">
        <v>45445</v>
      </c>
      <c r="C483" s="44">
        <v>0.80555555555555558</v>
      </c>
      <c r="D483" s="45" t="str">
        <f>IF(Tabela4[[#This Row],[Data]]&lt;&gt;"",PROPER(TEXT(Tabela4[[#This Row],[Data]],"mmmm")),"")</f>
        <v>Junho</v>
      </c>
      <c r="E483" s="45">
        <f>IF(Tabela4[[#This Row],[Data]]&lt;&gt;"",YEAR(Tabela4[[#This Row],[Data]]),"")</f>
        <v>2024</v>
      </c>
      <c r="F483" s="46">
        <f>IF(AND(Tabela4[[#This Row],[Data]]&lt;&gt;"",Tabela4[[#This Row],[Horário]]&lt;&gt;""),Tabela4[[#This Row],[Data]]+Tabela4[[#This Row],[Horário]],"")</f>
        <v>45445.805555555555</v>
      </c>
      <c r="G483" s="46">
        <f t="shared" si="396"/>
        <v>0.125</v>
      </c>
      <c r="H483" s="47">
        <f t="shared" si="397"/>
        <v>0</v>
      </c>
      <c r="I483" s="47">
        <f t="shared" si="398"/>
        <v>3</v>
      </c>
      <c r="J483" s="48">
        <f t="shared" si="399"/>
        <v>0</v>
      </c>
    </row>
    <row r="484" spans="1:10" x14ac:dyDescent="0.3">
      <c r="A484" s="42">
        <f t="shared" si="395"/>
        <v>483</v>
      </c>
      <c r="B484" s="43">
        <v>45445</v>
      </c>
      <c r="C484" s="44">
        <v>0.86805555555555558</v>
      </c>
      <c r="D484" s="45" t="str">
        <f>IF(Tabela4[[#This Row],[Data]]&lt;&gt;"",PROPER(TEXT(Tabela4[[#This Row],[Data]],"mmmm")),"")</f>
        <v>Junho</v>
      </c>
      <c r="E484" s="45">
        <f>IF(Tabela4[[#This Row],[Data]]&lt;&gt;"",YEAR(Tabela4[[#This Row],[Data]]),"")</f>
        <v>2024</v>
      </c>
      <c r="F484" s="46">
        <f>IF(AND(Tabela4[[#This Row],[Data]]&lt;&gt;"",Tabela4[[#This Row],[Horário]]&lt;&gt;""),Tabela4[[#This Row],[Data]]+Tabela4[[#This Row],[Horário]],"")</f>
        <v>45445.868055555555</v>
      </c>
      <c r="G484" s="46">
        <f t="shared" si="396"/>
        <v>6.25E-2</v>
      </c>
      <c r="H484" s="47">
        <f t="shared" si="397"/>
        <v>0</v>
      </c>
      <c r="I484" s="47">
        <f t="shared" si="398"/>
        <v>1</v>
      </c>
      <c r="J484" s="48">
        <f t="shared" si="399"/>
        <v>30</v>
      </c>
    </row>
    <row r="485" spans="1:10" x14ac:dyDescent="0.3">
      <c r="A485" s="42">
        <f t="shared" si="395"/>
        <v>484</v>
      </c>
      <c r="B485" s="43">
        <v>45445</v>
      </c>
      <c r="C485" s="44">
        <v>0.92708333333333337</v>
      </c>
      <c r="D485" s="45" t="str">
        <f>IF(Tabela4[[#This Row],[Data]]&lt;&gt;"",PROPER(TEXT(Tabela4[[#This Row],[Data]],"mmmm")),"")</f>
        <v>Junho</v>
      </c>
      <c r="E485" s="45">
        <f>IF(Tabela4[[#This Row],[Data]]&lt;&gt;"",YEAR(Tabela4[[#This Row],[Data]]),"")</f>
        <v>2024</v>
      </c>
      <c r="F485" s="46">
        <f>IF(AND(Tabela4[[#This Row],[Data]]&lt;&gt;"",Tabela4[[#This Row],[Horário]]&lt;&gt;""),Tabela4[[#This Row],[Data]]+Tabela4[[#This Row],[Horário]],"")</f>
        <v>45445.927083333336</v>
      </c>
      <c r="G485" s="46">
        <f t="shared" si="396"/>
        <v>5.9027777781011537E-2</v>
      </c>
      <c r="H485" s="47">
        <f t="shared" si="397"/>
        <v>0</v>
      </c>
      <c r="I485" s="47">
        <f t="shared" si="398"/>
        <v>1</v>
      </c>
      <c r="J485" s="48">
        <f t="shared" si="399"/>
        <v>25.000000004656613</v>
      </c>
    </row>
    <row r="486" spans="1:10" x14ac:dyDescent="0.3">
      <c r="A486" s="42">
        <f t="shared" si="395"/>
        <v>485</v>
      </c>
      <c r="B486" s="43">
        <v>45446</v>
      </c>
      <c r="C486" s="44">
        <v>3.8194444444444448E-2</v>
      </c>
      <c r="D486" s="45" t="str">
        <f>IF(Tabela4[[#This Row],[Data]]&lt;&gt;"",PROPER(TEXT(Tabela4[[#This Row],[Data]],"mmmm")),"")</f>
        <v>Junho</v>
      </c>
      <c r="E486" s="45">
        <f>IF(Tabela4[[#This Row],[Data]]&lt;&gt;"",YEAR(Tabela4[[#This Row],[Data]]),"")</f>
        <v>2024</v>
      </c>
      <c r="F486" s="46">
        <f>IF(AND(Tabela4[[#This Row],[Data]]&lt;&gt;"",Tabela4[[#This Row],[Horário]]&lt;&gt;""),Tabela4[[#This Row],[Data]]+Tabela4[[#This Row],[Horário]],"")</f>
        <v>45446.038194444445</v>
      </c>
      <c r="G486" s="46">
        <f t="shared" si="396"/>
        <v>0.11111111110949423</v>
      </c>
      <c r="H486" s="47">
        <f t="shared" si="397"/>
        <v>0</v>
      </c>
      <c r="I486" s="47">
        <f t="shared" si="398"/>
        <v>2</v>
      </c>
      <c r="J486" s="48">
        <f t="shared" si="399"/>
        <v>39.999999997671694</v>
      </c>
    </row>
    <row r="487" spans="1:10" x14ac:dyDescent="0.3">
      <c r="A487" s="42">
        <f t="shared" ref="A487:A492" si="400">A486+1</f>
        <v>486</v>
      </c>
      <c r="B487" s="43">
        <v>45446</v>
      </c>
      <c r="C487" s="44">
        <v>0.13194444444444445</v>
      </c>
      <c r="D487" s="45" t="str">
        <f>IF(Tabela4[[#This Row],[Data]]&lt;&gt;"",PROPER(TEXT(Tabela4[[#This Row],[Data]],"mmmm")),"")</f>
        <v>Junho</v>
      </c>
      <c r="E487" s="45">
        <f>IF(Tabela4[[#This Row],[Data]]&lt;&gt;"",YEAR(Tabela4[[#This Row],[Data]]),"")</f>
        <v>2024</v>
      </c>
      <c r="F487" s="46">
        <f>IF(AND(Tabela4[[#This Row],[Data]]&lt;&gt;"",Tabela4[[#This Row],[Horário]]&lt;&gt;""),Tabela4[[#This Row],[Data]]+Tabela4[[#This Row],[Horário]],"")</f>
        <v>45446.131944444445</v>
      </c>
      <c r="G487" s="46">
        <f t="shared" ref="G487:G492" si="401">IF(AND(B487&lt;&gt;"",C487&lt;&gt;""),(B487+C487)-(B486+C486),"")</f>
        <v>9.375E-2</v>
      </c>
      <c r="H487" s="47">
        <f t="shared" ref="H487:H492" si="402">IF(G487&lt;&gt;"",INT(G487),"")</f>
        <v>0</v>
      </c>
      <c r="I487" s="47">
        <f t="shared" ref="I487:I492" si="403">IF(H487&lt;&gt;"",INT((G487-H487)*24),"")</f>
        <v>2</v>
      </c>
      <c r="J487" s="48">
        <f t="shared" ref="J487:J492" si="404">IF(I487&lt;&gt;"",(((G487-H487)*24)-I487)*60,"")</f>
        <v>15</v>
      </c>
    </row>
    <row r="488" spans="1:10" x14ac:dyDescent="0.3">
      <c r="A488" s="42">
        <f t="shared" si="400"/>
        <v>487</v>
      </c>
      <c r="B488" s="43">
        <v>45449</v>
      </c>
      <c r="C488" s="44">
        <v>0.85069444444444442</v>
      </c>
      <c r="D488" s="45" t="str">
        <f>IF(Tabela4[[#This Row],[Data]]&lt;&gt;"",PROPER(TEXT(Tabela4[[#This Row],[Data]],"mmmm")),"")</f>
        <v>Junho</v>
      </c>
      <c r="E488" s="45">
        <f>IF(Tabela4[[#This Row],[Data]]&lt;&gt;"",YEAR(Tabela4[[#This Row],[Data]]),"")</f>
        <v>2024</v>
      </c>
      <c r="F488" s="46">
        <f>IF(AND(Tabela4[[#This Row],[Data]]&lt;&gt;"",Tabela4[[#This Row],[Horário]]&lt;&gt;""),Tabela4[[#This Row],[Data]]+Tabela4[[#This Row],[Horário]],"")</f>
        <v>45449.850694444445</v>
      </c>
      <c r="G488" s="46">
        <f t="shared" si="401"/>
        <v>3.71875</v>
      </c>
      <c r="H488" s="47">
        <f t="shared" si="402"/>
        <v>3</v>
      </c>
      <c r="I488" s="47">
        <f t="shared" si="403"/>
        <v>17</v>
      </c>
      <c r="J488" s="48">
        <f t="shared" si="404"/>
        <v>15</v>
      </c>
    </row>
    <row r="489" spans="1:10" x14ac:dyDescent="0.3">
      <c r="A489" s="42">
        <f t="shared" si="400"/>
        <v>488</v>
      </c>
      <c r="B489" s="43">
        <v>45449</v>
      </c>
      <c r="C489" s="44">
        <v>0.98263888888888884</v>
      </c>
      <c r="D489" s="45" t="str">
        <f>IF(Tabela4[[#This Row],[Data]]&lt;&gt;"",PROPER(TEXT(Tabela4[[#This Row],[Data]],"mmmm")),"")</f>
        <v>Junho</v>
      </c>
      <c r="E489" s="45">
        <f>IF(Tabela4[[#This Row],[Data]]&lt;&gt;"",YEAR(Tabela4[[#This Row],[Data]]),"")</f>
        <v>2024</v>
      </c>
      <c r="F489" s="46">
        <f>IF(AND(Tabela4[[#This Row],[Data]]&lt;&gt;"",Tabela4[[#This Row],[Horário]]&lt;&gt;""),Tabela4[[#This Row],[Data]]+Tabela4[[#This Row],[Horário]],"")</f>
        <v>45449.982638888891</v>
      </c>
      <c r="G489" s="46">
        <f t="shared" si="401"/>
        <v>0.13194444444525288</v>
      </c>
      <c r="H489" s="47">
        <f t="shared" si="402"/>
        <v>0</v>
      </c>
      <c r="I489" s="47">
        <f t="shared" si="403"/>
        <v>3</v>
      </c>
      <c r="J489" s="48">
        <f t="shared" si="404"/>
        <v>10.000000001164153</v>
      </c>
    </row>
    <row r="490" spans="1:10" x14ac:dyDescent="0.3">
      <c r="A490" s="42">
        <f t="shared" si="400"/>
        <v>489</v>
      </c>
      <c r="B490" s="43">
        <v>45451</v>
      </c>
      <c r="C490" s="44">
        <v>0.73958333333333337</v>
      </c>
      <c r="D490" s="45" t="str">
        <f>IF(Tabela4[[#This Row],[Data]]&lt;&gt;"",PROPER(TEXT(Tabela4[[#This Row],[Data]],"mmmm")),"")</f>
        <v>Junho</v>
      </c>
      <c r="E490" s="45">
        <f>IF(Tabela4[[#This Row],[Data]]&lt;&gt;"",YEAR(Tabela4[[#This Row],[Data]]),"")</f>
        <v>2024</v>
      </c>
      <c r="F490" s="46">
        <f>IF(AND(Tabela4[[#This Row],[Data]]&lt;&gt;"",Tabela4[[#This Row],[Horário]]&lt;&gt;""),Tabela4[[#This Row],[Data]]+Tabela4[[#This Row],[Horário]],"")</f>
        <v>45451.739583333336</v>
      </c>
      <c r="G490" s="46">
        <f t="shared" si="401"/>
        <v>1.7569444444452529</v>
      </c>
      <c r="H490" s="47">
        <f t="shared" si="402"/>
        <v>1</v>
      </c>
      <c r="I490" s="47">
        <f t="shared" si="403"/>
        <v>18</v>
      </c>
      <c r="J490" s="48">
        <f t="shared" si="404"/>
        <v>10.000000001164153</v>
      </c>
    </row>
    <row r="491" spans="1:10" x14ac:dyDescent="0.3">
      <c r="A491" s="42">
        <f t="shared" si="400"/>
        <v>490</v>
      </c>
      <c r="B491" s="43">
        <v>45451</v>
      </c>
      <c r="C491" s="44">
        <v>0.82291666666666663</v>
      </c>
      <c r="D491" s="45" t="str">
        <f>IF(Tabela4[[#This Row],[Data]]&lt;&gt;"",PROPER(TEXT(Tabela4[[#This Row],[Data]],"mmmm")),"")</f>
        <v>Junho</v>
      </c>
      <c r="E491" s="45">
        <f>IF(Tabela4[[#This Row],[Data]]&lt;&gt;"",YEAR(Tabela4[[#This Row],[Data]]),"")</f>
        <v>2024</v>
      </c>
      <c r="F491" s="46">
        <f>IF(AND(Tabela4[[#This Row],[Data]]&lt;&gt;"",Tabela4[[#This Row],[Horário]]&lt;&gt;""),Tabela4[[#This Row],[Data]]+Tabela4[[#This Row],[Horário]],"")</f>
        <v>45451.822916666664</v>
      </c>
      <c r="G491" s="46">
        <f t="shared" si="401"/>
        <v>8.3333333328482695E-2</v>
      </c>
      <c r="H491" s="47">
        <f t="shared" si="402"/>
        <v>0</v>
      </c>
      <c r="I491" s="47">
        <f t="shared" si="403"/>
        <v>1</v>
      </c>
      <c r="J491" s="48">
        <f t="shared" si="404"/>
        <v>59.999999993015081</v>
      </c>
    </row>
    <row r="492" spans="1:10" x14ac:dyDescent="0.3">
      <c r="A492" s="42">
        <f t="shared" si="400"/>
        <v>491</v>
      </c>
      <c r="B492" s="43">
        <v>45451</v>
      </c>
      <c r="C492" s="44">
        <v>0.88541666666666663</v>
      </c>
      <c r="D492" s="45" t="str">
        <f>IF(Tabela4[[#This Row],[Data]]&lt;&gt;"",PROPER(TEXT(Tabela4[[#This Row],[Data]],"mmmm")),"")</f>
        <v>Junho</v>
      </c>
      <c r="E492" s="45">
        <f>IF(Tabela4[[#This Row],[Data]]&lt;&gt;"",YEAR(Tabela4[[#This Row],[Data]]),"")</f>
        <v>2024</v>
      </c>
      <c r="F492" s="46">
        <f>IF(AND(Tabela4[[#This Row],[Data]]&lt;&gt;"",Tabela4[[#This Row],[Horário]]&lt;&gt;""),Tabela4[[#This Row],[Data]]+Tabela4[[#This Row],[Horário]],"")</f>
        <v>45451.885416666664</v>
      </c>
      <c r="G492" s="46">
        <f t="shared" si="401"/>
        <v>6.25E-2</v>
      </c>
      <c r="H492" s="47">
        <f t="shared" si="402"/>
        <v>0</v>
      </c>
      <c r="I492" s="47">
        <f t="shared" si="403"/>
        <v>1</v>
      </c>
      <c r="J492" s="48">
        <f t="shared" si="404"/>
        <v>30</v>
      </c>
    </row>
    <row r="493" spans="1:10" x14ac:dyDescent="0.3">
      <c r="A493" s="42">
        <f t="shared" ref="A493:A498" si="405">A492+1</f>
        <v>492</v>
      </c>
      <c r="B493" s="43">
        <v>45452</v>
      </c>
      <c r="C493" s="44">
        <v>0.84375</v>
      </c>
      <c r="D493" s="45" t="str">
        <f>IF(Tabela4[[#This Row],[Data]]&lt;&gt;"",PROPER(TEXT(Tabela4[[#This Row],[Data]],"mmmm")),"")</f>
        <v>Junho</v>
      </c>
      <c r="E493" s="45">
        <f>IF(Tabela4[[#This Row],[Data]]&lt;&gt;"",YEAR(Tabela4[[#This Row],[Data]]),"")</f>
        <v>2024</v>
      </c>
      <c r="F493" s="46">
        <f>IF(AND(Tabela4[[#This Row],[Data]]&lt;&gt;"",Tabela4[[#This Row],[Horário]]&lt;&gt;""),Tabela4[[#This Row],[Data]]+Tabela4[[#This Row],[Horário]],"")</f>
        <v>45452.84375</v>
      </c>
      <c r="G493" s="46">
        <f t="shared" ref="G493:G498" si="406">IF(AND(B493&lt;&gt;"",C493&lt;&gt;""),(B493+C493)-(B492+C492),"")</f>
        <v>0.95833333333575865</v>
      </c>
      <c r="H493" s="47">
        <f t="shared" ref="H493:H498" si="407">IF(G493&lt;&gt;"",INT(G493),"")</f>
        <v>0</v>
      </c>
      <c r="I493" s="47">
        <f t="shared" ref="I493:I498" si="408">IF(H493&lt;&gt;"",INT((G493-H493)*24),"")</f>
        <v>23</v>
      </c>
      <c r="J493" s="48">
        <f t="shared" ref="J493:J498" si="409">IF(I493&lt;&gt;"",(((G493-H493)*24)-I493)*60,"")</f>
        <v>3.4924596548080444E-9</v>
      </c>
    </row>
    <row r="494" spans="1:10" x14ac:dyDescent="0.3">
      <c r="A494" s="42">
        <f t="shared" si="405"/>
        <v>493</v>
      </c>
      <c r="B494" s="43">
        <v>45452</v>
      </c>
      <c r="C494" s="44">
        <v>0.95486111111111116</v>
      </c>
      <c r="D494" s="45" t="str">
        <f>IF(Tabela4[[#This Row],[Data]]&lt;&gt;"",PROPER(TEXT(Tabela4[[#This Row],[Data]],"mmmm")),"")</f>
        <v>Junho</v>
      </c>
      <c r="E494" s="45">
        <f>IF(Tabela4[[#This Row],[Data]]&lt;&gt;"",YEAR(Tabela4[[#This Row],[Data]]),"")</f>
        <v>2024</v>
      </c>
      <c r="F494" s="46">
        <f>IF(AND(Tabela4[[#This Row],[Data]]&lt;&gt;"",Tabela4[[#This Row],[Horário]]&lt;&gt;""),Tabela4[[#This Row],[Data]]+Tabela4[[#This Row],[Horário]],"")</f>
        <v>45452.954861111109</v>
      </c>
      <c r="G494" s="46">
        <f t="shared" si="406"/>
        <v>0.11111111110949423</v>
      </c>
      <c r="H494" s="47">
        <f t="shared" si="407"/>
        <v>0</v>
      </c>
      <c r="I494" s="47">
        <f t="shared" si="408"/>
        <v>2</v>
      </c>
      <c r="J494" s="48">
        <f t="shared" si="409"/>
        <v>39.999999997671694</v>
      </c>
    </row>
    <row r="495" spans="1:10" x14ac:dyDescent="0.3">
      <c r="A495" s="42">
        <f t="shared" si="405"/>
        <v>494</v>
      </c>
      <c r="B495" s="43">
        <v>45453</v>
      </c>
      <c r="C495" s="44">
        <v>0.65625</v>
      </c>
      <c r="D495" s="45" t="str">
        <f>IF(Tabela4[[#This Row],[Data]]&lt;&gt;"",PROPER(TEXT(Tabela4[[#This Row],[Data]],"mmmm")),"")</f>
        <v>Junho</v>
      </c>
      <c r="E495" s="45">
        <f>IF(Tabela4[[#This Row],[Data]]&lt;&gt;"",YEAR(Tabela4[[#This Row],[Data]]),"")</f>
        <v>2024</v>
      </c>
      <c r="F495" s="46">
        <f>IF(AND(Tabela4[[#This Row],[Data]]&lt;&gt;"",Tabela4[[#This Row],[Horário]]&lt;&gt;""),Tabela4[[#This Row],[Data]]+Tabela4[[#This Row],[Horário]],"")</f>
        <v>45453.65625</v>
      </c>
      <c r="G495" s="46">
        <f t="shared" si="406"/>
        <v>0.70138888889050577</v>
      </c>
      <c r="H495" s="47">
        <f t="shared" si="407"/>
        <v>0</v>
      </c>
      <c r="I495" s="47">
        <f t="shared" si="408"/>
        <v>16</v>
      </c>
      <c r="J495" s="48">
        <f t="shared" si="409"/>
        <v>50.000000002328306</v>
      </c>
    </row>
    <row r="496" spans="1:10" x14ac:dyDescent="0.3">
      <c r="A496" s="42">
        <f t="shared" si="405"/>
        <v>495</v>
      </c>
      <c r="B496" s="43">
        <v>45457</v>
      </c>
      <c r="C496" s="44">
        <v>0.88194444444444442</v>
      </c>
      <c r="D496" s="45" t="str">
        <f>IF(Tabela4[[#This Row],[Data]]&lt;&gt;"",PROPER(TEXT(Tabela4[[#This Row],[Data]],"mmmm")),"")</f>
        <v>Junho</v>
      </c>
      <c r="E496" s="45">
        <f>IF(Tabela4[[#This Row],[Data]]&lt;&gt;"",YEAR(Tabela4[[#This Row],[Data]]),"")</f>
        <v>2024</v>
      </c>
      <c r="F496" s="46">
        <f>IF(AND(Tabela4[[#This Row],[Data]]&lt;&gt;"",Tabela4[[#This Row],[Horário]]&lt;&gt;""),Tabela4[[#This Row],[Data]]+Tabela4[[#This Row],[Horário]],"")</f>
        <v>45457.881944444445</v>
      </c>
      <c r="G496" s="46">
        <f t="shared" si="406"/>
        <v>4.2256944444452529</v>
      </c>
      <c r="H496" s="47">
        <f t="shared" si="407"/>
        <v>4</v>
      </c>
      <c r="I496" s="47">
        <f t="shared" si="408"/>
        <v>5</v>
      </c>
      <c r="J496" s="48">
        <f t="shared" si="409"/>
        <v>25.000000001164153</v>
      </c>
    </row>
    <row r="497" spans="1:10" x14ac:dyDescent="0.3">
      <c r="A497" s="42">
        <f t="shared" si="405"/>
        <v>496</v>
      </c>
      <c r="B497" s="43">
        <v>45457</v>
      </c>
      <c r="C497" s="44">
        <v>0.95833333333333337</v>
      </c>
      <c r="D497" s="45" t="str">
        <f>IF(Tabela4[[#This Row],[Data]]&lt;&gt;"",PROPER(TEXT(Tabela4[[#This Row],[Data]],"mmmm")),"")</f>
        <v>Junho</v>
      </c>
      <c r="E497" s="45">
        <f>IF(Tabela4[[#This Row],[Data]]&lt;&gt;"",YEAR(Tabela4[[#This Row],[Data]]),"")</f>
        <v>2024</v>
      </c>
      <c r="F497" s="46">
        <f>IF(AND(Tabela4[[#This Row],[Data]]&lt;&gt;"",Tabela4[[#This Row],[Horário]]&lt;&gt;""),Tabela4[[#This Row],[Data]]+Tabela4[[#This Row],[Horário]],"")</f>
        <v>45457.958333333336</v>
      </c>
      <c r="G497" s="46">
        <f t="shared" si="406"/>
        <v>7.6388888890505768E-2</v>
      </c>
      <c r="H497" s="47">
        <f t="shared" si="407"/>
        <v>0</v>
      </c>
      <c r="I497" s="47">
        <f t="shared" si="408"/>
        <v>1</v>
      </c>
      <c r="J497" s="48">
        <f t="shared" si="409"/>
        <v>50.000000002328306</v>
      </c>
    </row>
    <row r="498" spans="1:10" x14ac:dyDescent="0.3">
      <c r="A498" s="42">
        <f t="shared" si="405"/>
        <v>497</v>
      </c>
      <c r="B498" s="43">
        <v>45458</v>
      </c>
      <c r="C498" s="44">
        <v>6.5972222222222224E-2</v>
      </c>
      <c r="D498" s="45" t="str">
        <f>IF(Tabela4[[#This Row],[Data]]&lt;&gt;"",PROPER(TEXT(Tabela4[[#This Row],[Data]],"mmmm")),"")</f>
        <v>Junho</v>
      </c>
      <c r="E498" s="45">
        <f>IF(Tabela4[[#This Row],[Data]]&lt;&gt;"",YEAR(Tabela4[[#This Row],[Data]]),"")</f>
        <v>2024</v>
      </c>
      <c r="F498" s="46">
        <f>IF(AND(Tabela4[[#This Row],[Data]]&lt;&gt;"",Tabela4[[#This Row],[Horário]]&lt;&gt;""),Tabela4[[#This Row],[Data]]+Tabela4[[#This Row],[Horário]],"")</f>
        <v>45458.065972222219</v>
      </c>
      <c r="G498" s="46">
        <f t="shared" si="406"/>
        <v>0.10763888888322981</v>
      </c>
      <c r="H498" s="47">
        <f t="shared" si="407"/>
        <v>0</v>
      </c>
      <c r="I498" s="47">
        <f t="shared" si="408"/>
        <v>2</v>
      </c>
      <c r="J498" s="48">
        <f t="shared" si="409"/>
        <v>34.999999991850927</v>
      </c>
    </row>
    <row r="499" spans="1:10" x14ac:dyDescent="0.3">
      <c r="A499" s="42">
        <f t="shared" ref="A499:A504" si="410">A498+1</f>
        <v>498</v>
      </c>
      <c r="B499" s="43">
        <v>45458</v>
      </c>
      <c r="C499" s="44">
        <v>0.875</v>
      </c>
      <c r="D499" s="45" t="str">
        <f>IF(Tabela4[[#This Row],[Data]]&lt;&gt;"",PROPER(TEXT(Tabela4[[#This Row],[Data]],"mmmm")),"")</f>
        <v>Junho</v>
      </c>
      <c r="E499" s="45">
        <f>IF(Tabela4[[#This Row],[Data]]&lt;&gt;"",YEAR(Tabela4[[#This Row],[Data]]),"")</f>
        <v>2024</v>
      </c>
      <c r="F499" s="46">
        <f>IF(AND(Tabela4[[#This Row],[Data]]&lt;&gt;"",Tabela4[[#This Row],[Horário]]&lt;&gt;""),Tabela4[[#This Row],[Data]]+Tabela4[[#This Row],[Horário]],"")</f>
        <v>45458.875</v>
      </c>
      <c r="G499" s="46">
        <f t="shared" ref="G499:G504" si="411">IF(AND(B499&lt;&gt;"",C499&lt;&gt;""),(B499+C499)-(B498+C498),"")</f>
        <v>0.80902777778101154</v>
      </c>
      <c r="H499" s="47">
        <f t="shared" ref="H499:H504" si="412">IF(G499&lt;&gt;"",INT(G499),"")</f>
        <v>0</v>
      </c>
      <c r="I499" s="47">
        <f t="shared" ref="I499:I504" si="413">IF(H499&lt;&gt;"",INT((G499-H499)*24),"")</f>
        <v>19</v>
      </c>
      <c r="J499" s="48">
        <f t="shared" ref="J499:J504" si="414">IF(I499&lt;&gt;"",(((G499-H499)*24)-I499)*60,"")</f>
        <v>25.000000004656613</v>
      </c>
    </row>
    <row r="500" spans="1:10" x14ac:dyDescent="0.3">
      <c r="A500" s="42">
        <f t="shared" si="410"/>
        <v>499</v>
      </c>
      <c r="B500" s="43">
        <v>45458</v>
      </c>
      <c r="C500" s="44">
        <v>0.9375</v>
      </c>
      <c r="D500" s="45" t="str">
        <f>IF(Tabela4[[#This Row],[Data]]&lt;&gt;"",PROPER(TEXT(Tabela4[[#This Row],[Data]],"mmmm")),"")</f>
        <v>Junho</v>
      </c>
      <c r="E500" s="45">
        <f>IF(Tabela4[[#This Row],[Data]]&lt;&gt;"",YEAR(Tabela4[[#This Row],[Data]]),"")</f>
        <v>2024</v>
      </c>
      <c r="F500" s="46">
        <f>IF(AND(Tabela4[[#This Row],[Data]]&lt;&gt;"",Tabela4[[#This Row],[Horário]]&lt;&gt;""),Tabela4[[#This Row],[Data]]+Tabela4[[#This Row],[Horário]],"")</f>
        <v>45458.9375</v>
      </c>
      <c r="G500" s="46">
        <f t="shared" si="411"/>
        <v>6.25E-2</v>
      </c>
      <c r="H500" s="47">
        <f t="shared" si="412"/>
        <v>0</v>
      </c>
      <c r="I500" s="47">
        <f t="shared" si="413"/>
        <v>1</v>
      </c>
      <c r="J500" s="48">
        <f t="shared" si="414"/>
        <v>30</v>
      </c>
    </row>
    <row r="501" spans="1:10" x14ac:dyDescent="0.3">
      <c r="A501" s="42">
        <f t="shared" si="410"/>
        <v>500</v>
      </c>
      <c r="B501" s="43">
        <v>45459</v>
      </c>
      <c r="C501" s="44">
        <v>0.63888888888888884</v>
      </c>
      <c r="D501" s="45" t="str">
        <f>IF(Tabela4[[#This Row],[Data]]&lt;&gt;"",PROPER(TEXT(Tabela4[[#This Row],[Data]],"mmmm")),"")</f>
        <v>Junho</v>
      </c>
      <c r="E501" s="45">
        <f>IF(Tabela4[[#This Row],[Data]]&lt;&gt;"",YEAR(Tabela4[[#This Row],[Data]]),"")</f>
        <v>2024</v>
      </c>
      <c r="F501" s="46">
        <f>IF(AND(Tabela4[[#This Row],[Data]]&lt;&gt;"",Tabela4[[#This Row],[Horário]]&lt;&gt;""),Tabela4[[#This Row],[Data]]+Tabela4[[#This Row],[Horário]],"")</f>
        <v>45459.638888888891</v>
      </c>
      <c r="G501" s="46">
        <f t="shared" si="411"/>
        <v>0.70138888889050577</v>
      </c>
      <c r="H501" s="47">
        <f t="shared" si="412"/>
        <v>0</v>
      </c>
      <c r="I501" s="47">
        <f t="shared" si="413"/>
        <v>16</v>
      </c>
      <c r="J501" s="48">
        <f t="shared" si="414"/>
        <v>50.000000002328306</v>
      </c>
    </row>
    <row r="502" spans="1:10" x14ac:dyDescent="0.3">
      <c r="A502" s="42">
        <f t="shared" si="410"/>
        <v>501</v>
      </c>
      <c r="B502" s="43">
        <v>45459</v>
      </c>
      <c r="C502" s="44">
        <v>0.74027777777777781</v>
      </c>
      <c r="D502" s="45" t="str">
        <f>IF(Tabela4[[#This Row],[Data]]&lt;&gt;"",PROPER(TEXT(Tabela4[[#This Row],[Data]],"mmmm")),"")</f>
        <v>Junho</v>
      </c>
      <c r="E502" s="45">
        <f>IF(Tabela4[[#This Row],[Data]]&lt;&gt;"",YEAR(Tabela4[[#This Row],[Data]]),"")</f>
        <v>2024</v>
      </c>
      <c r="F502" s="46">
        <f>IF(AND(Tabela4[[#This Row],[Data]]&lt;&gt;"",Tabela4[[#This Row],[Horário]]&lt;&gt;""),Tabela4[[#This Row],[Data]]+Tabela4[[#This Row],[Horário]],"")</f>
        <v>45459.740277777775</v>
      </c>
      <c r="G502" s="46">
        <f t="shared" si="411"/>
        <v>0.101388888884685</v>
      </c>
      <c r="H502" s="47">
        <f t="shared" si="412"/>
        <v>0</v>
      </c>
      <c r="I502" s="47">
        <f t="shared" si="413"/>
        <v>2</v>
      </c>
      <c r="J502" s="48">
        <f t="shared" si="414"/>
        <v>25.999999993946403</v>
      </c>
    </row>
    <row r="503" spans="1:10" x14ac:dyDescent="0.3">
      <c r="A503" s="42">
        <f t="shared" si="410"/>
        <v>502</v>
      </c>
      <c r="B503" s="43">
        <v>45459</v>
      </c>
      <c r="C503" s="44">
        <v>0.875</v>
      </c>
      <c r="D503" s="45" t="str">
        <f>IF(Tabela4[[#This Row],[Data]]&lt;&gt;"",PROPER(TEXT(Tabela4[[#This Row],[Data]],"mmmm")),"")</f>
        <v>Junho</v>
      </c>
      <c r="E503" s="45">
        <f>IF(Tabela4[[#This Row],[Data]]&lt;&gt;"",YEAR(Tabela4[[#This Row],[Data]]),"")</f>
        <v>2024</v>
      </c>
      <c r="F503" s="46">
        <f>IF(AND(Tabela4[[#This Row],[Data]]&lt;&gt;"",Tabela4[[#This Row],[Horário]]&lt;&gt;""),Tabela4[[#This Row],[Data]]+Tabela4[[#This Row],[Horário]],"")</f>
        <v>45459.875</v>
      </c>
      <c r="G503" s="46">
        <f t="shared" si="411"/>
        <v>0.13472222222480923</v>
      </c>
      <c r="H503" s="47">
        <f t="shared" si="412"/>
        <v>0</v>
      </c>
      <c r="I503" s="47">
        <f t="shared" si="413"/>
        <v>3</v>
      </c>
      <c r="J503" s="48">
        <f t="shared" si="414"/>
        <v>14.00000000372529</v>
      </c>
    </row>
    <row r="504" spans="1:10" x14ac:dyDescent="0.3">
      <c r="A504" s="42">
        <f t="shared" si="410"/>
        <v>503</v>
      </c>
      <c r="B504" s="43">
        <v>45459</v>
      </c>
      <c r="C504" s="44">
        <v>0.96666666666666667</v>
      </c>
      <c r="D504" s="45" t="str">
        <f>IF(Tabela4[[#This Row],[Data]]&lt;&gt;"",PROPER(TEXT(Tabela4[[#This Row],[Data]],"mmmm")),"")</f>
        <v>Junho</v>
      </c>
      <c r="E504" s="45">
        <f>IF(Tabela4[[#This Row],[Data]]&lt;&gt;"",YEAR(Tabela4[[#This Row],[Data]]),"")</f>
        <v>2024</v>
      </c>
      <c r="F504" s="46">
        <f>IF(AND(Tabela4[[#This Row],[Data]]&lt;&gt;"",Tabela4[[#This Row],[Horário]]&lt;&gt;""),Tabela4[[#This Row],[Data]]+Tabela4[[#This Row],[Horário]],"")</f>
        <v>45459.966666666667</v>
      </c>
      <c r="G504" s="46">
        <f t="shared" si="411"/>
        <v>9.1666666667151731E-2</v>
      </c>
      <c r="H504" s="47">
        <f t="shared" si="412"/>
        <v>0</v>
      </c>
      <c r="I504" s="47">
        <f t="shared" si="413"/>
        <v>2</v>
      </c>
      <c r="J504" s="48">
        <f t="shared" si="414"/>
        <v>12.000000000698492</v>
      </c>
    </row>
    <row r="505" spans="1:10" x14ac:dyDescent="0.3">
      <c r="A505" s="42">
        <f t="shared" ref="A505:A510" si="415">A504+1</f>
        <v>504</v>
      </c>
      <c r="B505" s="43">
        <v>45460</v>
      </c>
      <c r="C505" s="44">
        <v>0.63541666666666663</v>
      </c>
      <c r="D505" s="45" t="str">
        <f>IF(Tabela4[[#This Row],[Data]]&lt;&gt;"",PROPER(TEXT(Tabela4[[#This Row],[Data]],"mmmm")),"")</f>
        <v>Junho</v>
      </c>
      <c r="E505" s="45">
        <f>IF(Tabela4[[#This Row],[Data]]&lt;&gt;"",YEAR(Tabela4[[#This Row],[Data]]),"")</f>
        <v>2024</v>
      </c>
      <c r="F505" s="46">
        <f>IF(AND(Tabela4[[#This Row],[Data]]&lt;&gt;"",Tabela4[[#This Row],[Horário]]&lt;&gt;""),Tabela4[[#This Row],[Data]]+Tabela4[[#This Row],[Horário]],"")</f>
        <v>45460.635416666664</v>
      </c>
      <c r="G505" s="46">
        <f t="shared" ref="G505:G510" si="416">IF(AND(B505&lt;&gt;"",C505&lt;&gt;""),(B505+C505)-(B504+C504),"")</f>
        <v>0.66874999999708962</v>
      </c>
      <c r="H505" s="47">
        <f t="shared" ref="H505:H510" si="417">IF(G505&lt;&gt;"",INT(G505),"")</f>
        <v>0</v>
      </c>
      <c r="I505" s="47">
        <f t="shared" ref="I505:I510" si="418">IF(H505&lt;&gt;"",INT((G505-H505)*24),"")</f>
        <v>16</v>
      </c>
      <c r="J505" s="48">
        <f t="shared" ref="J505:J510" si="419">IF(I505&lt;&gt;"",(((G505-H505)*24)-I505)*60,"")</f>
        <v>2.9999999958090484</v>
      </c>
    </row>
    <row r="506" spans="1:10" x14ac:dyDescent="0.3">
      <c r="A506" s="42">
        <f t="shared" si="415"/>
        <v>505</v>
      </c>
      <c r="B506" s="43">
        <v>45462</v>
      </c>
      <c r="C506" s="44">
        <v>0.93402777777777779</v>
      </c>
      <c r="D506" s="45" t="str">
        <f>IF(Tabela4[[#This Row],[Data]]&lt;&gt;"",PROPER(TEXT(Tabela4[[#This Row],[Data]],"mmmm")),"")</f>
        <v>Junho</v>
      </c>
      <c r="E506" s="45">
        <f>IF(Tabela4[[#This Row],[Data]]&lt;&gt;"",YEAR(Tabela4[[#This Row],[Data]]),"")</f>
        <v>2024</v>
      </c>
      <c r="F506" s="46">
        <f>IF(AND(Tabela4[[#This Row],[Data]]&lt;&gt;"",Tabela4[[#This Row],[Horário]]&lt;&gt;""),Tabela4[[#This Row],[Data]]+Tabela4[[#This Row],[Horário]],"")</f>
        <v>45462.934027777781</v>
      </c>
      <c r="G506" s="46">
        <f t="shared" si="416"/>
        <v>2.2986111111167702</v>
      </c>
      <c r="H506" s="47">
        <f t="shared" si="417"/>
        <v>2</v>
      </c>
      <c r="I506" s="47">
        <f t="shared" si="418"/>
        <v>7</v>
      </c>
      <c r="J506" s="48">
        <f t="shared" si="419"/>
        <v>10.000000008149073</v>
      </c>
    </row>
    <row r="507" spans="1:10" x14ac:dyDescent="0.3">
      <c r="A507" s="42">
        <f t="shared" si="415"/>
        <v>506</v>
      </c>
      <c r="B507" s="43">
        <v>45463</v>
      </c>
      <c r="C507" s="44">
        <v>2.7777777777777776E-2</v>
      </c>
      <c r="D507" s="45" t="str">
        <f>IF(Tabela4[[#This Row],[Data]]&lt;&gt;"",PROPER(TEXT(Tabela4[[#This Row],[Data]],"mmmm")),"")</f>
        <v>Junho</v>
      </c>
      <c r="E507" s="45">
        <f>IF(Tabela4[[#This Row],[Data]]&lt;&gt;"",YEAR(Tabela4[[#This Row],[Data]]),"")</f>
        <v>2024</v>
      </c>
      <c r="F507" s="46">
        <f>IF(AND(Tabela4[[#This Row],[Data]]&lt;&gt;"",Tabela4[[#This Row],[Horário]]&lt;&gt;""),Tabela4[[#This Row],[Data]]+Tabela4[[#This Row],[Horário]],"")</f>
        <v>45463.027777777781</v>
      </c>
      <c r="G507" s="46">
        <f t="shared" si="416"/>
        <v>9.375E-2</v>
      </c>
      <c r="H507" s="47">
        <f t="shared" si="417"/>
        <v>0</v>
      </c>
      <c r="I507" s="47">
        <f t="shared" si="418"/>
        <v>2</v>
      </c>
      <c r="J507" s="48">
        <f t="shared" si="419"/>
        <v>15</v>
      </c>
    </row>
    <row r="508" spans="1:10" x14ac:dyDescent="0.3">
      <c r="A508" s="42">
        <f t="shared" si="415"/>
        <v>507</v>
      </c>
      <c r="B508" s="43">
        <v>45463</v>
      </c>
      <c r="C508" s="44">
        <v>0.69791666666666663</v>
      </c>
      <c r="D508" s="45" t="str">
        <f>IF(Tabela4[[#This Row],[Data]]&lt;&gt;"",PROPER(TEXT(Tabela4[[#This Row],[Data]],"mmmm")),"")</f>
        <v>Junho</v>
      </c>
      <c r="E508" s="45">
        <f>IF(Tabela4[[#This Row],[Data]]&lt;&gt;"",YEAR(Tabela4[[#This Row],[Data]]),"")</f>
        <v>2024</v>
      </c>
      <c r="F508" s="46">
        <f>IF(AND(Tabela4[[#This Row],[Data]]&lt;&gt;"",Tabela4[[#This Row],[Horário]]&lt;&gt;""),Tabela4[[#This Row],[Data]]+Tabela4[[#This Row],[Horário]],"")</f>
        <v>45463.697916666664</v>
      </c>
      <c r="G508" s="46">
        <f t="shared" si="416"/>
        <v>0.67013888888322981</v>
      </c>
      <c r="H508" s="47">
        <f t="shared" si="417"/>
        <v>0</v>
      </c>
      <c r="I508" s="47">
        <f t="shared" si="418"/>
        <v>16</v>
      </c>
      <c r="J508" s="48">
        <f t="shared" si="419"/>
        <v>4.9999999918509275</v>
      </c>
    </row>
    <row r="509" spans="1:10" x14ac:dyDescent="0.3">
      <c r="A509" s="42">
        <f t="shared" si="415"/>
        <v>508</v>
      </c>
      <c r="B509" s="43">
        <v>45463</v>
      </c>
      <c r="C509" s="44">
        <v>0.95833333333333337</v>
      </c>
      <c r="D509" s="45" t="str">
        <f>IF(Tabela4[[#This Row],[Data]]&lt;&gt;"",PROPER(TEXT(Tabela4[[#This Row],[Data]],"mmmm")),"")</f>
        <v>Junho</v>
      </c>
      <c r="E509" s="45">
        <f>IF(Tabela4[[#This Row],[Data]]&lt;&gt;"",YEAR(Tabela4[[#This Row],[Data]]),"")</f>
        <v>2024</v>
      </c>
      <c r="F509" s="46">
        <f>IF(AND(Tabela4[[#This Row],[Data]]&lt;&gt;"",Tabela4[[#This Row],[Horário]]&lt;&gt;""),Tabela4[[#This Row],[Data]]+Tabela4[[#This Row],[Horário]],"")</f>
        <v>45463.958333333336</v>
      </c>
      <c r="G509" s="46">
        <f t="shared" si="416"/>
        <v>0.26041666667151731</v>
      </c>
      <c r="H509" s="47">
        <f t="shared" si="417"/>
        <v>0</v>
      </c>
      <c r="I509" s="47">
        <f t="shared" si="418"/>
        <v>6</v>
      </c>
      <c r="J509" s="48">
        <f t="shared" si="419"/>
        <v>15.000000006984919</v>
      </c>
    </row>
    <row r="510" spans="1:10" x14ac:dyDescent="0.3">
      <c r="A510" s="42">
        <f t="shared" si="415"/>
        <v>509</v>
      </c>
      <c r="B510" s="43">
        <v>45464</v>
      </c>
      <c r="C510" s="44">
        <v>1.7361111111111112E-2</v>
      </c>
      <c r="D510" s="45" t="str">
        <f>IF(Tabela4[[#This Row],[Data]]&lt;&gt;"",PROPER(TEXT(Tabela4[[#This Row],[Data]],"mmmm")),"")</f>
        <v>Junho</v>
      </c>
      <c r="E510" s="45">
        <f>IF(Tabela4[[#This Row],[Data]]&lt;&gt;"",YEAR(Tabela4[[#This Row],[Data]]),"")</f>
        <v>2024</v>
      </c>
      <c r="F510" s="46">
        <f>IF(AND(Tabela4[[#This Row],[Data]]&lt;&gt;"",Tabela4[[#This Row],[Horário]]&lt;&gt;""),Tabela4[[#This Row],[Data]]+Tabela4[[#This Row],[Horário]],"")</f>
        <v>45464.017361111109</v>
      </c>
      <c r="G510" s="46">
        <f t="shared" si="416"/>
        <v>5.9027777773735579E-2</v>
      </c>
      <c r="H510" s="47">
        <f t="shared" si="417"/>
        <v>0</v>
      </c>
      <c r="I510" s="47">
        <f t="shared" si="418"/>
        <v>1</v>
      </c>
      <c r="J510" s="48">
        <f t="shared" si="419"/>
        <v>24.999999994179234</v>
      </c>
    </row>
    <row r="511" spans="1:10" x14ac:dyDescent="0.3">
      <c r="A511" s="42">
        <f t="shared" ref="A511:A516" si="420">A510+1</f>
        <v>510</v>
      </c>
      <c r="B511" s="43">
        <v>45465</v>
      </c>
      <c r="C511" s="44">
        <v>0.92500000000000004</v>
      </c>
      <c r="D511" s="45" t="str">
        <f>IF(Tabela4[[#This Row],[Data]]&lt;&gt;"",PROPER(TEXT(Tabela4[[#This Row],[Data]],"mmmm")),"")</f>
        <v>Junho</v>
      </c>
      <c r="E511" s="45">
        <f>IF(Tabela4[[#This Row],[Data]]&lt;&gt;"",YEAR(Tabela4[[#This Row],[Data]]),"")</f>
        <v>2024</v>
      </c>
      <c r="F511" s="46">
        <f>IF(AND(Tabela4[[#This Row],[Data]]&lt;&gt;"",Tabela4[[#This Row],[Horário]]&lt;&gt;""),Tabela4[[#This Row],[Data]]+Tabela4[[#This Row],[Horário]],"")</f>
        <v>45465.925000000003</v>
      </c>
      <c r="G511" s="46">
        <f t="shared" ref="G511:G516" si="421">IF(AND(B511&lt;&gt;"",C511&lt;&gt;""),(B511+C511)-(B510+C510),"")</f>
        <v>1.9076388888934162</v>
      </c>
      <c r="H511" s="47">
        <f t="shared" ref="H511:H516" si="422">IF(G511&lt;&gt;"",INT(G511),"")</f>
        <v>1</v>
      </c>
      <c r="I511" s="47">
        <f t="shared" ref="I511:I516" si="423">IF(H511&lt;&gt;"",INT((G511-H511)*24),"")</f>
        <v>21</v>
      </c>
      <c r="J511" s="48">
        <f t="shared" ref="J511:J516" si="424">IF(I511&lt;&gt;"",(((G511-H511)*24)-I511)*60,"")</f>
        <v>47.000000006519258</v>
      </c>
    </row>
    <row r="512" spans="1:10" x14ac:dyDescent="0.3">
      <c r="A512" s="42">
        <f t="shared" si="420"/>
        <v>511</v>
      </c>
      <c r="B512" s="43">
        <v>45466</v>
      </c>
      <c r="C512" s="44">
        <v>2.7777777777777776E-2</v>
      </c>
      <c r="D512" s="45" t="str">
        <f>IF(Tabela4[[#This Row],[Data]]&lt;&gt;"",PROPER(TEXT(Tabela4[[#This Row],[Data]],"mmmm")),"")</f>
        <v>Junho</v>
      </c>
      <c r="E512" s="45">
        <f>IF(Tabela4[[#This Row],[Data]]&lt;&gt;"",YEAR(Tabela4[[#This Row],[Data]]),"")</f>
        <v>2024</v>
      </c>
      <c r="F512" s="46">
        <f>IF(AND(Tabela4[[#This Row],[Data]]&lt;&gt;"",Tabela4[[#This Row],[Horário]]&lt;&gt;""),Tabela4[[#This Row],[Data]]+Tabela4[[#This Row],[Horário]],"")</f>
        <v>45466.027777777781</v>
      </c>
      <c r="G512" s="46">
        <f t="shared" si="421"/>
        <v>0.10277777777810115</v>
      </c>
      <c r="H512" s="47">
        <f t="shared" si="422"/>
        <v>0</v>
      </c>
      <c r="I512" s="47">
        <f t="shared" si="423"/>
        <v>2</v>
      </c>
      <c r="J512" s="48">
        <f t="shared" si="424"/>
        <v>28.000000000465661</v>
      </c>
    </row>
    <row r="513" spans="1:10" x14ac:dyDescent="0.3">
      <c r="A513" s="42">
        <f t="shared" si="420"/>
        <v>512</v>
      </c>
      <c r="B513" s="43">
        <v>45467</v>
      </c>
      <c r="C513" s="44">
        <v>0.56944444444444442</v>
      </c>
      <c r="D513" s="45" t="str">
        <f>IF(Tabela4[[#This Row],[Data]]&lt;&gt;"",PROPER(TEXT(Tabela4[[#This Row],[Data]],"mmmm")),"")</f>
        <v>Junho</v>
      </c>
      <c r="E513" s="45">
        <f>IF(Tabela4[[#This Row],[Data]]&lt;&gt;"",YEAR(Tabela4[[#This Row],[Data]]),"")</f>
        <v>2024</v>
      </c>
      <c r="F513" s="46">
        <f>IF(AND(Tabela4[[#This Row],[Data]]&lt;&gt;"",Tabela4[[#This Row],[Horário]]&lt;&gt;""),Tabela4[[#This Row],[Data]]+Tabela4[[#This Row],[Horário]],"")</f>
        <v>45467.569444444445</v>
      </c>
      <c r="G513" s="46">
        <f t="shared" si="421"/>
        <v>1.5416666666642413</v>
      </c>
      <c r="H513" s="47">
        <f t="shared" si="422"/>
        <v>1</v>
      </c>
      <c r="I513" s="47">
        <f t="shared" si="423"/>
        <v>12</v>
      </c>
      <c r="J513" s="48">
        <f t="shared" si="424"/>
        <v>59.99999999650754</v>
      </c>
    </row>
    <row r="514" spans="1:10" x14ac:dyDescent="0.3">
      <c r="A514" s="42">
        <f t="shared" si="420"/>
        <v>513</v>
      </c>
      <c r="B514" s="43">
        <v>45469</v>
      </c>
      <c r="C514" s="44">
        <v>0.9375</v>
      </c>
      <c r="D514" s="45" t="str">
        <f>IF(Tabela4[[#This Row],[Data]]&lt;&gt;"",PROPER(TEXT(Tabela4[[#This Row],[Data]],"mmmm")),"")</f>
        <v>Junho</v>
      </c>
      <c r="E514" s="45">
        <f>IF(Tabela4[[#This Row],[Data]]&lt;&gt;"",YEAR(Tabela4[[#This Row],[Data]]),"")</f>
        <v>2024</v>
      </c>
      <c r="F514" s="46">
        <f>IF(AND(Tabela4[[#This Row],[Data]]&lt;&gt;"",Tabela4[[#This Row],[Horário]]&lt;&gt;""),Tabela4[[#This Row],[Data]]+Tabela4[[#This Row],[Horário]],"")</f>
        <v>45469.9375</v>
      </c>
      <c r="G514" s="46">
        <f t="shared" si="421"/>
        <v>2.3680555555547471</v>
      </c>
      <c r="H514" s="47">
        <f t="shared" si="422"/>
        <v>2</v>
      </c>
      <c r="I514" s="47">
        <f t="shared" si="423"/>
        <v>8</v>
      </c>
      <c r="J514" s="48">
        <f t="shared" si="424"/>
        <v>49.999999998835847</v>
      </c>
    </row>
    <row r="515" spans="1:10" x14ac:dyDescent="0.3">
      <c r="A515" s="42">
        <f t="shared" si="420"/>
        <v>514</v>
      </c>
      <c r="B515" s="43">
        <v>45469</v>
      </c>
      <c r="C515" s="44">
        <v>0.98263888888888884</v>
      </c>
      <c r="D515" s="45" t="str">
        <f>IF(Tabela4[[#This Row],[Data]]&lt;&gt;"",PROPER(TEXT(Tabela4[[#This Row],[Data]],"mmmm")),"")</f>
        <v>Junho</v>
      </c>
      <c r="E515" s="45">
        <f>IF(Tabela4[[#This Row],[Data]]&lt;&gt;"",YEAR(Tabela4[[#This Row],[Data]]),"")</f>
        <v>2024</v>
      </c>
      <c r="F515" s="46">
        <f>IF(AND(Tabela4[[#This Row],[Data]]&lt;&gt;"",Tabela4[[#This Row],[Horário]]&lt;&gt;""),Tabela4[[#This Row],[Data]]+Tabela4[[#This Row],[Horário]],"")</f>
        <v>45469.982638888891</v>
      </c>
      <c r="G515" s="46">
        <f t="shared" si="421"/>
        <v>4.5138888890505768E-2</v>
      </c>
      <c r="H515" s="47">
        <f t="shared" si="422"/>
        <v>0</v>
      </c>
      <c r="I515" s="47">
        <f t="shared" si="423"/>
        <v>1</v>
      </c>
      <c r="J515" s="48">
        <f t="shared" si="424"/>
        <v>5.0000000023283064</v>
      </c>
    </row>
    <row r="516" spans="1:10" x14ac:dyDescent="0.3">
      <c r="A516" s="42">
        <f t="shared" si="420"/>
        <v>515</v>
      </c>
      <c r="B516" s="43">
        <v>45471</v>
      </c>
      <c r="C516" s="44">
        <v>1.7361111111111112E-2</v>
      </c>
      <c r="D516" s="45" t="str">
        <f>IF(Tabela4[[#This Row],[Data]]&lt;&gt;"",PROPER(TEXT(Tabela4[[#This Row],[Data]],"mmmm")),"")</f>
        <v>Junho</v>
      </c>
      <c r="E516" s="45">
        <f>IF(Tabela4[[#This Row],[Data]]&lt;&gt;"",YEAR(Tabela4[[#This Row],[Data]]),"")</f>
        <v>2024</v>
      </c>
      <c r="F516" s="46">
        <f>IF(AND(Tabela4[[#This Row],[Data]]&lt;&gt;"",Tabela4[[#This Row],[Horário]]&lt;&gt;""),Tabela4[[#This Row],[Data]]+Tabela4[[#This Row],[Horário]],"")</f>
        <v>45471.017361111109</v>
      </c>
      <c r="G516" s="46">
        <f t="shared" si="421"/>
        <v>1.0347222222189885</v>
      </c>
      <c r="H516" s="47">
        <f t="shared" si="422"/>
        <v>1</v>
      </c>
      <c r="I516" s="47">
        <f t="shared" si="423"/>
        <v>0</v>
      </c>
      <c r="J516" s="48">
        <f t="shared" si="424"/>
        <v>49.999999995343387</v>
      </c>
    </row>
    <row r="517" spans="1:10" x14ac:dyDescent="0.3">
      <c r="A517" s="42">
        <f t="shared" ref="A517:A522" si="425">A516+1</f>
        <v>516</v>
      </c>
      <c r="B517" s="43">
        <v>45471</v>
      </c>
      <c r="C517" s="44">
        <v>7.6388888888888895E-2</v>
      </c>
      <c r="D517" s="45" t="str">
        <f>IF(Tabela4[[#This Row],[Data]]&lt;&gt;"",PROPER(TEXT(Tabela4[[#This Row],[Data]],"mmmm")),"")</f>
        <v>Junho</v>
      </c>
      <c r="E517" s="45">
        <f>IF(Tabela4[[#This Row],[Data]]&lt;&gt;"",YEAR(Tabela4[[#This Row],[Data]]),"")</f>
        <v>2024</v>
      </c>
      <c r="F517" s="46">
        <f>IF(AND(Tabela4[[#This Row],[Data]]&lt;&gt;"",Tabela4[[#This Row],[Horário]]&lt;&gt;""),Tabela4[[#This Row],[Data]]+Tabela4[[#This Row],[Horário]],"")</f>
        <v>45471.076388888891</v>
      </c>
      <c r="G517" s="46">
        <f t="shared" ref="G517:G522" si="426">IF(AND(B517&lt;&gt;"",C517&lt;&gt;""),(B517+C517)-(B516+C516),"")</f>
        <v>5.9027777781011537E-2</v>
      </c>
      <c r="H517" s="47">
        <f t="shared" ref="H517:H522" si="427">IF(G517&lt;&gt;"",INT(G517),"")</f>
        <v>0</v>
      </c>
      <c r="I517" s="47">
        <f t="shared" ref="I517:I522" si="428">IF(H517&lt;&gt;"",INT((G517-H517)*24),"")</f>
        <v>1</v>
      </c>
      <c r="J517" s="48">
        <f t="shared" ref="J517:J522" si="429">IF(I517&lt;&gt;"",(((G517-H517)*24)-I517)*60,"")</f>
        <v>25.000000004656613</v>
      </c>
    </row>
    <row r="518" spans="1:10" x14ac:dyDescent="0.3">
      <c r="A518" s="42">
        <f t="shared" si="425"/>
        <v>517</v>
      </c>
      <c r="B518" s="43">
        <v>45471</v>
      </c>
      <c r="C518" s="44">
        <v>0.55555555555555558</v>
      </c>
      <c r="D518" s="45" t="str">
        <f>IF(Tabela4[[#This Row],[Data]]&lt;&gt;"",PROPER(TEXT(Tabela4[[#This Row],[Data]],"mmmm")),"")</f>
        <v>Junho</v>
      </c>
      <c r="E518" s="45">
        <f>IF(Tabela4[[#This Row],[Data]]&lt;&gt;"",YEAR(Tabela4[[#This Row],[Data]]),"")</f>
        <v>2024</v>
      </c>
      <c r="F518" s="46">
        <f>IF(AND(Tabela4[[#This Row],[Data]]&lt;&gt;"",Tabela4[[#This Row],[Horário]]&lt;&gt;""),Tabela4[[#This Row],[Data]]+Tabela4[[#This Row],[Horário]],"")</f>
        <v>45471.555555555555</v>
      </c>
      <c r="G518" s="46">
        <f t="shared" si="426"/>
        <v>0.47916666666424135</v>
      </c>
      <c r="H518" s="47">
        <f t="shared" si="427"/>
        <v>0</v>
      </c>
      <c r="I518" s="47">
        <f t="shared" si="428"/>
        <v>11</v>
      </c>
      <c r="J518" s="48">
        <f t="shared" si="429"/>
        <v>29.99999999650754</v>
      </c>
    </row>
    <row r="519" spans="1:10" x14ac:dyDescent="0.3">
      <c r="A519" s="42">
        <f t="shared" si="425"/>
        <v>518</v>
      </c>
      <c r="B519" s="43">
        <v>45471</v>
      </c>
      <c r="C519" s="44">
        <v>0.70486111111111116</v>
      </c>
      <c r="D519" s="45" t="str">
        <f>IF(Tabela4[[#This Row],[Data]]&lt;&gt;"",PROPER(TEXT(Tabela4[[#This Row],[Data]],"mmmm")),"")</f>
        <v>Junho</v>
      </c>
      <c r="E519" s="45">
        <f>IF(Tabela4[[#This Row],[Data]]&lt;&gt;"",YEAR(Tabela4[[#This Row],[Data]]),"")</f>
        <v>2024</v>
      </c>
      <c r="F519" s="46">
        <f>IF(AND(Tabela4[[#This Row],[Data]]&lt;&gt;"",Tabela4[[#This Row],[Horário]]&lt;&gt;""),Tabela4[[#This Row],[Data]]+Tabela4[[#This Row],[Horário]],"")</f>
        <v>45471.704861111109</v>
      </c>
      <c r="G519" s="46">
        <f t="shared" si="426"/>
        <v>0.14930555555474712</v>
      </c>
      <c r="H519" s="47">
        <f t="shared" si="427"/>
        <v>0</v>
      </c>
      <c r="I519" s="47">
        <f t="shared" si="428"/>
        <v>3</v>
      </c>
      <c r="J519" s="48">
        <f t="shared" si="429"/>
        <v>34.999999998835847</v>
      </c>
    </row>
    <row r="520" spans="1:10" x14ac:dyDescent="0.3">
      <c r="A520" s="42">
        <f t="shared" si="425"/>
        <v>519</v>
      </c>
      <c r="B520" s="43">
        <v>45473</v>
      </c>
      <c r="C520" s="44">
        <v>0.61111111111111116</v>
      </c>
      <c r="D520" s="45" t="str">
        <f>IF(Tabela4[[#This Row],[Data]]&lt;&gt;"",PROPER(TEXT(Tabela4[[#This Row],[Data]],"mmmm")),"")</f>
        <v>Junho</v>
      </c>
      <c r="E520" s="45">
        <f>IF(Tabela4[[#This Row],[Data]]&lt;&gt;"",YEAR(Tabela4[[#This Row],[Data]]),"")</f>
        <v>2024</v>
      </c>
      <c r="F520" s="46">
        <f>IF(AND(Tabela4[[#This Row],[Data]]&lt;&gt;"",Tabela4[[#This Row],[Horário]]&lt;&gt;""),Tabela4[[#This Row],[Data]]+Tabela4[[#This Row],[Horário]],"")</f>
        <v>45473.611111111109</v>
      </c>
      <c r="G520" s="46">
        <f t="shared" si="426"/>
        <v>1.90625</v>
      </c>
      <c r="H520" s="47">
        <f t="shared" si="427"/>
        <v>1</v>
      </c>
      <c r="I520" s="47">
        <f t="shared" si="428"/>
        <v>21</v>
      </c>
      <c r="J520" s="48">
        <f t="shared" si="429"/>
        <v>45</v>
      </c>
    </row>
    <row r="521" spans="1:10" x14ac:dyDescent="0.3">
      <c r="A521" s="42">
        <f t="shared" si="425"/>
        <v>520</v>
      </c>
      <c r="B521" s="43">
        <v>45473</v>
      </c>
      <c r="C521" s="44">
        <v>0.66319444444444442</v>
      </c>
      <c r="D521" s="45" t="str">
        <f>IF(Tabela4[[#This Row],[Data]]&lt;&gt;"",PROPER(TEXT(Tabela4[[#This Row],[Data]],"mmmm")),"")</f>
        <v>Junho</v>
      </c>
      <c r="E521" s="45">
        <f>IF(Tabela4[[#This Row],[Data]]&lt;&gt;"",YEAR(Tabela4[[#This Row],[Data]]),"")</f>
        <v>2024</v>
      </c>
      <c r="F521" s="46">
        <f>IF(AND(Tabela4[[#This Row],[Data]]&lt;&gt;"",Tabela4[[#This Row],[Horário]]&lt;&gt;""),Tabela4[[#This Row],[Data]]+Tabela4[[#This Row],[Horário]],"")</f>
        <v>45473.663194444445</v>
      </c>
      <c r="G521" s="46">
        <f t="shared" si="426"/>
        <v>5.2083333335758653E-2</v>
      </c>
      <c r="H521" s="47">
        <f t="shared" si="427"/>
        <v>0</v>
      </c>
      <c r="I521" s="47">
        <f t="shared" si="428"/>
        <v>1</v>
      </c>
      <c r="J521" s="48">
        <f t="shared" si="429"/>
        <v>15.00000000349246</v>
      </c>
    </row>
    <row r="522" spans="1:10" x14ac:dyDescent="0.3">
      <c r="A522" s="42">
        <f t="shared" si="425"/>
        <v>521</v>
      </c>
      <c r="B522" s="43">
        <v>45475</v>
      </c>
      <c r="C522" s="44">
        <v>0.59027777777777779</v>
      </c>
      <c r="D522" s="45" t="str">
        <f>IF(Tabela4[[#This Row],[Data]]&lt;&gt;"",PROPER(TEXT(Tabela4[[#This Row],[Data]],"mmmm")),"")</f>
        <v>Julho</v>
      </c>
      <c r="E522" s="45">
        <f>IF(Tabela4[[#This Row],[Data]]&lt;&gt;"",YEAR(Tabela4[[#This Row],[Data]]),"")</f>
        <v>2024</v>
      </c>
      <c r="F522" s="46">
        <f>IF(AND(Tabela4[[#This Row],[Data]]&lt;&gt;"",Tabela4[[#This Row],[Horário]]&lt;&gt;""),Tabela4[[#This Row],[Data]]+Tabela4[[#This Row],[Horário]],"")</f>
        <v>45475.590277777781</v>
      </c>
      <c r="G522" s="46">
        <f t="shared" si="426"/>
        <v>1.9270833333357587</v>
      </c>
      <c r="H522" s="47">
        <f t="shared" si="427"/>
        <v>1</v>
      </c>
      <c r="I522" s="47">
        <f t="shared" si="428"/>
        <v>22</v>
      </c>
      <c r="J522" s="48">
        <f t="shared" si="429"/>
        <v>15.00000000349246</v>
      </c>
    </row>
    <row r="523" spans="1:10" x14ac:dyDescent="0.3">
      <c r="A523" s="42">
        <f t="shared" ref="A523:A528" si="430">A522+1</f>
        <v>522</v>
      </c>
      <c r="B523" s="43">
        <v>45475</v>
      </c>
      <c r="C523" s="44">
        <v>0.86111111111111116</v>
      </c>
      <c r="D523" s="45" t="str">
        <f>IF(Tabela4[[#This Row],[Data]]&lt;&gt;"",PROPER(TEXT(Tabela4[[#This Row],[Data]],"mmmm")),"")</f>
        <v>Julho</v>
      </c>
      <c r="E523" s="45">
        <f>IF(Tabela4[[#This Row],[Data]]&lt;&gt;"",YEAR(Tabela4[[#This Row],[Data]]),"")</f>
        <v>2024</v>
      </c>
      <c r="F523" s="46">
        <f>IF(AND(Tabela4[[#This Row],[Data]]&lt;&gt;"",Tabela4[[#This Row],[Horário]]&lt;&gt;""),Tabela4[[#This Row],[Data]]+Tabela4[[#This Row],[Horário]],"")</f>
        <v>45475.861111111109</v>
      </c>
      <c r="G523" s="46">
        <f t="shared" ref="G523:G528" si="431">IF(AND(B523&lt;&gt;"",C523&lt;&gt;""),(B523+C523)-(B522+C522),"")</f>
        <v>0.27083333332848269</v>
      </c>
      <c r="H523" s="47">
        <f t="shared" ref="H523:H528" si="432">IF(G523&lt;&gt;"",INT(G523),"")</f>
        <v>0</v>
      </c>
      <c r="I523" s="47">
        <f t="shared" ref="I523:I528" si="433">IF(H523&lt;&gt;"",INT((G523-H523)*24),"")</f>
        <v>6</v>
      </c>
      <c r="J523" s="48">
        <f t="shared" ref="J523:J528" si="434">IF(I523&lt;&gt;"",(((G523-H523)*24)-I523)*60,"")</f>
        <v>29.999999993015081</v>
      </c>
    </row>
    <row r="524" spans="1:10" x14ac:dyDescent="0.3">
      <c r="A524" s="42">
        <f t="shared" si="430"/>
        <v>523</v>
      </c>
      <c r="B524" s="43">
        <v>45476</v>
      </c>
      <c r="C524" s="44">
        <v>6.9444444444444441E-3</v>
      </c>
      <c r="D524" s="45" t="str">
        <f>IF(Tabela4[[#This Row],[Data]]&lt;&gt;"",PROPER(TEXT(Tabela4[[#This Row],[Data]],"mmmm")),"")</f>
        <v>Julho</v>
      </c>
      <c r="E524" s="45">
        <f>IF(Tabela4[[#This Row],[Data]]&lt;&gt;"",YEAR(Tabela4[[#This Row],[Data]]),"")</f>
        <v>2024</v>
      </c>
      <c r="F524" s="46">
        <f>IF(AND(Tabela4[[#This Row],[Data]]&lt;&gt;"",Tabela4[[#This Row],[Horário]]&lt;&gt;""),Tabela4[[#This Row],[Data]]+Tabela4[[#This Row],[Horário]],"")</f>
        <v>45476.006944444445</v>
      </c>
      <c r="G524" s="46">
        <f t="shared" si="431"/>
        <v>0.14583333333575865</v>
      </c>
      <c r="H524" s="47">
        <f t="shared" si="432"/>
        <v>0</v>
      </c>
      <c r="I524" s="47">
        <f t="shared" si="433"/>
        <v>3</v>
      </c>
      <c r="J524" s="48">
        <f t="shared" si="434"/>
        <v>30.00000000349246</v>
      </c>
    </row>
    <row r="525" spans="1:10" x14ac:dyDescent="0.3">
      <c r="A525" s="42">
        <f t="shared" si="430"/>
        <v>524</v>
      </c>
      <c r="B525" s="43">
        <v>45476</v>
      </c>
      <c r="C525" s="44">
        <v>0.61111111111111116</v>
      </c>
      <c r="D525" s="45" t="str">
        <f>IF(Tabela4[[#This Row],[Data]]&lt;&gt;"",PROPER(TEXT(Tabela4[[#This Row],[Data]],"mmmm")),"")</f>
        <v>Julho</v>
      </c>
      <c r="E525" s="45">
        <f>IF(Tabela4[[#This Row],[Data]]&lt;&gt;"",YEAR(Tabela4[[#This Row],[Data]]),"")</f>
        <v>2024</v>
      </c>
      <c r="F525" s="46">
        <f>IF(AND(Tabela4[[#This Row],[Data]]&lt;&gt;"",Tabela4[[#This Row],[Horário]]&lt;&gt;""),Tabela4[[#This Row],[Data]]+Tabela4[[#This Row],[Horário]],"")</f>
        <v>45476.611111111109</v>
      </c>
      <c r="G525" s="46">
        <f t="shared" si="431"/>
        <v>0.60416666666424135</v>
      </c>
      <c r="H525" s="47">
        <f t="shared" si="432"/>
        <v>0</v>
      </c>
      <c r="I525" s="47">
        <f t="shared" si="433"/>
        <v>14</v>
      </c>
      <c r="J525" s="48">
        <f t="shared" si="434"/>
        <v>29.99999999650754</v>
      </c>
    </row>
    <row r="526" spans="1:10" x14ac:dyDescent="0.3">
      <c r="A526" s="42">
        <f t="shared" si="430"/>
        <v>525</v>
      </c>
      <c r="B526" s="43">
        <v>45477</v>
      </c>
      <c r="C526" s="44">
        <v>0.85763888888888884</v>
      </c>
      <c r="D526" s="45" t="str">
        <f>IF(Tabela4[[#This Row],[Data]]&lt;&gt;"",PROPER(TEXT(Tabela4[[#This Row],[Data]],"mmmm")),"")</f>
        <v>Julho</v>
      </c>
      <c r="E526" s="45">
        <f>IF(Tabela4[[#This Row],[Data]]&lt;&gt;"",YEAR(Tabela4[[#This Row],[Data]]),"")</f>
        <v>2024</v>
      </c>
      <c r="F526" s="46">
        <f>IF(AND(Tabela4[[#This Row],[Data]]&lt;&gt;"",Tabela4[[#This Row],[Horário]]&lt;&gt;""),Tabela4[[#This Row],[Data]]+Tabela4[[#This Row],[Horário]],"")</f>
        <v>45477.857638888891</v>
      </c>
      <c r="G526" s="46">
        <f t="shared" si="431"/>
        <v>1.2465277777810115</v>
      </c>
      <c r="H526" s="47">
        <f t="shared" si="432"/>
        <v>1</v>
      </c>
      <c r="I526" s="47">
        <f t="shared" si="433"/>
        <v>5</v>
      </c>
      <c r="J526" s="48">
        <f t="shared" si="434"/>
        <v>55.000000004656613</v>
      </c>
    </row>
    <row r="527" spans="1:10" x14ac:dyDescent="0.3">
      <c r="A527" s="42">
        <f t="shared" si="430"/>
        <v>526</v>
      </c>
      <c r="B527" s="43">
        <v>45478</v>
      </c>
      <c r="C527" s="44">
        <v>0.70138888888888884</v>
      </c>
      <c r="D527" s="45" t="str">
        <f>IF(Tabela4[[#This Row],[Data]]&lt;&gt;"",PROPER(TEXT(Tabela4[[#This Row],[Data]],"mmmm")),"")</f>
        <v>Julho</v>
      </c>
      <c r="E527" s="45">
        <f>IF(Tabela4[[#This Row],[Data]]&lt;&gt;"",YEAR(Tabela4[[#This Row],[Data]]),"")</f>
        <v>2024</v>
      </c>
      <c r="F527" s="46">
        <f>IF(AND(Tabela4[[#This Row],[Data]]&lt;&gt;"",Tabela4[[#This Row],[Horário]]&lt;&gt;""),Tabela4[[#This Row],[Data]]+Tabela4[[#This Row],[Horário]],"")</f>
        <v>45478.701388888891</v>
      </c>
      <c r="G527" s="46">
        <f t="shared" si="431"/>
        <v>0.84375</v>
      </c>
      <c r="H527" s="47">
        <f t="shared" si="432"/>
        <v>0</v>
      </c>
      <c r="I527" s="47">
        <f t="shared" si="433"/>
        <v>20</v>
      </c>
      <c r="J527" s="48">
        <f t="shared" si="434"/>
        <v>15</v>
      </c>
    </row>
    <row r="528" spans="1:10" x14ac:dyDescent="0.3">
      <c r="A528" s="42">
        <f t="shared" si="430"/>
        <v>527</v>
      </c>
      <c r="B528" s="43">
        <v>45478</v>
      </c>
      <c r="C528" s="44">
        <v>0.92361111111111116</v>
      </c>
      <c r="D528" s="45" t="str">
        <f>IF(Tabela4[[#This Row],[Data]]&lt;&gt;"",PROPER(TEXT(Tabela4[[#This Row],[Data]],"mmmm")),"")</f>
        <v>Julho</v>
      </c>
      <c r="E528" s="45">
        <f>IF(Tabela4[[#This Row],[Data]]&lt;&gt;"",YEAR(Tabela4[[#This Row],[Data]]),"")</f>
        <v>2024</v>
      </c>
      <c r="F528" s="46">
        <f>IF(AND(Tabela4[[#This Row],[Data]]&lt;&gt;"",Tabela4[[#This Row],[Horário]]&lt;&gt;""),Tabela4[[#This Row],[Data]]+Tabela4[[#This Row],[Horário]],"")</f>
        <v>45478.923611111109</v>
      </c>
      <c r="G528" s="46">
        <f t="shared" si="431"/>
        <v>0.22222222221898846</v>
      </c>
      <c r="H528" s="47">
        <f t="shared" si="432"/>
        <v>0</v>
      </c>
      <c r="I528" s="47">
        <f t="shared" si="433"/>
        <v>5</v>
      </c>
      <c r="J528" s="48">
        <f t="shared" si="434"/>
        <v>19.999999995343387</v>
      </c>
    </row>
    <row r="529" spans="1:10" x14ac:dyDescent="0.3">
      <c r="A529" s="42">
        <f t="shared" ref="A529:A534" si="435">A528+1</f>
        <v>528</v>
      </c>
      <c r="B529" s="43">
        <v>45479</v>
      </c>
      <c r="C529" s="44">
        <v>0.70486111111111116</v>
      </c>
      <c r="D529" s="45" t="str">
        <f>IF(Tabela4[[#This Row],[Data]]&lt;&gt;"",PROPER(TEXT(Tabela4[[#This Row],[Data]],"mmmm")),"")</f>
        <v>Julho</v>
      </c>
      <c r="E529" s="45">
        <f>IF(Tabela4[[#This Row],[Data]]&lt;&gt;"",YEAR(Tabela4[[#This Row],[Data]]),"")</f>
        <v>2024</v>
      </c>
      <c r="F529" s="46">
        <f>IF(AND(Tabela4[[#This Row],[Data]]&lt;&gt;"",Tabela4[[#This Row],[Horário]]&lt;&gt;""),Tabela4[[#This Row],[Data]]+Tabela4[[#This Row],[Horário]],"")</f>
        <v>45479.704861111109</v>
      </c>
      <c r="G529" s="46">
        <f t="shared" ref="G529:G534" si="436">IF(AND(B529&lt;&gt;"",C529&lt;&gt;""),(B529+C529)-(B528+C528),"")</f>
        <v>0.78125</v>
      </c>
      <c r="H529" s="47">
        <f t="shared" ref="H529:H534" si="437">IF(G529&lt;&gt;"",INT(G529),"")</f>
        <v>0</v>
      </c>
      <c r="I529" s="47">
        <f t="shared" ref="I529:I534" si="438">IF(H529&lt;&gt;"",INT((G529-H529)*24),"")</f>
        <v>18</v>
      </c>
      <c r="J529" s="48">
        <f t="shared" ref="J529:J534" si="439">IF(I529&lt;&gt;"",(((G529-H529)*24)-I529)*60,"")</f>
        <v>45</v>
      </c>
    </row>
    <row r="530" spans="1:10" x14ac:dyDescent="0.3">
      <c r="A530" s="42">
        <f t="shared" si="435"/>
        <v>529</v>
      </c>
      <c r="B530" s="43">
        <v>45480</v>
      </c>
      <c r="C530" s="44">
        <v>1.3888888888888888E-2</v>
      </c>
      <c r="D530" s="45" t="str">
        <f>IF(Tabela4[[#This Row],[Data]]&lt;&gt;"",PROPER(TEXT(Tabela4[[#This Row],[Data]],"mmmm")),"")</f>
        <v>Julho</v>
      </c>
      <c r="E530" s="45">
        <f>IF(Tabela4[[#This Row],[Data]]&lt;&gt;"",YEAR(Tabela4[[#This Row],[Data]]),"")</f>
        <v>2024</v>
      </c>
      <c r="F530" s="46">
        <f>IF(AND(Tabela4[[#This Row],[Data]]&lt;&gt;"",Tabela4[[#This Row],[Horário]]&lt;&gt;""),Tabela4[[#This Row],[Data]]+Tabela4[[#This Row],[Horário]],"")</f>
        <v>45480.013888888891</v>
      </c>
      <c r="G530" s="46">
        <f t="shared" si="436"/>
        <v>0.30902777778101154</v>
      </c>
      <c r="H530" s="47">
        <f t="shared" si="437"/>
        <v>0</v>
      </c>
      <c r="I530" s="47">
        <f t="shared" si="438"/>
        <v>7</v>
      </c>
      <c r="J530" s="48">
        <f t="shared" si="439"/>
        <v>25.000000004656613</v>
      </c>
    </row>
    <row r="531" spans="1:10" x14ac:dyDescent="0.3">
      <c r="A531" s="42">
        <f t="shared" si="435"/>
        <v>530</v>
      </c>
      <c r="B531" s="43">
        <v>45480</v>
      </c>
      <c r="C531" s="44">
        <v>0.68055555555555558</v>
      </c>
      <c r="D531" s="45" t="str">
        <f>IF(Tabela4[[#This Row],[Data]]&lt;&gt;"",PROPER(TEXT(Tabela4[[#This Row],[Data]],"mmmm")),"")</f>
        <v>Julho</v>
      </c>
      <c r="E531" s="45">
        <f>IF(Tabela4[[#This Row],[Data]]&lt;&gt;"",YEAR(Tabela4[[#This Row],[Data]]),"")</f>
        <v>2024</v>
      </c>
      <c r="F531" s="46">
        <f>IF(AND(Tabela4[[#This Row],[Data]]&lt;&gt;"",Tabela4[[#This Row],[Horário]]&lt;&gt;""),Tabela4[[#This Row],[Data]]+Tabela4[[#This Row],[Horário]],"")</f>
        <v>45480.680555555555</v>
      </c>
      <c r="G531" s="46">
        <f t="shared" si="436"/>
        <v>0.66666666666424135</v>
      </c>
      <c r="H531" s="47">
        <f t="shared" si="437"/>
        <v>0</v>
      </c>
      <c r="I531" s="47">
        <f t="shared" si="438"/>
        <v>15</v>
      </c>
      <c r="J531" s="48">
        <f t="shared" si="439"/>
        <v>59.99999999650754</v>
      </c>
    </row>
    <row r="532" spans="1:10" x14ac:dyDescent="0.3">
      <c r="A532" s="42">
        <f t="shared" si="435"/>
        <v>531</v>
      </c>
      <c r="B532" s="43">
        <v>45480</v>
      </c>
      <c r="C532" s="44">
        <v>0.71527777777777779</v>
      </c>
      <c r="D532" s="45" t="str">
        <f>IF(Tabela4[[#This Row],[Data]]&lt;&gt;"",PROPER(TEXT(Tabela4[[#This Row],[Data]],"mmmm")),"")</f>
        <v>Julho</v>
      </c>
      <c r="E532" s="45">
        <f>IF(Tabela4[[#This Row],[Data]]&lt;&gt;"",YEAR(Tabela4[[#This Row],[Data]]),"")</f>
        <v>2024</v>
      </c>
      <c r="F532" s="46">
        <f>IF(AND(Tabela4[[#This Row],[Data]]&lt;&gt;"",Tabela4[[#This Row],[Horário]]&lt;&gt;""),Tabela4[[#This Row],[Data]]+Tabela4[[#This Row],[Horário]],"")</f>
        <v>45480.715277777781</v>
      </c>
      <c r="G532" s="46">
        <f t="shared" si="436"/>
        <v>3.4722222226264421E-2</v>
      </c>
      <c r="H532" s="47">
        <f t="shared" si="437"/>
        <v>0</v>
      </c>
      <c r="I532" s="47">
        <f t="shared" si="438"/>
        <v>0</v>
      </c>
      <c r="J532" s="48">
        <f t="shared" si="439"/>
        <v>50.000000005820766</v>
      </c>
    </row>
    <row r="533" spans="1:10" x14ac:dyDescent="0.3">
      <c r="A533" s="42">
        <f t="shared" si="435"/>
        <v>532</v>
      </c>
      <c r="B533" s="43">
        <v>45480</v>
      </c>
      <c r="C533" s="44">
        <v>0.79861111111111116</v>
      </c>
      <c r="D533" s="45" t="str">
        <f>IF(Tabela4[[#This Row],[Data]]&lt;&gt;"",PROPER(TEXT(Tabela4[[#This Row],[Data]],"mmmm")),"")</f>
        <v>Julho</v>
      </c>
      <c r="E533" s="45">
        <f>IF(Tabela4[[#This Row],[Data]]&lt;&gt;"",YEAR(Tabela4[[#This Row],[Data]]),"")</f>
        <v>2024</v>
      </c>
      <c r="F533" s="46">
        <f>IF(AND(Tabela4[[#This Row],[Data]]&lt;&gt;"",Tabela4[[#This Row],[Horário]]&lt;&gt;""),Tabela4[[#This Row],[Data]]+Tabela4[[#This Row],[Horário]],"")</f>
        <v>45480.798611111109</v>
      </c>
      <c r="G533" s="46">
        <f t="shared" si="436"/>
        <v>8.3333333328482695E-2</v>
      </c>
      <c r="H533" s="47">
        <f t="shared" si="437"/>
        <v>0</v>
      </c>
      <c r="I533" s="47">
        <f t="shared" si="438"/>
        <v>1</v>
      </c>
      <c r="J533" s="48">
        <f t="shared" si="439"/>
        <v>59.999999993015081</v>
      </c>
    </row>
    <row r="534" spans="1:10" x14ac:dyDescent="0.3">
      <c r="A534" s="42">
        <f t="shared" si="435"/>
        <v>533</v>
      </c>
      <c r="B534" s="43">
        <v>45480</v>
      </c>
      <c r="C534" s="44">
        <v>0.85416666666666663</v>
      </c>
      <c r="D534" s="45" t="str">
        <f>IF(Tabela4[[#This Row],[Data]]&lt;&gt;"",PROPER(TEXT(Tabela4[[#This Row],[Data]],"mmmm")),"")</f>
        <v>Julho</v>
      </c>
      <c r="E534" s="45">
        <f>IF(Tabela4[[#This Row],[Data]]&lt;&gt;"",YEAR(Tabela4[[#This Row],[Data]]),"")</f>
        <v>2024</v>
      </c>
      <c r="F534" s="46">
        <f>IF(AND(Tabela4[[#This Row],[Data]]&lt;&gt;"",Tabela4[[#This Row],[Horário]]&lt;&gt;""),Tabela4[[#This Row],[Data]]+Tabela4[[#This Row],[Horário]],"")</f>
        <v>45480.854166666664</v>
      </c>
      <c r="G534" s="46">
        <f t="shared" si="436"/>
        <v>5.5555555554747116E-2</v>
      </c>
      <c r="H534" s="47">
        <f t="shared" si="437"/>
        <v>0</v>
      </c>
      <c r="I534" s="47">
        <f t="shared" si="438"/>
        <v>1</v>
      </c>
      <c r="J534" s="48">
        <f t="shared" si="439"/>
        <v>19.999999998835847</v>
      </c>
    </row>
    <row r="535" spans="1:10" x14ac:dyDescent="0.3">
      <c r="A535" s="42">
        <f t="shared" ref="A535:A540" si="440">A534+1</f>
        <v>534</v>
      </c>
      <c r="B535" s="43">
        <v>45480</v>
      </c>
      <c r="C535" s="44">
        <v>0.93055555555555558</v>
      </c>
      <c r="D535" s="45" t="str">
        <f>IF(Tabela4[[#This Row],[Data]]&lt;&gt;"",PROPER(TEXT(Tabela4[[#This Row],[Data]],"mmmm")),"")</f>
        <v>Julho</v>
      </c>
      <c r="E535" s="45">
        <f>IF(Tabela4[[#This Row],[Data]]&lt;&gt;"",YEAR(Tabela4[[#This Row],[Data]]),"")</f>
        <v>2024</v>
      </c>
      <c r="F535" s="46">
        <f>IF(AND(Tabela4[[#This Row],[Data]]&lt;&gt;"",Tabela4[[#This Row],[Horário]]&lt;&gt;""),Tabela4[[#This Row],[Data]]+Tabela4[[#This Row],[Horário]],"")</f>
        <v>45480.930555555555</v>
      </c>
      <c r="G535" s="46">
        <f t="shared" ref="G535:G540" si="441">IF(AND(B535&lt;&gt;"",C535&lt;&gt;""),(B535+C535)-(B534+C534),"")</f>
        <v>7.6388888890505768E-2</v>
      </c>
      <c r="H535" s="47">
        <f t="shared" ref="H535:H540" si="442">IF(G535&lt;&gt;"",INT(G535),"")</f>
        <v>0</v>
      </c>
      <c r="I535" s="47">
        <f t="shared" ref="I535:I540" si="443">IF(H535&lt;&gt;"",INT((G535-H535)*24),"")</f>
        <v>1</v>
      </c>
      <c r="J535" s="48">
        <f t="shared" ref="J535:J540" si="444">IF(I535&lt;&gt;"",(((G535-H535)*24)-I535)*60,"")</f>
        <v>50.000000002328306</v>
      </c>
    </row>
    <row r="536" spans="1:10" x14ac:dyDescent="0.3">
      <c r="A536" s="42">
        <f t="shared" si="440"/>
        <v>535</v>
      </c>
      <c r="B536" s="43">
        <v>45481</v>
      </c>
      <c r="C536" s="44">
        <v>0.2013888888888889</v>
      </c>
      <c r="D536" s="45" t="str">
        <f>IF(Tabela4[[#This Row],[Data]]&lt;&gt;"",PROPER(TEXT(Tabela4[[#This Row],[Data]],"mmmm")),"")</f>
        <v>Julho</v>
      </c>
      <c r="E536" s="45">
        <f>IF(Tabela4[[#This Row],[Data]]&lt;&gt;"",YEAR(Tabela4[[#This Row],[Data]]),"")</f>
        <v>2024</v>
      </c>
      <c r="F536" s="46">
        <f>IF(AND(Tabela4[[#This Row],[Data]]&lt;&gt;"",Tabela4[[#This Row],[Horário]]&lt;&gt;""),Tabela4[[#This Row],[Data]]+Tabela4[[#This Row],[Horário]],"")</f>
        <v>45481.201388888891</v>
      </c>
      <c r="G536" s="46">
        <f t="shared" si="441"/>
        <v>0.27083333333575865</v>
      </c>
      <c r="H536" s="47">
        <f t="shared" si="442"/>
        <v>0</v>
      </c>
      <c r="I536" s="47">
        <f t="shared" si="443"/>
        <v>6</v>
      </c>
      <c r="J536" s="48">
        <f t="shared" si="444"/>
        <v>30.00000000349246</v>
      </c>
    </row>
    <row r="537" spans="1:10" x14ac:dyDescent="0.3">
      <c r="A537" s="42">
        <f t="shared" si="440"/>
        <v>536</v>
      </c>
      <c r="B537" s="43">
        <v>45481</v>
      </c>
      <c r="C537" s="44">
        <v>0.58333333333333337</v>
      </c>
      <c r="D537" s="45" t="str">
        <f>IF(Tabela4[[#This Row],[Data]]&lt;&gt;"",PROPER(TEXT(Tabela4[[#This Row],[Data]],"mmmm")),"")</f>
        <v>Julho</v>
      </c>
      <c r="E537" s="45">
        <f>IF(Tabela4[[#This Row],[Data]]&lt;&gt;"",YEAR(Tabela4[[#This Row],[Data]]),"")</f>
        <v>2024</v>
      </c>
      <c r="F537" s="46">
        <f>IF(AND(Tabela4[[#This Row],[Data]]&lt;&gt;"",Tabela4[[#This Row],[Horário]]&lt;&gt;""),Tabela4[[#This Row],[Data]]+Tabela4[[#This Row],[Horário]],"")</f>
        <v>45481.583333333336</v>
      </c>
      <c r="G537" s="46">
        <f t="shared" si="441"/>
        <v>0.38194444444525288</v>
      </c>
      <c r="H537" s="47">
        <f t="shared" si="442"/>
        <v>0</v>
      </c>
      <c r="I537" s="47">
        <f t="shared" si="443"/>
        <v>9</v>
      </c>
      <c r="J537" s="48">
        <f t="shared" si="444"/>
        <v>10.000000001164153</v>
      </c>
    </row>
    <row r="538" spans="1:10" x14ac:dyDescent="0.3">
      <c r="A538" s="42">
        <f t="shared" si="440"/>
        <v>537</v>
      </c>
      <c r="B538" s="43">
        <v>45481</v>
      </c>
      <c r="C538" s="44">
        <v>0.88194444444444442</v>
      </c>
      <c r="D538" s="45" t="str">
        <f>IF(Tabela4[[#This Row],[Data]]&lt;&gt;"",PROPER(TEXT(Tabela4[[#This Row],[Data]],"mmmm")),"")</f>
        <v>Julho</v>
      </c>
      <c r="E538" s="45">
        <f>IF(Tabela4[[#This Row],[Data]]&lt;&gt;"",YEAR(Tabela4[[#This Row],[Data]]),"")</f>
        <v>2024</v>
      </c>
      <c r="F538" s="46">
        <f>IF(AND(Tabela4[[#This Row],[Data]]&lt;&gt;"",Tabela4[[#This Row],[Horário]]&lt;&gt;""),Tabela4[[#This Row],[Data]]+Tabela4[[#This Row],[Horário]],"")</f>
        <v>45481.881944444445</v>
      </c>
      <c r="G538" s="46">
        <f t="shared" si="441"/>
        <v>0.29861111110949423</v>
      </c>
      <c r="H538" s="47">
        <f t="shared" si="442"/>
        <v>0</v>
      </c>
      <c r="I538" s="47">
        <f t="shared" si="443"/>
        <v>7</v>
      </c>
      <c r="J538" s="48">
        <f t="shared" si="444"/>
        <v>9.9999999976716936</v>
      </c>
    </row>
    <row r="539" spans="1:10" x14ac:dyDescent="0.3">
      <c r="A539" s="42">
        <f t="shared" si="440"/>
        <v>538</v>
      </c>
      <c r="B539" s="43">
        <v>45482</v>
      </c>
      <c r="C539" s="44">
        <v>2.4305555555555556E-2</v>
      </c>
      <c r="D539" s="45" t="str">
        <f>IF(Tabela4[[#This Row],[Data]]&lt;&gt;"",PROPER(TEXT(Tabela4[[#This Row],[Data]],"mmmm")),"")</f>
        <v>Julho</v>
      </c>
      <c r="E539" s="45">
        <f>IF(Tabela4[[#This Row],[Data]]&lt;&gt;"",YEAR(Tabela4[[#This Row],[Data]]),"")</f>
        <v>2024</v>
      </c>
      <c r="F539" s="46">
        <f>IF(AND(Tabela4[[#This Row],[Data]]&lt;&gt;"",Tabela4[[#This Row],[Horário]]&lt;&gt;""),Tabela4[[#This Row],[Data]]+Tabela4[[#This Row],[Horário]],"")</f>
        <v>45482.024305555555</v>
      </c>
      <c r="G539" s="46">
        <f t="shared" si="441"/>
        <v>0.14236111110949423</v>
      </c>
      <c r="H539" s="47">
        <f t="shared" si="442"/>
        <v>0</v>
      </c>
      <c r="I539" s="47">
        <f t="shared" si="443"/>
        <v>3</v>
      </c>
      <c r="J539" s="48">
        <f t="shared" si="444"/>
        <v>24.999999997671694</v>
      </c>
    </row>
    <row r="540" spans="1:10" x14ac:dyDescent="0.3">
      <c r="A540" s="42">
        <f t="shared" si="440"/>
        <v>539</v>
      </c>
      <c r="B540" s="43">
        <v>45484</v>
      </c>
      <c r="C540" s="44">
        <v>0.89583333333333337</v>
      </c>
      <c r="D540" s="45" t="str">
        <f>IF(Tabela4[[#This Row],[Data]]&lt;&gt;"",PROPER(TEXT(Tabela4[[#This Row],[Data]],"mmmm")),"")</f>
        <v>Julho</v>
      </c>
      <c r="E540" s="45">
        <f>IF(Tabela4[[#This Row],[Data]]&lt;&gt;"",YEAR(Tabela4[[#This Row],[Data]]),"")</f>
        <v>2024</v>
      </c>
      <c r="F540" s="46">
        <f>IF(AND(Tabela4[[#This Row],[Data]]&lt;&gt;"",Tabela4[[#This Row],[Horário]]&lt;&gt;""),Tabela4[[#This Row],[Data]]+Tabela4[[#This Row],[Horário]],"")</f>
        <v>45484.895833333336</v>
      </c>
      <c r="G540" s="46">
        <f t="shared" si="441"/>
        <v>2.8715277777810115</v>
      </c>
      <c r="H540" s="47">
        <f t="shared" si="442"/>
        <v>2</v>
      </c>
      <c r="I540" s="47">
        <f t="shared" si="443"/>
        <v>20</v>
      </c>
      <c r="J540" s="48">
        <f t="shared" si="444"/>
        <v>55.000000004656613</v>
      </c>
    </row>
    <row r="541" spans="1:10" x14ac:dyDescent="0.3">
      <c r="A541" s="42">
        <f t="shared" ref="A541:A546" si="445">A540+1</f>
        <v>540</v>
      </c>
      <c r="B541" s="43">
        <v>45484</v>
      </c>
      <c r="C541" s="44">
        <v>0.99305555555555558</v>
      </c>
      <c r="D541" s="45" t="str">
        <f>IF(Tabela4[[#This Row],[Data]]&lt;&gt;"",PROPER(TEXT(Tabela4[[#This Row],[Data]],"mmmm")),"")</f>
        <v>Julho</v>
      </c>
      <c r="E541" s="45">
        <f>IF(Tabela4[[#This Row],[Data]]&lt;&gt;"",YEAR(Tabela4[[#This Row],[Data]]),"")</f>
        <v>2024</v>
      </c>
      <c r="F541" s="46">
        <f>IF(AND(Tabela4[[#This Row],[Data]]&lt;&gt;"",Tabela4[[#This Row],[Horário]]&lt;&gt;""),Tabela4[[#This Row],[Data]]+Tabela4[[#This Row],[Horário]],"")</f>
        <v>45484.993055555555</v>
      </c>
      <c r="G541" s="46">
        <f t="shared" ref="G541:G546" si="446">IF(AND(B541&lt;&gt;"",C541&lt;&gt;""),(B541+C541)-(B540+C540),"")</f>
        <v>9.7222222218988463E-2</v>
      </c>
      <c r="H541" s="47">
        <f t="shared" ref="H541:H546" si="447">IF(G541&lt;&gt;"",INT(G541),"")</f>
        <v>0</v>
      </c>
      <c r="I541" s="47">
        <f t="shared" ref="I541:I546" si="448">IF(H541&lt;&gt;"",INT((G541-H541)*24),"")</f>
        <v>2</v>
      </c>
      <c r="J541" s="48">
        <f t="shared" ref="J541:J546" si="449">IF(I541&lt;&gt;"",(((G541-H541)*24)-I541)*60,"")</f>
        <v>19.999999995343387</v>
      </c>
    </row>
    <row r="542" spans="1:10" x14ac:dyDescent="0.3">
      <c r="A542" s="42">
        <f t="shared" si="445"/>
        <v>541</v>
      </c>
      <c r="B542" s="43">
        <v>45485</v>
      </c>
      <c r="C542" s="44">
        <v>3.4722222222222224E-2</v>
      </c>
      <c r="D542" s="45" t="str">
        <f>IF(Tabela4[[#This Row],[Data]]&lt;&gt;"",PROPER(TEXT(Tabela4[[#This Row],[Data]],"mmmm")),"")</f>
        <v>Julho</v>
      </c>
      <c r="E542" s="45">
        <f>IF(Tabela4[[#This Row],[Data]]&lt;&gt;"",YEAR(Tabela4[[#This Row],[Data]]),"")</f>
        <v>2024</v>
      </c>
      <c r="F542" s="46">
        <f>IF(AND(Tabela4[[#This Row],[Data]]&lt;&gt;"",Tabela4[[#This Row],[Horário]]&lt;&gt;""),Tabela4[[#This Row],[Data]]+Tabela4[[#This Row],[Horário]],"")</f>
        <v>45485.034722222219</v>
      </c>
      <c r="G542" s="46">
        <f t="shared" si="446"/>
        <v>4.1666666664241347E-2</v>
      </c>
      <c r="H542" s="47">
        <f t="shared" si="447"/>
        <v>0</v>
      </c>
      <c r="I542" s="47">
        <f t="shared" si="448"/>
        <v>0</v>
      </c>
      <c r="J542" s="48">
        <f t="shared" si="449"/>
        <v>59.99999999650754</v>
      </c>
    </row>
    <row r="543" spans="1:10" x14ac:dyDescent="0.3">
      <c r="A543" s="42">
        <f t="shared" si="445"/>
        <v>542</v>
      </c>
      <c r="B543" s="43">
        <v>45485</v>
      </c>
      <c r="C543" s="44">
        <v>0.33333333333333331</v>
      </c>
      <c r="D543" s="45" t="str">
        <f>IF(Tabela4[[#This Row],[Data]]&lt;&gt;"",PROPER(TEXT(Tabela4[[#This Row],[Data]],"mmmm")),"")</f>
        <v>Julho</v>
      </c>
      <c r="E543" s="45">
        <f>IF(Tabela4[[#This Row],[Data]]&lt;&gt;"",YEAR(Tabela4[[#This Row],[Data]]),"")</f>
        <v>2024</v>
      </c>
      <c r="F543" s="46">
        <f>IF(AND(Tabela4[[#This Row],[Data]]&lt;&gt;"",Tabela4[[#This Row],[Horário]]&lt;&gt;""),Tabela4[[#This Row],[Data]]+Tabela4[[#This Row],[Horário]],"")</f>
        <v>45485.333333333336</v>
      </c>
      <c r="G543" s="46">
        <f t="shared" si="446"/>
        <v>0.29861111111677019</v>
      </c>
      <c r="H543" s="47">
        <f t="shared" si="447"/>
        <v>0</v>
      </c>
      <c r="I543" s="47">
        <f t="shared" si="448"/>
        <v>7</v>
      </c>
      <c r="J543" s="48">
        <f t="shared" si="449"/>
        <v>10.000000008149073</v>
      </c>
    </row>
    <row r="544" spans="1:10" x14ac:dyDescent="0.3">
      <c r="A544" s="42">
        <f t="shared" si="445"/>
        <v>543</v>
      </c>
      <c r="B544" s="43">
        <v>45489</v>
      </c>
      <c r="C544" s="44">
        <v>0.74722222222222223</v>
      </c>
      <c r="D544" s="45" t="str">
        <f>IF(Tabela4[[#This Row],[Data]]&lt;&gt;"",PROPER(TEXT(Tabela4[[#This Row],[Data]],"mmmm")),"")</f>
        <v>Julho</v>
      </c>
      <c r="E544" s="45">
        <f>IF(Tabela4[[#This Row],[Data]]&lt;&gt;"",YEAR(Tabela4[[#This Row],[Data]]),"")</f>
        <v>2024</v>
      </c>
      <c r="F544" s="46">
        <f>IF(AND(Tabela4[[#This Row],[Data]]&lt;&gt;"",Tabela4[[#This Row],[Horário]]&lt;&gt;""),Tabela4[[#This Row],[Data]]+Tabela4[[#This Row],[Horário]],"")</f>
        <v>45489.74722222222</v>
      </c>
      <c r="G544" s="46">
        <f t="shared" si="446"/>
        <v>4.413888888884685</v>
      </c>
      <c r="H544" s="47">
        <f t="shared" si="447"/>
        <v>4</v>
      </c>
      <c r="I544" s="47">
        <f t="shared" si="448"/>
        <v>9</v>
      </c>
      <c r="J544" s="48">
        <f t="shared" si="449"/>
        <v>55.999999993946403</v>
      </c>
    </row>
    <row r="545" spans="1:10" x14ac:dyDescent="0.3">
      <c r="A545" s="42">
        <f t="shared" si="445"/>
        <v>544</v>
      </c>
      <c r="B545" s="43">
        <v>45490</v>
      </c>
      <c r="C545" s="44">
        <v>0.86458333333333337</v>
      </c>
      <c r="D545" s="45" t="str">
        <f>IF(Tabela4[[#This Row],[Data]]&lt;&gt;"",PROPER(TEXT(Tabela4[[#This Row],[Data]],"mmmm")),"")</f>
        <v>Julho</v>
      </c>
      <c r="E545" s="45">
        <f>IF(Tabela4[[#This Row],[Data]]&lt;&gt;"",YEAR(Tabela4[[#This Row],[Data]]),"")</f>
        <v>2024</v>
      </c>
      <c r="F545" s="46">
        <f>IF(AND(Tabela4[[#This Row],[Data]]&lt;&gt;"",Tabela4[[#This Row],[Horário]]&lt;&gt;""),Tabela4[[#This Row],[Data]]+Tabela4[[#This Row],[Horário]],"")</f>
        <v>45490.864583333336</v>
      </c>
      <c r="G545" s="46">
        <f t="shared" si="446"/>
        <v>1.117361111115315</v>
      </c>
      <c r="H545" s="47">
        <f t="shared" si="447"/>
        <v>1</v>
      </c>
      <c r="I545" s="47">
        <f t="shared" si="448"/>
        <v>2</v>
      </c>
      <c r="J545" s="48">
        <f t="shared" si="449"/>
        <v>49.000000006053597</v>
      </c>
    </row>
    <row r="546" spans="1:10" x14ac:dyDescent="0.3">
      <c r="A546" s="42">
        <f t="shared" si="445"/>
        <v>545</v>
      </c>
      <c r="B546" s="43">
        <v>45490</v>
      </c>
      <c r="C546" s="44">
        <v>0.98263888888888884</v>
      </c>
      <c r="D546" s="45" t="str">
        <f>IF(Tabela4[[#This Row],[Data]]&lt;&gt;"",PROPER(TEXT(Tabela4[[#This Row],[Data]],"mmmm")),"")</f>
        <v>Julho</v>
      </c>
      <c r="E546" s="45">
        <f>IF(Tabela4[[#This Row],[Data]]&lt;&gt;"",YEAR(Tabela4[[#This Row],[Data]]),"")</f>
        <v>2024</v>
      </c>
      <c r="F546" s="46">
        <f>IF(AND(Tabela4[[#This Row],[Data]]&lt;&gt;"",Tabela4[[#This Row],[Horário]]&lt;&gt;""),Tabela4[[#This Row],[Data]]+Tabela4[[#This Row],[Horário]],"")</f>
        <v>45490.982638888891</v>
      </c>
      <c r="G546" s="46">
        <f t="shared" si="446"/>
        <v>0.11805555555474712</v>
      </c>
      <c r="H546" s="47">
        <f t="shared" si="447"/>
        <v>0</v>
      </c>
      <c r="I546" s="47">
        <f t="shared" si="448"/>
        <v>2</v>
      </c>
      <c r="J546" s="48">
        <f t="shared" si="449"/>
        <v>49.999999998835847</v>
      </c>
    </row>
    <row r="547" spans="1:10" x14ac:dyDescent="0.3">
      <c r="A547" s="42">
        <f t="shared" ref="A547:A552" si="450">A546+1</f>
        <v>546</v>
      </c>
      <c r="B547" s="43">
        <v>45491</v>
      </c>
      <c r="C547" s="44">
        <v>0.3888888888888889</v>
      </c>
      <c r="D547" s="45" t="str">
        <f>IF(Tabela4[[#This Row],[Data]]&lt;&gt;"",PROPER(TEXT(Tabela4[[#This Row],[Data]],"mmmm")),"")</f>
        <v>Julho</v>
      </c>
      <c r="E547" s="45">
        <f>IF(Tabela4[[#This Row],[Data]]&lt;&gt;"",YEAR(Tabela4[[#This Row],[Data]]),"")</f>
        <v>2024</v>
      </c>
      <c r="F547" s="46">
        <f>IF(AND(Tabela4[[#This Row],[Data]]&lt;&gt;"",Tabela4[[#This Row],[Horário]]&lt;&gt;""),Tabela4[[#This Row],[Data]]+Tabela4[[#This Row],[Horário]],"")</f>
        <v>45491.388888888891</v>
      </c>
      <c r="G547" s="46">
        <f t="shared" ref="G547:G552" si="451">IF(AND(B547&lt;&gt;"",C547&lt;&gt;""),(B547+C547)-(B546+C546),"")</f>
        <v>0.40625</v>
      </c>
      <c r="H547" s="47">
        <f t="shared" ref="H547:H552" si="452">IF(G547&lt;&gt;"",INT(G547),"")</f>
        <v>0</v>
      </c>
      <c r="I547" s="47">
        <f t="shared" ref="I547:I552" si="453">IF(H547&lt;&gt;"",INT((G547-H547)*24),"")</f>
        <v>9</v>
      </c>
      <c r="J547" s="48">
        <f t="shared" ref="J547:J552" si="454">IF(I547&lt;&gt;"",(((G547-H547)*24)-I547)*60,"")</f>
        <v>45</v>
      </c>
    </row>
    <row r="548" spans="1:10" x14ac:dyDescent="0.3">
      <c r="A548" s="42">
        <f t="shared" si="450"/>
        <v>547</v>
      </c>
      <c r="B548" s="43">
        <v>45493</v>
      </c>
      <c r="C548" s="44">
        <v>0.71527777777777779</v>
      </c>
      <c r="D548" s="45" t="str">
        <f>IF(Tabela4[[#This Row],[Data]]&lt;&gt;"",PROPER(TEXT(Tabela4[[#This Row],[Data]],"mmmm")),"")</f>
        <v>Julho</v>
      </c>
      <c r="E548" s="45">
        <f>IF(Tabela4[[#This Row],[Data]]&lt;&gt;"",YEAR(Tabela4[[#This Row],[Data]]),"")</f>
        <v>2024</v>
      </c>
      <c r="F548" s="46">
        <f>IF(AND(Tabela4[[#This Row],[Data]]&lt;&gt;"",Tabela4[[#This Row],[Horário]]&lt;&gt;""),Tabela4[[#This Row],[Data]]+Tabela4[[#This Row],[Horário]],"")</f>
        <v>45493.715277777781</v>
      </c>
      <c r="G548" s="46">
        <f t="shared" si="451"/>
        <v>2.3263888888905058</v>
      </c>
      <c r="H548" s="47">
        <f t="shared" si="452"/>
        <v>2</v>
      </c>
      <c r="I548" s="47">
        <f t="shared" si="453"/>
        <v>7</v>
      </c>
      <c r="J548" s="48">
        <f t="shared" si="454"/>
        <v>50.000000002328306</v>
      </c>
    </row>
    <row r="549" spans="1:10" x14ac:dyDescent="0.3">
      <c r="A549" s="42">
        <f t="shared" si="450"/>
        <v>548</v>
      </c>
      <c r="B549" s="43">
        <v>45494</v>
      </c>
      <c r="C549" s="44">
        <v>0.55555555555555558</v>
      </c>
      <c r="D549" s="45" t="str">
        <f>IF(Tabela4[[#This Row],[Data]]&lt;&gt;"",PROPER(TEXT(Tabela4[[#This Row],[Data]],"mmmm")),"")</f>
        <v>Julho</v>
      </c>
      <c r="E549" s="45">
        <f>IF(Tabela4[[#This Row],[Data]]&lt;&gt;"",YEAR(Tabela4[[#This Row],[Data]]),"")</f>
        <v>2024</v>
      </c>
      <c r="F549" s="46">
        <f>IF(AND(Tabela4[[#This Row],[Data]]&lt;&gt;"",Tabela4[[#This Row],[Horário]]&lt;&gt;""),Tabela4[[#This Row],[Data]]+Tabela4[[#This Row],[Horário]],"")</f>
        <v>45494.555555555555</v>
      </c>
      <c r="G549" s="46">
        <f t="shared" si="451"/>
        <v>0.84027777777373558</v>
      </c>
      <c r="H549" s="47">
        <f t="shared" si="452"/>
        <v>0</v>
      </c>
      <c r="I549" s="47">
        <f t="shared" si="453"/>
        <v>20</v>
      </c>
      <c r="J549" s="48">
        <f t="shared" si="454"/>
        <v>9.9999999941792339</v>
      </c>
    </row>
    <row r="550" spans="1:10" x14ac:dyDescent="0.3">
      <c r="A550" s="42">
        <f t="shared" si="450"/>
        <v>549</v>
      </c>
      <c r="B550" s="43">
        <v>45495</v>
      </c>
      <c r="C550" s="44">
        <v>0.94791666666666663</v>
      </c>
      <c r="D550" s="45" t="str">
        <f>IF(Tabela4[[#This Row],[Data]]&lt;&gt;"",PROPER(TEXT(Tabela4[[#This Row],[Data]],"mmmm")),"")</f>
        <v>Julho</v>
      </c>
      <c r="E550" s="45">
        <f>IF(Tabela4[[#This Row],[Data]]&lt;&gt;"",YEAR(Tabela4[[#This Row],[Data]]),"")</f>
        <v>2024</v>
      </c>
      <c r="F550" s="46">
        <f>IF(AND(Tabela4[[#This Row],[Data]]&lt;&gt;"",Tabela4[[#This Row],[Horário]]&lt;&gt;""),Tabela4[[#This Row],[Data]]+Tabela4[[#This Row],[Horário]],"")</f>
        <v>45495.947916666664</v>
      </c>
      <c r="G550" s="46">
        <f t="shared" si="451"/>
        <v>1.3923611111094942</v>
      </c>
      <c r="H550" s="47">
        <f t="shared" si="452"/>
        <v>1</v>
      </c>
      <c r="I550" s="47">
        <f t="shared" si="453"/>
        <v>9</v>
      </c>
      <c r="J550" s="48">
        <f t="shared" si="454"/>
        <v>24.999999997671694</v>
      </c>
    </row>
    <row r="551" spans="1:10" x14ac:dyDescent="0.3">
      <c r="A551" s="42">
        <f t="shared" si="450"/>
        <v>550</v>
      </c>
      <c r="B551" s="43">
        <v>45496</v>
      </c>
      <c r="C551" s="44">
        <v>0.91666666666666663</v>
      </c>
      <c r="D551" s="45" t="str">
        <f>IF(Tabela4[[#This Row],[Data]]&lt;&gt;"",PROPER(TEXT(Tabela4[[#This Row],[Data]],"mmmm")),"")</f>
        <v>Julho</v>
      </c>
      <c r="E551" s="45">
        <f>IF(Tabela4[[#This Row],[Data]]&lt;&gt;"",YEAR(Tabela4[[#This Row],[Data]]),"")</f>
        <v>2024</v>
      </c>
      <c r="F551" s="46">
        <f>IF(AND(Tabela4[[#This Row],[Data]]&lt;&gt;"",Tabela4[[#This Row],[Horário]]&lt;&gt;""),Tabela4[[#This Row],[Data]]+Tabela4[[#This Row],[Horário]],"")</f>
        <v>45496.916666666664</v>
      </c>
      <c r="G551" s="46">
        <f t="shared" si="451"/>
        <v>0.96875</v>
      </c>
      <c r="H551" s="47">
        <f t="shared" si="452"/>
        <v>0</v>
      </c>
      <c r="I551" s="47">
        <f t="shared" si="453"/>
        <v>23</v>
      </c>
      <c r="J551" s="48">
        <f t="shared" si="454"/>
        <v>15</v>
      </c>
    </row>
    <row r="552" spans="1:10" x14ac:dyDescent="0.3">
      <c r="A552" s="42">
        <f t="shared" si="450"/>
        <v>551</v>
      </c>
      <c r="B552" s="43">
        <v>45497</v>
      </c>
      <c r="C552" s="44">
        <v>0.70486111111111116</v>
      </c>
      <c r="D552" s="45" t="str">
        <f>IF(Tabela4[[#This Row],[Data]]&lt;&gt;"",PROPER(TEXT(Tabela4[[#This Row],[Data]],"mmmm")),"")</f>
        <v>Julho</v>
      </c>
      <c r="E552" s="45">
        <f>IF(Tabela4[[#This Row],[Data]]&lt;&gt;"",YEAR(Tabela4[[#This Row],[Data]]),"")</f>
        <v>2024</v>
      </c>
      <c r="F552" s="46">
        <f>IF(AND(Tabela4[[#This Row],[Data]]&lt;&gt;"",Tabela4[[#This Row],[Horário]]&lt;&gt;""),Tabela4[[#This Row],[Data]]+Tabela4[[#This Row],[Horário]],"")</f>
        <v>45497.704861111109</v>
      </c>
      <c r="G552" s="46">
        <f t="shared" si="451"/>
        <v>0.78819444444525288</v>
      </c>
      <c r="H552" s="47">
        <f t="shared" si="452"/>
        <v>0</v>
      </c>
      <c r="I552" s="47">
        <f t="shared" si="453"/>
        <v>18</v>
      </c>
      <c r="J552" s="48">
        <f t="shared" si="454"/>
        <v>55.000000001164153</v>
      </c>
    </row>
    <row r="553" spans="1:10" x14ac:dyDescent="0.3">
      <c r="A553" s="42">
        <f t="shared" ref="A553:A558" si="455">A552+1</f>
        <v>552</v>
      </c>
      <c r="B553" s="43">
        <v>45497</v>
      </c>
      <c r="C553" s="44">
        <v>0.83333333333333337</v>
      </c>
      <c r="D553" s="45" t="str">
        <f>IF(Tabela4[[#This Row],[Data]]&lt;&gt;"",PROPER(TEXT(Tabela4[[#This Row],[Data]],"mmmm")),"")</f>
        <v>Julho</v>
      </c>
      <c r="E553" s="45">
        <f>IF(Tabela4[[#This Row],[Data]]&lt;&gt;"",YEAR(Tabela4[[#This Row],[Data]]),"")</f>
        <v>2024</v>
      </c>
      <c r="F553" s="46">
        <f>IF(AND(Tabela4[[#This Row],[Data]]&lt;&gt;"",Tabela4[[#This Row],[Horário]]&lt;&gt;""),Tabela4[[#This Row],[Data]]+Tabela4[[#This Row],[Horário]],"")</f>
        <v>45497.833333333336</v>
      </c>
      <c r="G553" s="46">
        <f t="shared" ref="G553:G558" si="456">IF(AND(B553&lt;&gt;"",C553&lt;&gt;""),(B553+C553)-(B552+C552),"")</f>
        <v>0.12847222222626442</v>
      </c>
      <c r="H553" s="47">
        <f t="shared" ref="H553:H558" si="457">IF(G553&lt;&gt;"",INT(G553),"")</f>
        <v>0</v>
      </c>
      <c r="I553" s="47">
        <f t="shared" ref="I553:I558" si="458">IF(H553&lt;&gt;"",INT((G553-H553)*24),"")</f>
        <v>3</v>
      </c>
      <c r="J553" s="48">
        <f t="shared" ref="J553:J558" si="459">IF(I553&lt;&gt;"",(((G553-H553)*24)-I553)*60,"")</f>
        <v>5.0000000058207661</v>
      </c>
    </row>
    <row r="554" spans="1:10" x14ac:dyDescent="0.3">
      <c r="A554" s="42">
        <f t="shared" si="455"/>
        <v>553</v>
      </c>
      <c r="B554" s="43">
        <v>45497</v>
      </c>
      <c r="C554" s="44">
        <v>0.94791666666666663</v>
      </c>
      <c r="D554" s="45" t="str">
        <f>IF(Tabela4[[#This Row],[Data]]&lt;&gt;"",PROPER(TEXT(Tabela4[[#This Row],[Data]],"mmmm")),"")</f>
        <v>Julho</v>
      </c>
      <c r="E554" s="45">
        <f>IF(Tabela4[[#This Row],[Data]]&lt;&gt;"",YEAR(Tabela4[[#This Row],[Data]]),"")</f>
        <v>2024</v>
      </c>
      <c r="F554" s="46">
        <f>IF(AND(Tabela4[[#This Row],[Data]]&lt;&gt;"",Tabela4[[#This Row],[Horário]]&lt;&gt;""),Tabela4[[#This Row],[Data]]+Tabela4[[#This Row],[Horário]],"")</f>
        <v>45497.947916666664</v>
      </c>
      <c r="G554" s="46">
        <f t="shared" si="456"/>
        <v>0.11458333332848269</v>
      </c>
      <c r="H554" s="47">
        <f t="shared" si="457"/>
        <v>0</v>
      </c>
      <c r="I554" s="47">
        <f t="shared" si="458"/>
        <v>2</v>
      </c>
      <c r="J554" s="48">
        <f t="shared" si="459"/>
        <v>44.999999993015081</v>
      </c>
    </row>
    <row r="555" spans="1:10" x14ac:dyDescent="0.3">
      <c r="A555" s="42">
        <f t="shared" si="455"/>
        <v>554</v>
      </c>
      <c r="B555" s="43">
        <v>45498</v>
      </c>
      <c r="C555" s="44">
        <v>0.90972222222222221</v>
      </c>
      <c r="D555" s="45" t="str">
        <f>IF(Tabela4[[#This Row],[Data]]&lt;&gt;"",PROPER(TEXT(Tabela4[[#This Row],[Data]],"mmmm")),"")</f>
        <v>Julho</v>
      </c>
      <c r="E555" s="45">
        <f>IF(Tabela4[[#This Row],[Data]]&lt;&gt;"",YEAR(Tabela4[[#This Row],[Data]]),"")</f>
        <v>2024</v>
      </c>
      <c r="F555" s="46">
        <f>IF(AND(Tabela4[[#This Row],[Data]]&lt;&gt;"",Tabela4[[#This Row],[Horário]]&lt;&gt;""),Tabela4[[#This Row],[Data]]+Tabela4[[#This Row],[Horário]],"")</f>
        <v>45498.909722222219</v>
      </c>
      <c r="G555" s="46">
        <f t="shared" si="456"/>
        <v>0.96180555555474712</v>
      </c>
      <c r="H555" s="47">
        <f t="shared" si="457"/>
        <v>0</v>
      </c>
      <c r="I555" s="47">
        <f t="shared" si="458"/>
        <v>23</v>
      </c>
      <c r="J555" s="48">
        <f t="shared" si="459"/>
        <v>4.9999999988358468</v>
      </c>
    </row>
    <row r="556" spans="1:10" x14ac:dyDescent="0.3">
      <c r="A556" s="42">
        <f t="shared" si="455"/>
        <v>555</v>
      </c>
      <c r="B556" s="43">
        <v>45500</v>
      </c>
      <c r="C556" s="44">
        <v>0.67708333333333337</v>
      </c>
      <c r="D556" s="45" t="str">
        <f>IF(Tabela4[[#This Row],[Data]]&lt;&gt;"",PROPER(TEXT(Tabela4[[#This Row],[Data]],"mmmm")),"")</f>
        <v>Julho</v>
      </c>
      <c r="E556" s="45">
        <f>IF(Tabela4[[#This Row],[Data]]&lt;&gt;"",YEAR(Tabela4[[#This Row],[Data]]),"")</f>
        <v>2024</v>
      </c>
      <c r="F556" s="46">
        <f>IF(AND(Tabela4[[#This Row],[Data]]&lt;&gt;"",Tabela4[[#This Row],[Horário]]&lt;&gt;""),Tabela4[[#This Row],[Data]]+Tabela4[[#This Row],[Horário]],"")</f>
        <v>45500.677083333336</v>
      </c>
      <c r="G556" s="46">
        <f t="shared" si="456"/>
        <v>1.7673611111167702</v>
      </c>
      <c r="H556" s="47">
        <f t="shared" si="457"/>
        <v>1</v>
      </c>
      <c r="I556" s="47">
        <f t="shared" si="458"/>
        <v>18</v>
      </c>
      <c r="J556" s="48">
        <f t="shared" si="459"/>
        <v>25.000000008149073</v>
      </c>
    </row>
    <row r="557" spans="1:10" x14ac:dyDescent="0.3">
      <c r="A557" s="42">
        <f t="shared" si="455"/>
        <v>556</v>
      </c>
      <c r="B557" s="43">
        <v>45500</v>
      </c>
      <c r="C557" s="44">
        <v>0.72222222222222221</v>
      </c>
      <c r="D557" s="45" t="str">
        <f>IF(Tabela4[[#This Row],[Data]]&lt;&gt;"",PROPER(TEXT(Tabela4[[#This Row],[Data]],"mmmm")),"")</f>
        <v>Julho</v>
      </c>
      <c r="E557" s="45">
        <f>IF(Tabela4[[#This Row],[Data]]&lt;&gt;"",YEAR(Tabela4[[#This Row],[Data]]),"")</f>
        <v>2024</v>
      </c>
      <c r="F557" s="46">
        <f>IF(AND(Tabela4[[#This Row],[Data]]&lt;&gt;"",Tabela4[[#This Row],[Horário]]&lt;&gt;""),Tabela4[[#This Row],[Data]]+Tabela4[[#This Row],[Horário]],"")</f>
        <v>45500.722222222219</v>
      </c>
      <c r="G557" s="46">
        <f t="shared" si="456"/>
        <v>4.5138888883229811E-2</v>
      </c>
      <c r="H557" s="47">
        <f t="shared" si="457"/>
        <v>0</v>
      </c>
      <c r="I557" s="47">
        <f t="shared" si="458"/>
        <v>1</v>
      </c>
      <c r="J557" s="48">
        <f t="shared" si="459"/>
        <v>4.9999999918509275</v>
      </c>
    </row>
    <row r="558" spans="1:10" x14ac:dyDescent="0.3">
      <c r="A558" s="42">
        <f t="shared" si="455"/>
        <v>557</v>
      </c>
      <c r="B558" s="43">
        <v>45500</v>
      </c>
      <c r="C558" s="44">
        <v>0.80555555555555558</v>
      </c>
      <c r="D558" s="45" t="str">
        <f>IF(Tabela4[[#This Row],[Data]]&lt;&gt;"",PROPER(TEXT(Tabela4[[#This Row],[Data]],"mmmm")),"")</f>
        <v>Julho</v>
      </c>
      <c r="E558" s="45">
        <f>IF(Tabela4[[#This Row],[Data]]&lt;&gt;"",YEAR(Tabela4[[#This Row],[Data]]),"")</f>
        <v>2024</v>
      </c>
      <c r="F558" s="46">
        <f>IF(AND(Tabela4[[#This Row],[Data]]&lt;&gt;"",Tabela4[[#This Row],[Horário]]&lt;&gt;""),Tabela4[[#This Row],[Data]]+Tabela4[[#This Row],[Horário]],"")</f>
        <v>45500.805555555555</v>
      </c>
      <c r="G558" s="46">
        <f t="shared" si="456"/>
        <v>8.3333333335758653E-2</v>
      </c>
      <c r="H558" s="47">
        <f t="shared" si="457"/>
        <v>0</v>
      </c>
      <c r="I558" s="47">
        <f t="shared" si="458"/>
        <v>2</v>
      </c>
      <c r="J558" s="48">
        <f t="shared" si="459"/>
        <v>3.4924596548080444E-9</v>
      </c>
    </row>
    <row r="559" spans="1:10" x14ac:dyDescent="0.3">
      <c r="A559" s="42">
        <f t="shared" ref="A559:A564" si="460">A558+1</f>
        <v>558</v>
      </c>
      <c r="B559" s="43">
        <v>45501</v>
      </c>
      <c r="C559" s="44">
        <v>0.66319444444444442</v>
      </c>
      <c r="D559" s="45" t="str">
        <f>IF(Tabela4[[#This Row],[Data]]&lt;&gt;"",PROPER(TEXT(Tabela4[[#This Row],[Data]],"mmmm")),"")</f>
        <v>Julho</v>
      </c>
      <c r="E559" s="45">
        <f>IF(Tabela4[[#This Row],[Data]]&lt;&gt;"",YEAR(Tabela4[[#This Row],[Data]]),"")</f>
        <v>2024</v>
      </c>
      <c r="F559" s="46">
        <f>IF(AND(Tabela4[[#This Row],[Data]]&lt;&gt;"",Tabela4[[#This Row],[Horário]]&lt;&gt;""),Tabela4[[#This Row],[Data]]+Tabela4[[#This Row],[Horário]],"")</f>
        <v>45501.663194444445</v>
      </c>
      <c r="G559" s="46">
        <f t="shared" ref="G559:G564" si="461">IF(AND(B559&lt;&gt;"",C559&lt;&gt;""),(B559+C559)-(B558+C558),"")</f>
        <v>0.85763888889050577</v>
      </c>
      <c r="H559" s="47">
        <f t="shared" ref="H559:H564" si="462">IF(G559&lt;&gt;"",INT(G559),"")</f>
        <v>0</v>
      </c>
      <c r="I559" s="47">
        <f t="shared" ref="I559:I564" si="463">IF(H559&lt;&gt;"",INT((G559-H559)*24),"")</f>
        <v>20</v>
      </c>
      <c r="J559" s="48">
        <f t="shared" ref="J559:J564" si="464">IF(I559&lt;&gt;"",(((G559-H559)*24)-I559)*60,"")</f>
        <v>35.000000002328306</v>
      </c>
    </row>
    <row r="560" spans="1:10" x14ac:dyDescent="0.3">
      <c r="A560" s="42">
        <f t="shared" si="460"/>
        <v>559</v>
      </c>
      <c r="B560" s="43">
        <v>45501</v>
      </c>
      <c r="C560" s="44">
        <v>0.78125</v>
      </c>
      <c r="D560" s="45" t="str">
        <f>IF(Tabela4[[#This Row],[Data]]&lt;&gt;"",PROPER(TEXT(Tabela4[[#This Row],[Data]],"mmmm")),"")</f>
        <v>Julho</v>
      </c>
      <c r="E560" s="45">
        <f>IF(Tabela4[[#This Row],[Data]]&lt;&gt;"",YEAR(Tabela4[[#This Row],[Data]]),"")</f>
        <v>2024</v>
      </c>
      <c r="F560" s="46">
        <f>IF(AND(Tabela4[[#This Row],[Data]]&lt;&gt;"",Tabela4[[#This Row],[Horário]]&lt;&gt;""),Tabela4[[#This Row],[Data]]+Tabela4[[#This Row],[Horário]],"")</f>
        <v>45501.78125</v>
      </c>
      <c r="G560" s="46">
        <f t="shared" si="461"/>
        <v>0.11805555555474712</v>
      </c>
      <c r="H560" s="47">
        <f t="shared" si="462"/>
        <v>0</v>
      </c>
      <c r="I560" s="47">
        <f t="shared" si="463"/>
        <v>2</v>
      </c>
      <c r="J560" s="48">
        <f t="shared" si="464"/>
        <v>49.999999998835847</v>
      </c>
    </row>
    <row r="561" spans="1:10" x14ac:dyDescent="0.3">
      <c r="A561" s="42">
        <f t="shared" si="460"/>
        <v>560</v>
      </c>
      <c r="B561" s="43">
        <v>45501</v>
      </c>
      <c r="C561" s="44">
        <v>0.85069444444444442</v>
      </c>
      <c r="D561" s="45" t="str">
        <f>IF(Tabela4[[#This Row],[Data]]&lt;&gt;"",PROPER(TEXT(Tabela4[[#This Row],[Data]],"mmmm")),"")</f>
        <v>Julho</v>
      </c>
      <c r="E561" s="45">
        <f>IF(Tabela4[[#This Row],[Data]]&lt;&gt;"",YEAR(Tabela4[[#This Row],[Data]]),"")</f>
        <v>2024</v>
      </c>
      <c r="F561" s="46">
        <f>IF(AND(Tabela4[[#This Row],[Data]]&lt;&gt;"",Tabela4[[#This Row],[Horário]]&lt;&gt;""),Tabela4[[#This Row],[Data]]+Tabela4[[#This Row],[Horário]],"")</f>
        <v>45501.850694444445</v>
      </c>
      <c r="G561" s="46">
        <f t="shared" si="461"/>
        <v>6.9444444445252884E-2</v>
      </c>
      <c r="H561" s="47">
        <f t="shared" si="462"/>
        <v>0</v>
      </c>
      <c r="I561" s="47">
        <f t="shared" si="463"/>
        <v>1</v>
      </c>
      <c r="J561" s="48">
        <f t="shared" si="464"/>
        <v>40.000000001164153</v>
      </c>
    </row>
    <row r="562" spans="1:10" x14ac:dyDescent="0.3">
      <c r="A562" s="42">
        <f t="shared" si="460"/>
        <v>561</v>
      </c>
      <c r="B562" s="43">
        <v>45501</v>
      </c>
      <c r="C562" s="44">
        <v>0.92708333333333337</v>
      </c>
      <c r="D562" s="45" t="str">
        <f>IF(Tabela4[[#This Row],[Data]]&lt;&gt;"",PROPER(TEXT(Tabela4[[#This Row],[Data]],"mmmm")),"")</f>
        <v>Julho</v>
      </c>
      <c r="E562" s="45">
        <f>IF(Tabela4[[#This Row],[Data]]&lt;&gt;"",YEAR(Tabela4[[#This Row],[Data]]),"")</f>
        <v>2024</v>
      </c>
      <c r="F562" s="46">
        <f>IF(AND(Tabela4[[#This Row],[Data]]&lt;&gt;"",Tabela4[[#This Row],[Horário]]&lt;&gt;""),Tabela4[[#This Row],[Data]]+Tabela4[[#This Row],[Horário]],"")</f>
        <v>45501.927083333336</v>
      </c>
      <c r="G562" s="46">
        <f t="shared" si="461"/>
        <v>7.6388888890505768E-2</v>
      </c>
      <c r="H562" s="47">
        <f t="shared" si="462"/>
        <v>0</v>
      </c>
      <c r="I562" s="47">
        <f t="shared" si="463"/>
        <v>1</v>
      </c>
      <c r="J562" s="48">
        <f t="shared" si="464"/>
        <v>50.000000002328306</v>
      </c>
    </row>
    <row r="563" spans="1:10" x14ac:dyDescent="0.3">
      <c r="A563" s="42">
        <f t="shared" si="460"/>
        <v>562</v>
      </c>
      <c r="B563" s="43">
        <v>45503</v>
      </c>
      <c r="C563" s="44">
        <v>0.93055555555555558</v>
      </c>
      <c r="D563" s="45" t="str">
        <f>IF(Tabela4[[#This Row],[Data]]&lt;&gt;"",PROPER(TEXT(Tabela4[[#This Row],[Data]],"mmmm")),"")</f>
        <v>Julho</v>
      </c>
      <c r="E563" s="45">
        <f>IF(Tabela4[[#This Row],[Data]]&lt;&gt;"",YEAR(Tabela4[[#This Row],[Data]]),"")</f>
        <v>2024</v>
      </c>
      <c r="F563" s="46">
        <f>IF(AND(Tabela4[[#This Row],[Data]]&lt;&gt;"",Tabela4[[#This Row],[Horário]]&lt;&gt;""),Tabela4[[#This Row],[Data]]+Tabela4[[#This Row],[Horário]],"")</f>
        <v>45503.930555555555</v>
      </c>
      <c r="G563" s="46">
        <f t="shared" si="461"/>
        <v>2.0034722222189885</v>
      </c>
      <c r="H563" s="47">
        <f t="shared" si="462"/>
        <v>2</v>
      </c>
      <c r="I563" s="47">
        <f t="shared" si="463"/>
        <v>0</v>
      </c>
      <c r="J563" s="48">
        <f t="shared" si="464"/>
        <v>4.9999999953433871</v>
      </c>
    </row>
    <row r="564" spans="1:10" x14ac:dyDescent="0.3">
      <c r="A564" s="42">
        <f t="shared" si="460"/>
        <v>563</v>
      </c>
      <c r="B564" s="43">
        <v>45503</v>
      </c>
      <c r="C564" s="44">
        <v>0.97222222222222221</v>
      </c>
      <c r="D564" s="45" t="str">
        <f>IF(Tabela4[[#This Row],[Data]]&lt;&gt;"",PROPER(TEXT(Tabela4[[#This Row],[Data]],"mmmm")),"")</f>
        <v>Julho</v>
      </c>
      <c r="E564" s="45">
        <f>IF(Tabela4[[#This Row],[Data]]&lt;&gt;"",YEAR(Tabela4[[#This Row],[Data]]),"")</f>
        <v>2024</v>
      </c>
      <c r="F564" s="46">
        <f>IF(AND(Tabela4[[#This Row],[Data]]&lt;&gt;"",Tabela4[[#This Row],[Horário]]&lt;&gt;""),Tabela4[[#This Row],[Data]]+Tabela4[[#This Row],[Horário]],"")</f>
        <v>45503.972222222219</v>
      </c>
      <c r="G564" s="46">
        <f t="shared" si="461"/>
        <v>4.1666666664241347E-2</v>
      </c>
      <c r="H564" s="47">
        <f t="shared" si="462"/>
        <v>0</v>
      </c>
      <c r="I564" s="47">
        <f t="shared" si="463"/>
        <v>0</v>
      </c>
      <c r="J564" s="48">
        <f t="shared" si="464"/>
        <v>59.99999999650754</v>
      </c>
    </row>
    <row r="565" spans="1:10" x14ac:dyDescent="0.3">
      <c r="A565" s="42">
        <f t="shared" ref="A565:A570" si="465">A564+1</f>
        <v>564</v>
      </c>
      <c r="B565" s="43">
        <v>45504</v>
      </c>
      <c r="C565" s="44">
        <v>0.1388888888888889</v>
      </c>
      <c r="D565" s="45" t="str">
        <f>IF(Tabela4[[#This Row],[Data]]&lt;&gt;"",PROPER(TEXT(Tabela4[[#This Row],[Data]],"mmmm")),"")</f>
        <v>Julho</v>
      </c>
      <c r="E565" s="45">
        <f>IF(Tabela4[[#This Row],[Data]]&lt;&gt;"",YEAR(Tabela4[[#This Row],[Data]]),"")</f>
        <v>2024</v>
      </c>
      <c r="F565" s="46">
        <f>IF(AND(Tabela4[[#This Row],[Data]]&lt;&gt;"",Tabela4[[#This Row],[Horário]]&lt;&gt;""),Tabela4[[#This Row],[Data]]+Tabela4[[#This Row],[Horário]],"")</f>
        <v>45504.138888888891</v>
      </c>
      <c r="G565" s="46">
        <f t="shared" ref="G565:G570" si="466">IF(AND(B565&lt;&gt;"",C565&lt;&gt;""),(B565+C565)-(B564+C564),"")</f>
        <v>0.16666666667151731</v>
      </c>
      <c r="H565" s="47">
        <f t="shared" ref="H565:H570" si="467">IF(G565&lt;&gt;"",INT(G565),"")</f>
        <v>0</v>
      </c>
      <c r="I565" s="47">
        <f t="shared" ref="I565:I570" si="468">IF(H565&lt;&gt;"",INT((G565-H565)*24),"")</f>
        <v>4</v>
      </c>
      <c r="J565" s="48">
        <f t="shared" ref="J565:J570" si="469">IF(I565&lt;&gt;"",(((G565-H565)*24)-I565)*60,"")</f>
        <v>6.9849193096160889E-9</v>
      </c>
    </row>
    <row r="566" spans="1:10" x14ac:dyDescent="0.3">
      <c r="A566" s="42">
        <f t="shared" si="465"/>
        <v>565</v>
      </c>
      <c r="B566" s="43">
        <v>45504</v>
      </c>
      <c r="C566" s="44">
        <v>0.84027777777777779</v>
      </c>
      <c r="D566" s="45" t="str">
        <f>IF(Tabela4[[#This Row],[Data]]&lt;&gt;"",PROPER(TEXT(Tabela4[[#This Row],[Data]],"mmmm")),"")</f>
        <v>Julho</v>
      </c>
      <c r="E566" s="45">
        <f>IF(Tabela4[[#This Row],[Data]]&lt;&gt;"",YEAR(Tabela4[[#This Row],[Data]]),"")</f>
        <v>2024</v>
      </c>
      <c r="F566" s="46">
        <f>IF(AND(Tabela4[[#This Row],[Data]]&lt;&gt;"",Tabela4[[#This Row],[Horário]]&lt;&gt;""),Tabela4[[#This Row],[Data]]+Tabela4[[#This Row],[Horário]],"")</f>
        <v>45504.840277777781</v>
      </c>
      <c r="G566" s="46">
        <f t="shared" si="466"/>
        <v>0.70138888889050577</v>
      </c>
      <c r="H566" s="47">
        <f t="shared" si="467"/>
        <v>0</v>
      </c>
      <c r="I566" s="47">
        <f t="shared" si="468"/>
        <v>16</v>
      </c>
      <c r="J566" s="48">
        <f t="shared" si="469"/>
        <v>50.000000002328306</v>
      </c>
    </row>
    <row r="567" spans="1:10" x14ac:dyDescent="0.3">
      <c r="A567" s="42">
        <f t="shared" si="465"/>
        <v>566</v>
      </c>
      <c r="B567" s="43">
        <v>45507</v>
      </c>
      <c r="C567" s="44">
        <v>0.67361111111111116</v>
      </c>
      <c r="D567" s="45" t="str">
        <f>IF(Tabela4[[#This Row],[Data]]&lt;&gt;"",PROPER(TEXT(Tabela4[[#This Row],[Data]],"mmmm")),"")</f>
        <v>Agosto</v>
      </c>
      <c r="E567" s="45">
        <f>IF(Tabela4[[#This Row],[Data]]&lt;&gt;"",YEAR(Tabela4[[#This Row],[Data]]),"")</f>
        <v>2024</v>
      </c>
      <c r="F567" s="46">
        <f>IF(AND(Tabela4[[#This Row],[Data]]&lt;&gt;"",Tabela4[[#This Row],[Horário]]&lt;&gt;""),Tabela4[[#This Row],[Data]]+Tabela4[[#This Row],[Horário]],"")</f>
        <v>45507.673611111109</v>
      </c>
      <c r="G567" s="46">
        <f t="shared" si="466"/>
        <v>2.8333333333284827</v>
      </c>
      <c r="H567" s="47">
        <f t="shared" si="467"/>
        <v>2</v>
      </c>
      <c r="I567" s="47">
        <f t="shared" si="468"/>
        <v>19</v>
      </c>
      <c r="J567" s="48">
        <f t="shared" si="469"/>
        <v>59.999999993015081</v>
      </c>
    </row>
    <row r="568" spans="1:10" x14ac:dyDescent="0.3">
      <c r="A568" s="42">
        <f t="shared" si="465"/>
        <v>567</v>
      </c>
      <c r="B568" s="43">
        <v>45507</v>
      </c>
      <c r="C568" s="44">
        <v>0.92361111111111116</v>
      </c>
      <c r="D568" s="45" t="str">
        <f>IF(Tabela4[[#This Row],[Data]]&lt;&gt;"",PROPER(TEXT(Tabela4[[#This Row],[Data]],"mmmm")),"")</f>
        <v>Agosto</v>
      </c>
      <c r="E568" s="45">
        <f>IF(Tabela4[[#This Row],[Data]]&lt;&gt;"",YEAR(Tabela4[[#This Row],[Data]]),"")</f>
        <v>2024</v>
      </c>
      <c r="F568" s="46">
        <f>IF(AND(Tabela4[[#This Row],[Data]]&lt;&gt;"",Tabela4[[#This Row],[Horário]]&lt;&gt;""),Tabela4[[#This Row],[Data]]+Tabela4[[#This Row],[Horário]],"")</f>
        <v>45507.923611111109</v>
      </c>
      <c r="G568" s="46">
        <f t="shared" si="466"/>
        <v>0.25</v>
      </c>
      <c r="H568" s="47">
        <f t="shared" si="467"/>
        <v>0</v>
      </c>
      <c r="I568" s="47">
        <f t="shared" si="468"/>
        <v>6</v>
      </c>
      <c r="J568" s="48">
        <f t="shared" si="469"/>
        <v>0</v>
      </c>
    </row>
    <row r="569" spans="1:10" x14ac:dyDescent="0.3">
      <c r="A569" s="42">
        <f t="shared" si="465"/>
        <v>568</v>
      </c>
      <c r="B569" s="43">
        <v>45508</v>
      </c>
      <c r="C569" s="44">
        <v>0.63194444444444442</v>
      </c>
      <c r="D569" s="45" t="str">
        <f>IF(Tabela4[[#This Row],[Data]]&lt;&gt;"",PROPER(TEXT(Tabela4[[#This Row],[Data]],"mmmm")),"")</f>
        <v>Agosto</v>
      </c>
      <c r="E569" s="45">
        <f>IF(Tabela4[[#This Row],[Data]]&lt;&gt;"",YEAR(Tabela4[[#This Row],[Data]]),"")</f>
        <v>2024</v>
      </c>
      <c r="F569" s="46">
        <f>IF(AND(Tabela4[[#This Row],[Data]]&lt;&gt;"",Tabela4[[#This Row],[Horário]]&lt;&gt;""),Tabela4[[#This Row],[Data]]+Tabela4[[#This Row],[Horário]],"")</f>
        <v>45508.631944444445</v>
      </c>
      <c r="G569" s="46">
        <f t="shared" si="466"/>
        <v>0.70833333333575865</v>
      </c>
      <c r="H569" s="47">
        <f t="shared" si="467"/>
        <v>0</v>
      </c>
      <c r="I569" s="47">
        <f t="shared" si="468"/>
        <v>17</v>
      </c>
      <c r="J569" s="48">
        <f t="shared" si="469"/>
        <v>3.4924596548080444E-9</v>
      </c>
    </row>
    <row r="570" spans="1:10" x14ac:dyDescent="0.3">
      <c r="A570" s="42">
        <f t="shared" si="465"/>
        <v>569</v>
      </c>
      <c r="B570" s="43">
        <v>45508</v>
      </c>
      <c r="C570" s="44">
        <v>0.71875</v>
      </c>
      <c r="D570" s="45" t="str">
        <f>IF(Tabela4[[#This Row],[Data]]&lt;&gt;"",PROPER(TEXT(Tabela4[[#This Row],[Data]],"mmmm")),"")</f>
        <v>Agosto</v>
      </c>
      <c r="E570" s="45">
        <f>IF(Tabela4[[#This Row],[Data]]&lt;&gt;"",YEAR(Tabela4[[#This Row],[Data]]),"")</f>
        <v>2024</v>
      </c>
      <c r="F570" s="46">
        <f>IF(AND(Tabela4[[#This Row],[Data]]&lt;&gt;"",Tabela4[[#This Row],[Horário]]&lt;&gt;""),Tabela4[[#This Row],[Data]]+Tabela4[[#This Row],[Horário]],"")</f>
        <v>45508.71875</v>
      </c>
      <c r="G570" s="46">
        <f t="shared" si="466"/>
        <v>8.6805555554747116E-2</v>
      </c>
      <c r="H570" s="47">
        <f t="shared" si="467"/>
        <v>0</v>
      </c>
      <c r="I570" s="47">
        <f t="shared" si="468"/>
        <v>2</v>
      </c>
      <c r="J570" s="48">
        <f t="shared" si="469"/>
        <v>4.9999999988358468</v>
      </c>
    </row>
    <row r="571" spans="1:10" x14ac:dyDescent="0.3">
      <c r="A571" s="42">
        <f t="shared" ref="A571:A576" si="470">A570+1</f>
        <v>570</v>
      </c>
      <c r="B571" s="43">
        <v>45508</v>
      </c>
      <c r="C571" s="44">
        <v>0.87152777777777779</v>
      </c>
      <c r="D571" s="45" t="str">
        <f>IF(Tabela4[[#This Row],[Data]]&lt;&gt;"",PROPER(TEXT(Tabela4[[#This Row],[Data]],"mmmm")),"")</f>
        <v>Agosto</v>
      </c>
      <c r="E571" s="45">
        <f>IF(Tabela4[[#This Row],[Data]]&lt;&gt;"",YEAR(Tabela4[[#This Row],[Data]]),"")</f>
        <v>2024</v>
      </c>
      <c r="F571" s="46">
        <f>IF(AND(Tabela4[[#This Row],[Data]]&lt;&gt;"",Tabela4[[#This Row],[Horário]]&lt;&gt;""),Tabela4[[#This Row],[Data]]+Tabela4[[#This Row],[Horário]],"")</f>
        <v>45508.871527777781</v>
      </c>
      <c r="G571" s="46">
        <f t="shared" ref="G571:G576" si="471">IF(AND(B571&lt;&gt;"",C571&lt;&gt;""),(B571+C571)-(B570+C570),"")</f>
        <v>0.15277777778101154</v>
      </c>
      <c r="H571" s="47">
        <f t="shared" ref="H571:H576" si="472">IF(G571&lt;&gt;"",INT(G571),"")</f>
        <v>0</v>
      </c>
      <c r="I571" s="47">
        <f t="shared" ref="I571:I576" si="473">IF(H571&lt;&gt;"",INT((G571-H571)*24),"")</f>
        <v>3</v>
      </c>
      <c r="J571" s="48">
        <f t="shared" ref="J571:J576" si="474">IF(I571&lt;&gt;"",(((G571-H571)*24)-I571)*60,"")</f>
        <v>40.000000004656613</v>
      </c>
    </row>
    <row r="572" spans="1:10" x14ac:dyDescent="0.3">
      <c r="A572" s="42">
        <f t="shared" si="470"/>
        <v>571</v>
      </c>
      <c r="B572" s="43">
        <v>45510</v>
      </c>
      <c r="C572" s="44">
        <v>0.89583333333333337</v>
      </c>
      <c r="D572" s="45" t="str">
        <f>IF(Tabela4[[#This Row],[Data]]&lt;&gt;"",PROPER(TEXT(Tabela4[[#This Row],[Data]],"mmmm")),"")</f>
        <v>Agosto</v>
      </c>
      <c r="E572" s="45">
        <f>IF(Tabela4[[#This Row],[Data]]&lt;&gt;"",YEAR(Tabela4[[#This Row],[Data]]),"")</f>
        <v>2024</v>
      </c>
      <c r="F572" s="46">
        <f>IF(AND(Tabela4[[#This Row],[Data]]&lt;&gt;"",Tabela4[[#This Row],[Horário]]&lt;&gt;""),Tabela4[[#This Row],[Data]]+Tabela4[[#This Row],[Horário]],"")</f>
        <v>45510.895833333336</v>
      </c>
      <c r="G572" s="46">
        <f t="shared" si="471"/>
        <v>2.0243055555547471</v>
      </c>
      <c r="H572" s="47">
        <f t="shared" si="472"/>
        <v>2</v>
      </c>
      <c r="I572" s="47">
        <f t="shared" si="473"/>
        <v>0</v>
      </c>
      <c r="J572" s="48">
        <f t="shared" si="474"/>
        <v>34.999999998835847</v>
      </c>
    </row>
    <row r="573" spans="1:10" x14ac:dyDescent="0.3">
      <c r="A573" s="42">
        <f t="shared" si="470"/>
        <v>572</v>
      </c>
      <c r="B573" s="43">
        <v>45510</v>
      </c>
      <c r="C573" s="44">
        <v>0.98958333333333337</v>
      </c>
      <c r="D573" s="45" t="str">
        <f>IF(Tabela4[[#This Row],[Data]]&lt;&gt;"",PROPER(TEXT(Tabela4[[#This Row],[Data]],"mmmm")),"")</f>
        <v>Agosto</v>
      </c>
      <c r="E573" s="45">
        <f>IF(Tabela4[[#This Row],[Data]]&lt;&gt;"",YEAR(Tabela4[[#This Row],[Data]]),"")</f>
        <v>2024</v>
      </c>
      <c r="F573" s="46">
        <f>IF(AND(Tabela4[[#This Row],[Data]]&lt;&gt;"",Tabela4[[#This Row],[Horário]]&lt;&gt;""),Tabela4[[#This Row],[Data]]+Tabela4[[#This Row],[Horário]],"")</f>
        <v>45510.989583333336</v>
      </c>
      <c r="G573" s="46">
        <f t="shared" si="471"/>
        <v>9.375E-2</v>
      </c>
      <c r="H573" s="47">
        <f t="shared" si="472"/>
        <v>0</v>
      </c>
      <c r="I573" s="47">
        <f t="shared" si="473"/>
        <v>2</v>
      </c>
      <c r="J573" s="48">
        <f t="shared" si="474"/>
        <v>15</v>
      </c>
    </row>
    <row r="574" spans="1:10" x14ac:dyDescent="0.3">
      <c r="A574" s="42">
        <f t="shared" si="470"/>
        <v>573</v>
      </c>
      <c r="B574" s="43">
        <v>45512</v>
      </c>
      <c r="C574" s="44">
        <v>0.77777777777777779</v>
      </c>
      <c r="D574" s="45" t="str">
        <f>IF(Tabela4[[#This Row],[Data]]&lt;&gt;"",PROPER(TEXT(Tabela4[[#This Row],[Data]],"mmmm")),"")</f>
        <v>Agosto</v>
      </c>
      <c r="E574" s="45">
        <f>IF(Tabela4[[#This Row],[Data]]&lt;&gt;"",YEAR(Tabela4[[#This Row],[Data]]),"")</f>
        <v>2024</v>
      </c>
      <c r="F574" s="46">
        <f>IF(AND(Tabela4[[#This Row],[Data]]&lt;&gt;"",Tabela4[[#This Row],[Horário]]&lt;&gt;""),Tabela4[[#This Row],[Data]]+Tabela4[[#This Row],[Horário]],"")</f>
        <v>45512.777777777781</v>
      </c>
      <c r="G574" s="46">
        <f t="shared" si="471"/>
        <v>1.7881944444452529</v>
      </c>
      <c r="H574" s="47">
        <f t="shared" si="472"/>
        <v>1</v>
      </c>
      <c r="I574" s="47">
        <f t="shared" si="473"/>
        <v>18</v>
      </c>
      <c r="J574" s="48">
        <f t="shared" si="474"/>
        <v>55.000000001164153</v>
      </c>
    </row>
    <row r="575" spans="1:10" x14ac:dyDescent="0.3">
      <c r="A575" s="42">
        <f t="shared" si="470"/>
        <v>574</v>
      </c>
      <c r="B575" s="43">
        <v>45512</v>
      </c>
      <c r="C575" s="44">
        <v>0.85069444444444442</v>
      </c>
      <c r="D575" s="45" t="str">
        <f>IF(Tabela4[[#This Row],[Data]]&lt;&gt;"",PROPER(TEXT(Tabela4[[#This Row],[Data]],"mmmm")),"")</f>
        <v>Agosto</v>
      </c>
      <c r="E575" s="45">
        <f>IF(Tabela4[[#This Row],[Data]]&lt;&gt;"",YEAR(Tabela4[[#This Row],[Data]]),"")</f>
        <v>2024</v>
      </c>
      <c r="F575" s="46">
        <f>IF(AND(Tabela4[[#This Row],[Data]]&lt;&gt;"",Tabela4[[#This Row],[Horário]]&lt;&gt;""),Tabela4[[#This Row],[Data]]+Tabela4[[#This Row],[Horário]],"")</f>
        <v>45512.850694444445</v>
      </c>
      <c r="G575" s="46">
        <f t="shared" si="471"/>
        <v>7.2916666664241347E-2</v>
      </c>
      <c r="H575" s="47">
        <f t="shared" si="472"/>
        <v>0</v>
      </c>
      <c r="I575" s="47">
        <f t="shared" si="473"/>
        <v>1</v>
      </c>
      <c r="J575" s="48">
        <f t="shared" si="474"/>
        <v>44.99999999650754</v>
      </c>
    </row>
    <row r="576" spans="1:10" x14ac:dyDescent="0.3">
      <c r="A576" s="42">
        <f t="shared" si="470"/>
        <v>575</v>
      </c>
      <c r="B576" s="43">
        <v>45512</v>
      </c>
      <c r="C576" s="44">
        <v>0.91666666666666663</v>
      </c>
      <c r="D576" s="45" t="str">
        <f>IF(Tabela4[[#This Row],[Data]]&lt;&gt;"",PROPER(TEXT(Tabela4[[#This Row],[Data]],"mmmm")),"")</f>
        <v>Agosto</v>
      </c>
      <c r="E576" s="45">
        <f>IF(Tabela4[[#This Row],[Data]]&lt;&gt;"",YEAR(Tabela4[[#This Row],[Data]]),"")</f>
        <v>2024</v>
      </c>
      <c r="F576" s="46">
        <f>IF(AND(Tabela4[[#This Row],[Data]]&lt;&gt;"",Tabela4[[#This Row],[Horário]]&lt;&gt;""),Tabela4[[#This Row],[Data]]+Tabela4[[#This Row],[Horário]],"")</f>
        <v>45512.916666666664</v>
      </c>
      <c r="G576" s="46">
        <f t="shared" si="471"/>
        <v>6.5972222218988463E-2</v>
      </c>
      <c r="H576" s="47">
        <f t="shared" si="472"/>
        <v>0</v>
      </c>
      <c r="I576" s="47">
        <f t="shared" si="473"/>
        <v>1</v>
      </c>
      <c r="J576" s="48">
        <f t="shared" si="474"/>
        <v>34.999999995343387</v>
      </c>
    </row>
    <row r="577" spans="1:10" x14ac:dyDescent="0.3">
      <c r="A577" s="42">
        <f t="shared" ref="A577:A582" si="475">A576+1</f>
        <v>576</v>
      </c>
      <c r="B577" s="43">
        <v>45512</v>
      </c>
      <c r="C577" s="44">
        <v>0.97916666666666663</v>
      </c>
      <c r="D577" s="45" t="str">
        <f>IF(Tabela4[[#This Row],[Data]]&lt;&gt;"",PROPER(TEXT(Tabela4[[#This Row],[Data]],"mmmm")),"")</f>
        <v>Agosto</v>
      </c>
      <c r="E577" s="45">
        <f>IF(Tabela4[[#This Row],[Data]]&lt;&gt;"",YEAR(Tabela4[[#This Row],[Data]]),"")</f>
        <v>2024</v>
      </c>
      <c r="F577" s="46">
        <f>IF(AND(Tabela4[[#This Row],[Data]]&lt;&gt;"",Tabela4[[#This Row],[Horário]]&lt;&gt;""),Tabela4[[#This Row],[Data]]+Tabela4[[#This Row],[Horário]],"")</f>
        <v>45512.979166666664</v>
      </c>
      <c r="G577" s="46">
        <f t="shared" ref="G577:G582" si="476">IF(AND(B577&lt;&gt;"",C577&lt;&gt;""),(B577+C577)-(B576+C576),"")</f>
        <v>6.25E-2</v>
      </c>
      <c r="H577" s="47">
        <f t="shared" ref="H577:H582" si="477">IF(G577&lt;&gt;"",INT(G577),"")</f>
        <v>0</v>
      </c>
      <c r="I577" s="47">
        <f t="shared" ref="I577:I582" si="478">IF(H577&lt;&gt;"",INT((G577-H577)*24),"")</f>
        <v>1</v>
      </c>
      <c r="J577" s="48">
        <f t="shared" ref="J577:J582" si="479">IF(I577&lt;&gt;"",(((G577-H577)*24)-I577)*60,"")</f>
        <v>30</v>
      </c>
    </row>
    <row r="578" spans="1:10" x14ac:dyDescent="0.3">
      <c r="A578" s="42">
        <f t="shared" si="475"/>
        <v>577</v>
      </c>
      <c r="B578" s="43">
        <v>45513</v>
      </c>
      <c r="C578" s="44">
        <v>0.21180555555555555</v>
      </c>
      <c r="D578" s="45" t="str">
        <f>IF(Tabela4[[#This Row],[Data]]&lt;&gt;"",PROPER(TEXT(Tabela4[[#This Row],[Data]],"mmmm")),"")</f>
        <v>Agosto</v>
      </c>
      <c r="E578" s="45">
        <f>IF(Tabela4[[#This Row],[Data]]&lt;&gt;"",YEAR(Tabela4[[#This Row],[Data]]),"")</f>
        <v>2024</v>
      </c>
      <c r="F578" s="46">
        <f>IF(AND(Tabela4[[#This Row],[Data]]&lt;&gt;"",Tabela4[[#This Row],[Horário]]&lt;&gt;""),Tabela4[[#This Row],[Data]]+Tabela4[[#This Row],[Horário]],"")</f>
        <v>45513.211805555555</v>
      </c>
      <c r="G578" s="46">
        <f t="shared" si="476"/>
        <v>0.23263888889050577</v>
      </c>
      <c r="H578" s="47">
        <f t="shared" si="477"/>
        <v>0</v>
      </c>
      <c r="I578" s="47">
        <f t="shared" si="478"/>
        <v>5</v>
      </c>
      <c r="J578" s="48">
        <f t="shared" si="479"/>
        <v>35.000000002328306</v>
      </c>
    </row>
    <row r="579" spans="1:10" x14ac:dyDescent="0.3">
      <c r="A579" s="42">
        <f t="shared" si="475"/>
        <v>578</v>
      </c>
      <c r="B579" s="43">
        <v>45515</v>
      </c>
      <c r="C579" s="44">
        <v>0.56944444444444442</v>
      </c>
      <c r="D579" s="45" t="str">
        <f>IF(Tabela4[[#This Row],[Data]]&lt;&gt;"",PROPER(TEXT(Tabela4[[#This Row],[Data]],"mmmm")),"")</f>
        <v>Agosto</v>
      </c>
      <c r="E579" s="45">
        <f>IF(Tabela4[[#This Row],[Data]]&lt;&gt;"",YEAR(Tabela4[[#This Row],[Data]]),"")</f>
        <v>2024</v>
      </c>
      <c r="F579" s="46">
        <f>IF(AND(Tabela4[[#This Row],[Data]]&lt;&gt;"",Tabela4[[#This Row],[Horário]]&lt;&gt;""),Tabela4[[#This Row],[Data]]+Tabela4[[#This Row],[Horário]],"")</f>
        <v>45515.569444444445</v>
      </c>
      <c r="G579" s="46">
        <f t="shared" si="476"/>
        <v>2.3576388888905058</v>
      </c>
      <c r="H579" s="47">
        <f t="shared" si="477"/>
        <v>2</v>
      </c>
      <c r="I579" s="47">
        <f t="shared" si="478"/>
        <v>8</v>
      </c>
      <c r="J579" s="48">
        <f t="shared" si="479"/>
        <v>35.000000002328306</v>
      </c>
    </row>
    <row r="580" spans="1:10" x14ac:dyDescent="0.3">
      <c r="A580" s="42">
        <f t="shared" si="475"/>
        <v>579</v>
      </c>
      <c r="B580" s="43">
        <v>45515</v>
      </c>
      <c r="C580" s="44">
        <v>0.6875</v>
      </c>
      <c r="D580" s="45" t="str">
        <f>IF(Tabela4[[#This Row],[Data]]&lt;&gt;"",PROPER(TEXT(Tabela4[[#This Row],[Data]],"mmmm")),"")</f>
        <v>Agosto</v>
      </c>
      <c r="E580" s="45">
        <f>IF(Tabela4[[#This Row],[Data]]&lt;&gt;"",YEAR(Tabela4[[#This Row],[Data]]),"")</f>
        <v>2024</v>
      </c>
      <c r="F580" s="46">
        <f>IF(AND(Tabela4[[#This Row],[Data]]&lt;&gt;"",Tabela4[[#This Row],[Horário]]&lt;&gt;""),Tabela4[[#This Row],[Data]]+Tabela4[[#This Row],[Horário]],"")</f>
        <v>45515.6875</v>
      </c>
      <c r="G580" s="46">
        <f t="shared" si="476"/>
        <v>0.11805555555474712</v>
      </c>
      <c r="H580" s="47">
        <f t="shared" si="477"/>
        <v>0</v>
      </c>
      <c r="I580" s="47">
        <f t="shared" si="478"/>
        <v>2</v>
      </c>
      <c r="J580" s="48">
        <f t="shared" si="479"/>
        <v>49.999999998835847</v>
      </c>
    </row>
    <row r="581" spans="1:10" x14ac:dyDescent="0.3">
      <c r="A581" s="42">
        <f t="shared" si="475"/>
        <v>580</v>
      </c>
      <c r="B581" s="43">
        <v>45515</v>
      </c>
      <c r="C581" s="44">
        <v>0.83333333333333337</v>
      </c>
      <c r="D581" s="45" t="str">
        <f>IF(Tabela4[[#This Row],[Data]]&lt;&gt;"",PROPER(TEXT(Tabela4[[#This Row],[Data]],"mmmm")),"")</f>
        <v>Agosto</v>
      </c>
      <c r="E581" s="45">
        <f>IF(Tabela4[[#This Row],[Data]]&lt;&gt;"",YEAR(Tabela4[[#This Row],[Data]]),"")</f>
        <v>2024</v>
      </c>
      <c r="F581" s="46">
        <f>IF(AND(Tabela4[[#This Row],[Data]]&lt;&gt;"",Tabela4[[#This Row],[Horário]]&lt;&gt;""),Tabela4[[#This Row],[Data]]+Tabela4[[#This Row],[Horário]],"")</f>
        <v>45515.833333333336</v>
      </c>
      <c r="G581" s="46">
        <f t="shared" si="476"/>
        <v>0.14583333333575865</v>
      </c>
      <c r="H581" s="47">
        <f t="shared" si="477"/>
        <v>0</v>
      </c>
      <c r="I581" s="47">
        <f t="shared" si="478"/>
        <v>3</v>
      </c>
      <c r="J581" s="48">
        <f t="shared" si="479"/>
        <v>30.00000000349246</v>
      </c>
    </row>
    <row r="582" spans="1:10" x14ac:dyDescent="0.3">
      <c r="A582" s="42">
        <f t="shared" si="475"/>
        <v>581</v>
      </c>
      <c r="B582" s="43">
        <v>45516</v>
      </c>
      <c r="C582" s="44">
        <v>0.88888888888888884</v>
      </c>
      <c r="D582" s="45" t="str">
        <f>IF(Tabela4[[#This Row],[Data]]&lt;&gt;"",PROPER(TEXT(Tabela4[[#This Row],[Data]],"mmmm")),"")</f>
        <v>Agosto</v>
      </c>
      <c r="E582" s="45">
        <f>IF(Tabela4[[#This Row],[Data]]&lt;&gt;"",YEAR(Tabela4[[#This Row],[Data]]),"")</f>
        <v>2024</v>
      </c>
      <c r="F582" s="46">
        <f>IF(AND(Tabela4[[#This Row],[Data]]&lt;&gt;"",Tabela4[[#This Row],[Horário]]&lt;&gt;""),Tabela4[[#This Row],[Data]]+Tabela4[[#This Row],[Horário]],"")</f>
        <v>45516.888888888891</v>
      </c>
      <c r="G582" s="46">
        <f t="shared" si="476"/>
        <v>1.0555555555547471</v>
      </c>
      <c r="H582" s="47">
        <f t="shared" si="477"/>
        <v>1</v>
      </c>
      <c r="I582" s="47">
        <f t="shared" si="478"/>
        <v>1</v>
      </c>
      <c r="J582" s="48">
        <f t="shared" si="479"/>
        <v>19.999999998835847</v>
      </c>
    </row>
    <row r="583" spans="1:10" x14ac:dyDescent="0.3">
      <c r="A583" s="42">
        <f t="shared" ref="A583:A588" si="480">A582+1</f>
        <v>582</v>
      </c>
      <c r="B583" s="43">
        <v>45517</v>
      </c>
      <c r="C583" s="44">
        <v>0.86458333333333337</v>
      </c>
      <c r="D583" s="45" t="str">
        <f>IF(Tabela4[[#This Row],[Data]]&lt;&gt;"",PROPER(TEXT(Tabela4[[#This Row],[Data]],"mmmm")),"")</f>
        <v>Agosto</v>
      </c>
      <c r="E583" s="45">
        <f>IF(Tabela4[[#This Row],[Data]]&lt;&gt;"",YEAR(Tabela4[[#This Row],[Data]]),"")</f>
        <v>2024</v>
      </c>
      <c r="F583" s="46">
        <f>IF(AND(Tabela4[[#This Row],[Data]]&lt;&gt;"",Tabela4[[#This Row],[Horário]]&lt;&gt;""),Tabela4[[#This Row],[Data]]+Tabela4[[#This Row],[Horário]],"")</f>
        <v>45517.864583333336</v>
      </c>
      <c r="G583" s="46">
        <f t="shared" ref="G583:G588" si="481">IF(AND(B583&lt;&gt;"",C583&lt;&gt;""),(B583+C583)-(B582+C582),"")</f>
        <v>0.97569444444525288</v>
      </c>
      <c r="H583" s="47">
        <f t="shared" ref="H583:H588" si="482">IF(G583&lt;&gt;"",INT(G583),"")</f>
        <v>0</v>
      </c>
      <c r="I583" s="47">
        <f t="shared" ref="I583:I588" si="483">IF(H583&lt;&gt;"",INT((G583-H583)*24),"")</f>
        <v>23</v>
      </c>
      <c r="J583" s="48">
        <f t="shared" ref="J583:J588" si="484">IF(I583&lt;&gt;"",(((G583-H583)*24)-I583)*60,"")</f>
        <v>25.000000001164153</v>
      </c>
    </row>
    <row r="584" spans="1:10" x14ac:dyDescent="0.3">
      <c r="A584" s="42">
        <f t="shared" si="480"/>
        <v>583</v>
      </c>
      <c r="B584" s="43">
        <v>45518</v>
      </c>
      <c r="C584" s="44">
        <v>0.95833333333333337</v>
      </c>
      <c r="D584" s="45" t="str">
        <f>IF(Tabela4[[#This Row],[Data]]&lt;&gt;"",PROPER(TEXT(Tabela4[[#This Row],[Data]],"mmmm")),"")</f>
        <v>Agosto</v>
      </c>
      <c r="E584" s="45">
        <f>IF(Tabela4[[#This Row],[Data]]&lt;&gt;"",YEAR(Tabela4[[#This Row],[Data]]),"")</f>
        <v>2024</v>
      </c>
      <c r="F584" s="46">
        <f>IF(AND(Tabela4[[#This Row],[Data]]&lt;&gt;"",Tabela4[[#This Row],[Horário]]&lt;&gt;""),Tabela4[[#This Row],[Data]]+Tabela4[[#This Row],[Horário]],"")</f>
        <v>45518.958333333336</v>
      </c>
      <c r="G584" s="46">
        <f t="shared" si="481"/>
        <v>1.09375</v>
      </c>
      <c r="H584" s="47">
        <f t="shared" si="482"/>
        <v>1</v>
      </c>
      <c r="I584" s="47">
        <f t="shared" si="483"/>
        <v>2</v>
      </c>
      <c r="J584" s="48">
        <f t="shared" si="484"/>
        <v>15</v>
      </c>
    </row>
    <row r="585" spans="1:10" x14ac:dyDescent="0.3">
      <c r="A585" s="42">
        <f t="shared" si="480"/>
        <v>584</v>
      </c>
      <c r="B585" s="43">
        <v>45519</v>
      </c>
      <c r="C585" s="44">
        <v>0.20833333333333334</v>
      </c>
      <c r="D585" s="45" t="str">
        <f>IF(Tabela4[[#This Row],[Data]]&lt;&gt;"",PROPER(TEXT(Tabela4[[#This Row],[Data]],"mmmm")),"")</f>
        <v>Agosto</v>
      </c>
      <c r="E585" s="45">
        <f>IF(Tabela4[[#This Row],[Data]]&lt;&gt;"",YEAR(Tabela4[[#This Row],[Data]]),"")</f>
        <v>2024</v>
      </c>
      <c r="F585" s="46">
        <f>IF(AND(Tabela4[[#This Row],[Data]]&lt;&gt;"",Tabela4[[#This Row],[Horário]]&lt;&gt;""),Tabela4[[#This Row],[Data]]+Tabela4[[#This Row],[Horário]],"")</f>
        <v>45519.208333333336</v>
      </c>
      <c r="G585" s="46">
        <f t="shared" si="481"/>
        <v>0.25</v>
      </c>
      <c r="H585" s="47">
        <f t="shared" si="482"/>
        <v>0</v>
      </c>
      <c r="I585" s="47">
        <f t="shared" si="483"/>
        <v>6</v>
      </c>
      <c r="J585" s="48">
        <f t="shared" si="484"/>
        <v>0</v>
      </c>
    </row>
    <row r="586" spans="1:10" x14ac:dyDescent="0.3">
      <c r="A586" s="42">
        <f t="shared" si="480"/>
        <v>585</v>
      </c>
      <c r="B586" s="43">
        <v>45519</v>
      </c>
      <c r="C586" s="44">
        <v>0.3611111111111111</v>
      </c>
      <c r="D586" s="45" t="str">
        <f>IF(Tabela4[[#This Row],[Data]]&lt;&gt;"",PROPER(TEXT(Tabela4[[#This Row],[Data]],"mmmm")),"")</f>
        <v>Agosto</v>
      </c>
      <c r="E586" s="45">
        <f>IF(Tabela4[[#This Row],[Data]]&lt;&gt;"",YEAR(Tabela4[[#This Row],[Data]]),"")</f>
        <v>2024</v>
      </c>
      <c r="F586" s="46">
        <f>IF(AND(Tabela4[[#This Row],[Data]]&lt;&gt;"",Tabela4[[#This Row],[Horário]]&lt;&gt;""),Tabela4[[#This Row],[Data]]+Tabela4[[#This Row],[Horário]],"")</f>
        <v>45519.361111111109</v>
      </c>
      <c r="G586" s="46">
        <f t="shared" si="481"/>
        <v>0.15277777777373558</v>
      </c>
      <c r="H586" s="47">
        <f t="shared" si="482"/>
        <v>0</v>
      </c>
      <c r="I586" s="47">
        <f t="shared" si="483"/>
        <v>3</v>
      </c>
      <c r="J586" s="48">
        <f t="shared" si="484"/>
        <v>39.999999994179234</v>
      </c>
    </row>
    <row r="587" spans="1:10" x14ac:dyDescent="0.3">
      <c r="A587" s="42">
        <f t="shared" si="480"/>
        <v>586</v>
      </c>
      <c r="B587" s="43">
        <v>45522</v>
      </c>
      <c r="C587" s="44">
        <v>0.65277777777777779</v>
      </c>
      <c r="D587" s="45" t="str">
        <f>IF(Tabela4[[#This Row],[Data]]&lt;&gt;"",PROPER(TEXT(Tabela4[[#This Row],[Data]],"mmmm")),"")</f>
        <v>Agosto</v>
      </c>
      <c r="E587" s="45">
        <f>IF(Tabela4[[#This Row],[Data]]&lt;&gt;"",YEAR(Tabela4[[#This Row],[Data]]),"")</f>
        <v>2024</v>
      </c>
      <c r="F587" s="46">
        <f>IF(AND(Tabela4[[#This Row],[Data]]&lt;&gt;"",Tabela4[[#This Row],[Horário]]&lt;&gt;""),Tabela4[[#This Row],[Data]]+Tabela4[[#This Row],[Horário]],"")</f>
        <v>45522.652777777781</v>
      </c>
      <c r="G587" s="46">
        <f t="shared" si="481"/>
        <v>3.2916666666715173</v>
      </c>
      <c r="H587" s="47">
        <f t="shared" si="482"/>
        <v>3</v>
      </c>
      <c r="I587" s="47">
        <f t="shared" si="483"/>
        <v>7</v>
      </c>
      <c r="J587" s="48">
        <f t="shared" si="484"/>
        <v>6.9849193096160889E-9</v>
      </c>
    </row>
    <row r="588" spans="1:10" x14ac:dyDescent="0.3">
      <c r="A588" s="42">
        <f t="shared" si="480"/>
        <v>587</v>
      </c>
      <c r="B588" s="43">
        <v>45522</v>
      </c>
      <c r="C588" s="44">
        <v>0.70138888888888884</v>
      </c>
      <c r="D588" s="45" t="str">
        <f>IF(Tabela4[[#This Row],[Data]]&lt;&gt;"",PROPER(TEXT(Tabela4[[#This Row],[Data]],"mmmm")),"")</f>
        <v>Agosto</v>
      </c>
      <c r="E588" s="45">
        <f>IF(Tabela4[[#This Row],[Data]]&lt;&gt;"",YEAR(Tabela4[[#This Row],[Data]]),"")</f>
        <v>2024</v>
      </c>
      <c r="F588" s="46">
        <f>IF(AND(Tabela4[[#This Row],[Data]]&lt;&gt;"",Tabela4[[#This Row],[Horário]]&lt;&gt;""),Tabela4[[#This Row],[Data]]+Tabela4[[#This Row],[Horário]],"")</f>
        <v>45522.701388888891</v>
      </c>
      <c r="G588" s="46">
        <f t="shared" si="481"/>
        <v>4.8611111109494232E-2</v>
      </c>
      <c r="H588" s="47">
        <f t="shared" si="482"/>
        <v>0</v>
      </c>
      <c r="I588" s="47">
        <f t="shared" si="483"/>
        <v>1</v>
      </c>
      <c r="J588" s="48">
        <f t="shared" si="484"/>
        <v>9.9999999976716936</v>
      </c>
    </row>
    <row r="589" spans="1:10" x14ac:dyDescent="0.3">
      <c r="A589" s="42">
        <f t="shared" ref="A589:A594" si="485">A588+1</f>
        <v>588</v>
      </c>
      <c r="B589" s="43">
        <v>45522</v>
      </c>
      <c r="C589" s="44">
        <v>0.79513888888888884</v>
      </c>
      <c r="D589" s="45" t="str">
        <f>IF(Tabela4[[#This Row],[Data]]&lt;&gt;"",PROPER(TEXT(Tabela4[[#This Row],[Data]],"mmmm")),"")</f>
        <v>Agosto</v>
      </c>
      <c r="E589" s="45">
        <f>IF(Tabela4[[#This Row],[Data]]&lt;&gt;"",YEAR(Tabela4[[#This Row],[Data]]),"")</f>
        <v>2024</v>
      </c>
      <c r="F589" s="46">
        <f>IF(AND(Tabela4[[#This Row],[Data]]&lt;&gt;"",Tabela4[[#This Row],[Horário]]&lt;&gt;""),Tabela4[[#This Row],[Data]]+Tabela4[[#This Row],[Horário]],"")</f>
        <v>45522.795138888891</v>
      </c>
      <c r="G589" s="46">
        <f t="shared" ref="G589:G594" si="486">IF(AND(B589&lt;&gt;"",C589&lt;&gt;""),(B589+C589)-(B588+C588),"")</f>
        <v>9.375E-2</v>
      </c>
      <c r="H589" s="47">
        <f t="shared" ref="H589:H594" si="487">IF(G589&lt;&gt;"",INT(G589),"")</f>
        <v>0</v>
      </c>
      <c r="I589" s="47">
        <f t="shared" ref="I589:I594" si="488">IF(H589&lt;&gt;"",INT((G589-H589)*24),"")</f>
        <v>2</v>
      </c>
      <c r="J589" s="48">
        <f t="shared" ref="J589:J594" si="489">IF(I589&lt;&gt;"",(((G589-H589)*24)-I589)*60,"")</f>
        <v>15</v>
      </c>
    </row>
    <row r="590" spans="1:10" x14ac:dyDescent="0.3">
      <c r="A590" s="42">
        <f t="shared" si="485"/>
        <v>589</v>
      </c>
      <c r="B590" s="43">
        <v>45523</v>
      </c>
      <c r="C590" s="44">
        <v>0.27430555555555558</v>
      </c>
      <c r="D590" s="45" t="str">
        <f>IF(Tabela4[[#This Row],[Data]]&lt;&gt;"",PROPER(TEXT(Tabela4[[#This Row],[Data]],"mmmm")),"")</f>
        <v>Agosto</v>
      </c>
      <c r="E590" s="45">
        <f>IF(Tabela4[[#This Row],[Data]]&lt;&gt;"",YEAR(Tabela4[[#This Row],[Data]]),"")</f>
        <v>2024</v>
      </c>
      <c r="F590" s="46">
        <f>IF(AND(Tabela4[[#This Row],[Data]]&lt;&gt;"",Tabela4[[#This Row],[Horário]]&lt;&gt;""),Tabela4[[#This Row],[Data]]+Tabela4[[#This Row],[Horário]],"")</f>
        <v>45523.274305555555</v>
      </c>
      <c r="G590" s="46">
        <f t="shared" si="486"/>
        <v>0.47916666666424135</v>
      </c>
      <c r="H590" s="47">
        <f t="shared" si="487"/>
        <v>0</v>
      </c>
      <c r="I590" s="47">
        <f t="shared" si="488"/>
        <v>11</v>
      </c>
      <c r="J590" s="48">
        <f t="shared" si="489"/>
        <v>29.99999999650754</v>
      </c>
    </row>
    <row r="591" spans="1:10" x14ac:dyDescent="0.3">
      <c r="A591" s="42">
        <f t="shared" si="485"/>
        <v>590</v>
      </c>
      <c r="B591" s="43">
        <v>45524</v>
      </c>
      <c r="C591" s="44">
        <v>0.95138888888888884</v>
      </c>
      <c r="D591" s="45" t="str">
        <f>IF(Tabela4[[#This Row],[Data]]&lt;&gt;"",PROPER(TEXT(Tabela4[[#This Row],[Data]],"mmmm")),"")</f>
        <v>Agosto</v>
      </c>
      <c r="E591" s="45">
        <f>IF(Tabela4[[#This Row],[Data]]&lt;&gt;"",YEAR(Tabela4[[#This Row],[Data]]),"")</f>
        <v>2024</v>
      </c>
      <c r="F591" s="46">
        <f>IF(AND(Tabela4[[#This Row],[Data]]&lt;&gt;"",Tabela4[[#This Row],[Horário]]&lt;&gt;""),Tabela4[[#This Row],[Data]]+Tabela4[[#This Row],[Horário]],"")</f>
        <v>45524.951388888891</v>
      </c>
      <c r="G591" s="46">
        <f t="shared" si="486"/>
        <v>1.6770833333357587</v>
      </c>
      <c r="H591" s="47">
        <f t="shared" si="487"/>
        <v>1</v>
      </c>
      <c r="I591" s="47">
        <f t="shared" si="488"/>
        <v>16</v>
      </c>
      <c r="J591" s="48">
        <f t="shared" si="489"/>
        <v>15.00000000349246</v>
      </c>
    </row>
    <row r="592" spans="1:10" x14ac:dyDescent="0.3">
      <c r="A592" s="42">
        <f t="shared" si="485"/>
        <v>591</v>
      </c>
      <c r="B592" s="43">
        <v>45525</v>
      </c>
      <c r="C592" s="44">
        <v>0.99305555555555558</v>
      </c>
      <c r="D592" s="45" t="str">
        <f>IF(Tabela4[[#This Row],[Data]]&lt;&gt;"",PROPER(TEXT(Tabela4[[#This Row],[Data]],"mmmm")),"")</f>
        <v>Agosto</v>
      </c>
      <c r="E592" s="45">
        <f>IF(Tabela4[[#This Row],[Data]]&lt;&gt;"",YEAR(Tabela4[[#This Row],[Data]]),"")</f>
        <v>2024</v>
      </c>
      <c r="F592" s="46">
        <f>IF(AND(Tabela4[[#This Row],[Data]]&lt;&gt;"",Tabela4[[#This Row],[Horário]]&lt;&gt;""),Tabela4[[#This Row],[Data]]+Tabela4[[#This Row],[Horário]],"")</f>
        <v>45525.993055555555</v>
      </c>
      <c r="G592" s="46">
        <f t="shared" si="486"/>
        <v>1.0416666666642413</v>
      </c>
      <c r="H592" s="47">
        <f t="shared" si="487"/>
        <v>1</v>
      </c>
      <c r="I592" s="47">
        <f t="shared" si="488"/>
        <v>0</v>
      </c>
      <c r="J592" s="48">
        <f t="shared" si="489"/>
        <v>59.99999999650754</v>
      </c>
    </row>
    <row r="593" spans="1:10" x14ac:dyDescent="0.3">
      <c r="A593" s="42">
        <f t="shared" si="485"/>
        <v>592</v>
      </c>
      <c r="B593" s="43">
        <v>45526</v>
      </c>
      <c r="C593" s="44">
        <v>4.1666666666666664E-2</v>
      </c>
      <c r="D593" s="45" t="str">
        <f>IF(Tabela4[[#This Row],[Data]]&lt;&gt;"",PROPER(TEXT(Tabela4[[#This Row],[Data]],"mmmm")),"")</f>
        <v>Agosto</v>
      </c>
      <c r="E593" s="45">
        <f>IF(Tabela4[[#This Row],[Data]]&lt;&gt;"",YEAR(Tabela4[[#This Row],[Data]]),"")</f>
        <v>2024</v>
      </c>
      <c r="F593" s="46">
        <f>IF(AND(Tabela4[[#This Row],[Data]]&lt;&gt;"",Tabela4[[#This Row],[Horário]]&lt;&gt;""),Tabela4[[#This Row],[Data]]+Tabela4[[#This Row],[Horário]],"")</f>
        <v>45526.041666666664</v>
      </c>
      <c r="G593" s="46">
        <f t="shared" si="486"/>
        <v>4.8611111109494232E-2</v>
      </c>
      <c r="H593" s="47">
        <f t="shared" si="487"/>
        <v>0</v>
      </c>
      <c r="I593" s="47">
        <f t="shared" si="488"/>
        <v>1</v>
      </c>
      <c r="J593" s="48">
        <f t="shared" si="489"/>
        <v>9.9999999976716936</v>
      </c>
    </row>
    <row r="594" spans="1:10" x14ac:dyDescent="0.3">
      <c r="A594" s="42">
        <f t="shared" si="485"/>
        <v>593</v>
      </c>
      <c r="B594" s="43">
        <v>45527</v>
      </c>
      <c r="C594" s="44">
        <v>0.92708333333333337</v>
      </c>
      <c r="D594" s="45" t="str">
        <f>IF(Tabela4[[#This Row],[Data]]&lt;&gt;"",PROPER(TEXT(Tabela4[[#This Row],[Data]],"mmmm")),"")</f>
        <v>Agosto</v>
      </c>
      <c r="E594" s="45">
        <f>IF(Tabela4[[#This Row],[Data]]&lt;&gt;"",YEAR(Tabela4[[#This Row],[Data]]),"")</f>
        <v>2024</v>
      </c>
      <c r="F594" s="46">
        <f>IF(AND(Tabela4[[#This Row],[Data]]&lt;&gt;"",Tabela4[[#This Row],[Horário]]&lt;&gt;""),Tabela4[[#This Row],[Data]]+Tabela4[[#This Row],[Horário]],"")</f>
        <v>45527.927083333336</v>
      </c>
      <c r="G594" s="46">
        <f t="shared" si="486"/>
        <v>1.8854166666715173</v>
      </c>
      <c r="H594" s="47">
        <f t="shared" si="487"/>
        <v>1</v>
      </c>
      <c r="I594" s="47">
        <f t="shared" si="488"/>
        <v>21</v>
      </c>
      <c r="J594" s="48">
        <f t="shared" si="489"/>
        <v>15.000000006984919</v>
      </c>
    </row>
    <row r="595" spans="1:10" x14ac:dyDescent="0.3">
      <c r="A595" s="42">
        <f t="shared" ref="A595:A600" si="490">A594+1</f>
        <v>594</v>
      </c>
      <c r="B595" s="43">
        <v>45528</v>
      </c>
      <c r="C595" s="44">
        <v>0.73263888888888884</v>
      </c>
      <c r="D595" s="45" t="str">
        <f>IF(Tabela4[[#This Row],[Data]]&lt;&gt;"",PROPER(TEXT(Tabela4[[#This Row],[Data]],"mmmm")),"")</f>
        <v>Agosto</v>
      </c>
      <c r="E595" s="45">
        <f>IF(Tabela4[[#This Row],[Data]]&lt;&gt;"",YEAR(Tabela4[[#This Row],[Data]]),"")</f>
        <v>2024</v>
      </c>
      <c r="F595" s="46">
        <f>IF(AND(Tabela4[[#This Row],[Data]]&lt;&gt;"",Tabela4[[#This Row],[Horário]]&lt;&gt;""),Tabela4[[#This Row],[Data]]+Tabela4[[#This Row],[Horário]],"")</f>
        <v>45528.732638888891</v>
      </c>
      <c r="G595" s="46">
        <f t="shared" ref="G595:G600" si="491">IF(AND(B595&lt;&gt;"",C595&lt;&gt;""),(B595+C595)-(B594+C594),"")</f>
        <v>0.80555555555474712</v>
      </c>
      <c r="H595" s="47">
        <f t="shared" ref="H595:H600" si="492">IF(G595&lt;&gt;"",INT(G595),"")</f>
        <v>0</v>
      </c>
      <c r="I595" s="47">
        <f t="shared" ref="I595:I600" si="493">IF(H595&lt;&gt;"",INT((G595-H595)*24),"")</f>
        <v>19</v>
      </c>
      <c r="J595" s="48">
        <f t="shared" ref="J595:J600" si="494">IF(I595&lt;&gt;"",(((G595-H595)*24)-I595)*60,"")</f>
        <v>19.999999998835847</v>
      </c>
    </row>
    <row r="596" spans="1:10" x14ac:dyDescent="0.3">
      <c r="A596" s="42">
        <f t="shared" si="490"/>
        <v>595</v>
      </c>
      <c r="B596" s="43">
        <v>45528</v>
      </c>
      <c r="C596" s="44">
        <v>0.86458333333333337</v>
      </c>
      <c r="D596" s="45" t="str">
        <f>IF(Tabela4[[#This Row],[Data]]&lt;&gt;"",PROPER(TEXT(Tabela4[[#This Row],[Data]],"mmmm")),"")</f>
        <v>Agosto</v>
      </c>
      <c r="E596" s="45">
        <f>IF(Tabela4[[#This Row],[Data]]&lt;&gt;"",YEAR(Tabela4[[#This Row],[Data]]),"")</f>
        <v>2024</v>
      </c>
      <c r="F596" s="46">
        <f>IF(AND(Tabela4[[#This Row],[Data]]&lt;&gt;"",Tabela4[[#This Row],[Horário]]&lt;&gt;""),Tabela4[[#This Row],[Data]]+Tabela4[[#This Row],[Horário]],"")</f>
        <v>45528.864583333336</v>
      </c>
      <c r="G596" s="46">
        <f t="shared" si="491"/>
        <v>0.13194444444525288</v>
      </c>
      <c r="H596" s="47">
        <f t="shared" si="492"/>
        <v>0</v>
      </c>
      <c r="I596" s="47">
        <f t="shared" si="493"/>
        <v>3</v>
      </c>
      <c r="J596" s="48">
        <f t="shared" si="494"/>
        <v>10.000000001164153</v>
      </c>
    </row>
    <row r="597" spans="1:10" x14ac:dyDescent="0.3">
      <c r="A597" s="42">
        <f t="shared" si="490"/>
        <v>596</v>
      </c>
      <c r="B597" s="43">
        <v>45529</v>
      </c>
      <c r="C597" s="44">
        <v>0.70833333333333337</v>
      </c>
      <c r="D597" s="45" t="str">
        <f>IF(Tabela4[[#This Row],[Data]]&lt;&gt;"",PROPER(TEXT(Tabela4[[#This Row],[Data]],"mmmm")),"")</f>
        <v>Agosto</v>
      </c>
      <c r="E597" s="45">
        <f>IF(Tabela4[[#This Row],[Data]]&lt;&gt;"",YEAR(Tabela4[[#This Row],[Data]]),"")</f>
        <v>2024</v>
      </c>
      <c r="F597" s="46">
        <f>IF(AND(Tabela4[[#This Row],[Data]]&lt;&gt;"",Tabela4[[#This Row],[Horário]]&lt;&gt;""),Tabela4[[#This Row],[Data]]+Tabela4[[#This Row],[Horário]],"")</f>
        <v>45529.708333333336</v>
      </c>
      <c r="G597" s="46">
        <f t="shared" si="491"/>
        <v>0.84375</v>
      </c>
      <c r="H597" s="47">
        <f t="shared" si="492"/>
        <v>0</v>
      </c>
      <c r="I597" s="47">
        <f t="shared" si="493"/>
        <v>20</v>
      </c>
      <c r="J597" s="48">
        <f t="shared" si="494"/>
        <v>15</v>
      </c>
    </row>
    <row r="598" spans="1:10" x14ac:dyDescent="0.3">
      <c r="A598" s="42">
        <f t="shared" si="490"/>
        <v>597</v>
      </c>
      <c r="B598" s="43">
        <v>45529</v>
      </c>
      <c r="C598" s="44">
        <v>0.79166666666666663</v>
      </c>
      <c r="D598" s="45" t="str">
        <f>IF(Tabela4[[#This Row],[Data]]&lt;&gt;"",PROPER(TEXT(Tabela4[[#This Row],[Data]],"mmmm")),"")</f>
        <v>Agosto</v>
      </c>
      <c r="E598" s="45">
        <f>IF(Tabela4[[#This Row],[Data]]&lt;&gt;"",YEAR(Tabela4[[#This Row],[Data]]),"")</f>
        <v>2024</v>
      </c>
      <c r="F598" s="46">
        <f>IF(AND(Tabela4[[#This Row],[Data]]&lt;&gt;"",Tabela4[[#This Row],[Horário]]&lt;&gt;""),Tabela4[[#This Row],[Data]]+Tabela4[[#This Row],[Horário]],"")</f>
        <v>45529.791666666664</v>
      </c>
      <c r="G598" s="46">
        <f t="shared" si="491"/>
        <v>8.3333333328482695E-2</v>
      </c>
      <c r="H598" s="47">
        <f t="shared" si="492"/>
        <v>0</v>
      </c>
      <c r="I598" s="47">
        <f t="shared" si="493"/>
        <v>1</v>
      </c>
      <c r="J598" s="48">
        <f t="shared" si="494"/>
        <v>59.999999993015081</v>
      </c>
    </row>
    <row r="599" spans="1:10" x14ac:dyDescent="0.3">
      <c r="A599" s="42">
        <f t="shared" si="490"/>
        <v>598</v>
      </c>
      <c r="B599" s="43">
        <v>45531</v>
      </c>
      <c r="C599" s="44">
        <v>0.64236111111111116</v>
      </c>
      <c r="D599" s="45" t="str">
        <f>IF(Tabela4[[#This Row],[Data]]&lt;&gt;"",PROPER(TEXT(Tabela4[[#This Row],[Data]],"mmmm")),"")</f>
        <v>Agosto</v>
      </c>
      <c r="E599" s="45">
        <f>IF(Tabela4[[#This Row],[Data]]&lt;&gt;"",YEAR(Tabela4[[#This Row],[Data]]),"")</f>
        <v>2024</v>
      </c>
      <c r="F599" s="46">
        <f>IF(AND(Tabela4[[#This Row],[Data]]&lt;&gt;"",Tabela4[[#This Row],[Horário]]&lt;&gt;""),Tabela4[[#This Row],[Data]]+Tabela4[[#This Row],[Horário]],"")</f>
        <v>45531.642361111109</v>
      </c>
      <c r="G599" s="46">
        <f t="shared" si="491"/>
        <v>1.8506944444452529</v>
      </c>
      <c r="H599" s="47">
        <f t="shared" si="492"/>
        <v>1</v>
      </c>
      <c r="I599" s="47">
        <f t="shared" si="493"/>
        <v>20</v>
      </c>
      <c r="J599" s="48">
        <f t="shared" si="494"/>
        <v>25.000000001164153</v>
      </c>
    </row>
    <row r="600" spans="1:10" x14ac:dyDescent="0.3">
      <c r="A600" s="42">
        <f t="shared" si="490"/>
        <v>599</v>
      </c>
      <c r="B600" s="43">
        <v>45531</v>
      </c>
      <c r="C600" s="44">
        <v>0.75</v>
      </c>
      <c r="D600" s="45" t="str">
        <f>IF(Tabela4[[#This Row],[Data]]&lt;&gt;"",PROPER(TEXT(Tabela4[[#This Row],[Data]],"mmmm")),"")</f>
        <v>Agosto</v>
      </c>
      <c r="E600" s="45">
        <f>IF(Tabela4[[#This Row],[Data]]&lt;&gt;"",YEAR(Tabela4[[#This Row],[Data]]),"")</f>
        <v>2024</v>
      </c>
      <c r="F600" s="46">
        <f>IF(AND(Tabela4[[#This Row],[Data]]&lt;&gt;"",Tabela4[[#This Row],[Horário]]&lt;&gt;""),Tabela4[[#This Row],[Data]]+Tabela4[[#This Row],[Horário]],"")</f>
        <v>45531.75</v>
      </c>
      <c r="G600" s="46">
        <f t="shared" si="491"/>
        <v>0.10763888889050577</v>
      </c>
      <c r="H600" s="47">
        <f t="shared" si="492"/>
        <v>0</v>
      </c>
      <c r="I600" s="47">
        <f t="shared" si="493"/>
        <v>2</v>
      </c>
      <c r="J600" s="48">
        <f t="shared" si="494"/>
        <v>35.000000002328306</v>
      </c>
    </row>
    <row r="601" spans="1:10" x14ac:dyDescent="0.3">
      <c r="A601" s="42">
        <f t="shared" ref="A601:A606" si="495">A600+1</f>
        <v>600</v>
      </c>
      <c r="B601" s="43">
        <v>45531</v>
      </c>
      <c r="C601" s="44">
        <v>0.85416666666666663</v>
      </c>
      <c r="D601" s="45" t="str">
        <f>IF(Tabela4[[#This Row],[Data]]&lt;&gt;"",PROPER(TEXT(Tabela4[[#This Row],[Data]],"mmmm")),"")</f>
        <v>Agosto</v>
      </c>
      <c r="E601" s="45">
        <f>IF(Tabela4[[#This Row],[Data]]&lt;&gt;"",YEAR(Tabela4[[#This Row],[Data]]),"")</f>
        <v>2024</v>
      </c>
      <c r="F601" s="46">
        <f>IF(AND(Tabela4[[#This Row],[Data]]&lt;&gt;"",Tabela4[[#This Row],[Horário]]&lt;&gt;""),Tabela4[[#This Row],[Data]]+Tabela4[[#This Row],[Horário]],"")</f>
        <v>45531.854166666664</v>
      </c>
      <c r="G601" s="46">
        <f t="shared" ref="G601:G606" si="496">IF(AND(B601&lt;&gt;"",C601&lt;&gt;""),(B601+C601)-(B600+C600),"")</f>
        <v>0.10416666666424135</v>
      </c>
      <c r="H601" s="47">
        <f t="shared" ref="H601:H606" si="497">IF(G601&lt;&gt;"",INT(G601),"")</f>
        <v>0</v>
      </c>
      <c r="I601" s="47">
        <f t="shared" ref="I601:I606" si="498">IF(H601&lt;&gt;"",INT((G601-H601)*24),"")</f>
        <v>2</v>
      </c>
      <c r="J601" s="48">
        <f t="shared" ref="J601:J606" si="499">IF(I601&lt;&gt;"",(((G601-H601)*24)-I601)*60,"")</f>
        <v>29.99999999650754</v>
      </c>
    </row>
    <row r="602" spans="1:10" x14ac:dyDescent="0.3">
      <c r="A602" s="42">
        <f t="shared" si="495"/>
        <v>601</v>
      </c>
      <c r="B602" s="43">
        <v>45531</v>
      </c>
      <c r="C602" s="44">
        <v>0.94791666666666663</v>
      </c>
      <c r="D602" s="45" t="str">
        <f>IF(Tabela4[[#This Row],[Data]]&lt;&gt;"",PROPER(TEXT(Tabela4[[#This Row],[Data]],"mmmm")),"")</f>
        <v>Agosto</v>
      </c>
      <c r="E602" s="45">
        <f>IF(Tabela4[[#This Row],[Data]]&lt;&gt;"",YEAR(Tabela4[[#This Row],[Data]]),"")</f>
        <v>2024</v>
      </c>
      <c r="F602" s="46">
        <f>IF(AND(Tabela4[[#This Row],[Data]]&lt;&gt;"",Tabela4[[#This Row],[Horário]]&lt;&gt;""),Tabela4[[#This Row],[Data]]+Tabela4[[#This Row],[Horário]],"")</f>
        <v>45531.947916666664</v>
      </c>
      <c r="G602" s="46">
        <f t="shared" si="496"/>
        <v>9.375E-2</v>
      </c>
      <c r="H602" s="47">
        <f t="shared" si="497"/>
        <v>0</v>
      </c>
      <c r="I602" s="47">
        <f t="shared" si="498"/>
        <v>2</v>
      </c>
      <c r="J602" s="48">
        <f t="shared" si="499"/>
        <v>15</v>
      </c>
    </row>
    <row r="603" spans="1:10" x14ac:dyDescent="0.3">
      <c r="A603" s="42">
        <f t="shared" si="495"/>
        <v>602</v>
      </c>
      <c r="B603" s="43">
        <v>45532</v>
      </c>
      <c r="C603" s="44">
        <v>0.29166666666666669</v>
      </c>
      <c r="D603" s="45" t="str">
        <f>IF(Tabela4[[#This Row],[Data]]&lt;&gt;"",PROPER(TEXT(Tabela4[[#This Row],[Data]],"mmmm")),"")</f>
        <v>Agosto</v>
      </c>
      <c r="E603" s="45">
        <f>IF(Tabela4[[#This Row],[Data]]&lt;&gt;"",YEAR(Tabela4[[#This Row],[Data]]),"")</f>
        <v>2024</v>
      </c>
      <c r="F603" s="46">
        <f>IF(AND(Tabela4[[#This Row],[Data]]&lt;&gt;"",Tabela4[[#This Row],[Horário]]&lt;&gt;""),Tabela4[[#This Row],[Data]]+Tabela4[[#This Row],[Horário]],"")</f>
        <v>45532.291666666664</v>
      </c>
      <c r="G603" s="46">
        <f t="shared" si="496"/>
        <v>0.34375</v>
      </c>
      <c r="H603" s="47">
        <f t="shared" si="497"/>
        <v>0</v>
      </c>
      <c r="I603" s="47">
        <f t="shared" si="498"/>
        <v>8</v>
      </c>
      <c r="J603" s="48">
        <f t="shared" si="499"/>
        <v>15</v>
      </c>
    </row>
    <row r="604" spans="1:10" x14ac:dyDescent="0.3">
      <c r="A604" s="42">
        <f t="shared" si="495"/>
        <v>603</v>
      </c>
      <c r="B604" s="43">
        <v>45532</v>
      </c>
      <c r="C604" s="44">
        <v>0.39583333333333331</v>
      </c>
      <c r="D604" s="45" t="str">
        <f>IF(Tabela4[[#This Row],[Data]]&lt;&gt;"",PROPER(TEXT(Tabela4[[#This Row],[Data]],"mmmm")),"")</f>
        <v>Agosto</v>
      </c>
      <c r="E604" s="45">
        <f>IF(Tabela4[[#This Row],[Data]]&lt;&gt;"",YEAR(Tabela4[[#This Row],[Data]]),"")</f>
        <v>2024</v>
      </c>
      <c r="F604" s="46">
        <f>IF(AND(Tabela4[[#This Row],[Data]]&lt;&gt;"",Tabela4[[#This Row],[Horário]]&lt;&gt;""),Tabela4[[#This Row],[Data]]+Tabela4[[#This Row],[Horário]],"")</f>
        <v>45532.395833333336</v>
      </c>
      <c r="G604" s="46">
        <f t="shared" si="496"/>
        <v>0.10416666667151731</v>
      </c>
      <c r="H604" s="47">
        <f t="shared" si="497"/>
        <v>0</v>
      </c>
      <c r="I604" s="47">
        <f t="shared" si="498"/>
        <v>2</v>
      </c>
      <c r="J604" s="48">
        <f t="shared" si="499"/>
        <v>30.000000006984919</v>
      </c>
    </row>
    <row r="605" spans="1:10" x14ac:dyDescent="0.3">
      <c r="A605" s="42">
        <f t="shared" si="495"/>
        <v>604</v>
      </c>
      <c r="B605" s="43">
        <v>45533</v>
      </c>
      <c r="C605" s="44">
        <v>0.98611111111111116</v>
      </c>
      <c r="D605" s="45" t="str">
        <f>IF(Tabela4[[#This Row],[Data]]&lt;&gt;"",PROPER(TEXT(Tabela4[[#This Row],[Data]],"mmmm")),"")</f>
        <v>Agosto</v>
      </c>
      <c r="E605" s="45">
        <f>IF(Tabela4[[#This Row],[Data]]&lt;&gt;"",YEAR(Tabela4[[#This Row],[Data]]),"")</f>
        <v>2024</v>
      </c>
      <c r="F605" s="46">
        <f>IF(AND(Tabela4[[#This Row],[Data]]&lt;&gt;"",Tabela4[[#This Row],[Horário]]&lt;&gt;""),Tabela4[[#This Row],[Data]]+Tabela4[[#This Row],[Horário]],"")</f>
        <v>45533.986111111109</v>
      </c>
      <c r="G605" s="46">
        <f t="shared" si="496"/>
        <v>1.5902777777737356</v>
      </c>
      <c r="H605" s="47">
        <f t="shared" si="497"/>
        <v>1</v>
      </c>
      <c r="I605" s="47">
        <f t="shared" si="498"/>
        <v>14</v>
      </c>
      <c r="J605" s="48">
        <f t="shared" si="499"/>
        <v>9.9999999941792339</v>
      </c>
    </row>
    <row r="606" spans="1:10" x14ac:dyDescent="0.3">
      <c r="A606" s="42">
        <f t="shared" si="495"/>
        <v>605</v>
      </c>
      <c r="B606" s="43">
        <v>45535</v>
      </c>
      <c r="C606" s="44">
        <v>0.65972222222222221</v>
      </c>
      <c r="D606" s="45" t="str">
        <f>IF(Tabela4[[#This Row],[Data]]&lt;&gt;"",PROPER(TEXT(Tabela4[[#This Row],[Data]],"mmmm")),"")</f>
        <v>Agosto</v>
      </c>
      <c r="E606" s="45">
        <f>IF(Tabela4[[#This Row],[Data]]&lt;&gt;"",YEAR(Tabela4[[#This Row],[Data]]),"")</f>
        <v>2024</v>
      </c>
      <c r="F606" s="46">
        <f>IF(AND(Tabela4[[#This Row],[Data]]&lt;&gt;"",Tabela4[[#This Row],[Horário]]&lt;&gt;""),Tabela4[[#This Row],[Data]]+Tabela4[[#This Row],[Horário]],"")</f>
        <v>45535.659722222219</v>
      </c>
      <c r="G606" s="46">
        <f t="shared" si="496"/>
        <v>1.6736111111094942</v>
      </c>
      <c r="H606" s="47">
        <f t="shared" si="497"/>
        <v>1</v>
      </c>
      <c r="I606" s="47">
        <f t="shared" si="498"/>
        <v>16</v>
      </c>
      <c r="J606" s="48">
        <f t="shared" si="499"/>
        <v>9.9999999976716936</v>
      </c>
    </row>
    <row r="607" spans="1:10" x14ac:dyDescent="0.3">
      <c r="A607" s="42">
        <f t="shared" ref="A607:A612" si="500">A606+1</f>
        <v>606</v>
      </c>
      <c r="B607" s="43">
        <v>45536</v>
      </c>
      <c r="C607" s="44">
        <v>0.57986111111111116</v>
      </c>
      <c r="D607" s="45" t="str">
        <f>IF(Tabela4[[#This Row],[Data]]&lt;&gt;"",PROPER(TEXT(Tabela4[[#This Row],[Data]],"mmmm")),"")</f>
        <v>Setembro</v>
      </c>
      <c r="E607" s="45">
        <f>IF(Tabela4[[#This Row],[Data]]&lt;&gt;"",YEAR(Tabela4[[#This Row],[Data]]),"")</f>
        <v>2024</v>
      </c>
      <c r="F607" s="46">
        <f>IF(AND(Tabela4[[#This Row],[Data]]&lt;&gt;"",Tabela4[[#This Row],[Horário]]&lt;&gt;""),Tabela4[[#This Row],[Data]]+Tabela4[[#This Row],[Horário]],"")</f>
        <v>45536.579861111109</v>
      </c>
      <c r="G607" s="46">
        <f t="shared" ref="G607:G612" si="501">IF(AND(B607&lt;&gt;"",C607&lt;&gt;""),(B607+C607)-(B606+C606),"")</f>
        <v>0.92013888889050577</v>
      </c>
      <c r="H607" s="47">
        <f t="shared" ref="H607:H612" si="502">IF(G607&lt;&gt;"",INT(G607),"")</f>
        <v>0</v>
      </c>
      <c r="I607" s="47">
        <f t="shared" ref="I607:I612" si="503">IF(H607&lt;&gt;"",INT((G607-H607)*24),"")</f>
        <v>22</v>
      </c>
      <c r="J607" s="48">
        <f t="shared" ref="J607:J612" si="504">IF(I607&lt;&gt;"",(((G607-H607)*24)-I607)*60,"")</f>
        <v>5.0000000023283064</v>
      </c>
    </row>
    <row r="608" spans="1:10" x14ac:dyDescent="0.3">
      <c r="A608" s="42">
        <f t="shared" si="500"/>
        <v>607</v>
      </c>
      <c r="B608" s="43">
        <v>45536</v>
      </c>
      <c r="C608" s="44">
        <v>0.6875</v>
      </c>
      <c r="D608" s="45" t="str">
        <f>IF(Tabela4[[#This Row],[Data]]&lt;&gt;"",PROPER(TEXT(Tabela4[[#This Row],[Data]],"mmmm")),"")</f>
        <v>Setembro</v>
      </c>
      <c r="E608" s="45">
        <f>IF(Tabela4[[#This Row],[Data]]&lt;&gt;"",YEAR(Tabela4[[#This Row],[Data]]),"")</f>
        <v>2024</v>
      </c>
      <c r="F608" s="46">
        <f>IF(AND(Tabela4[[#This Row],[Data]]&lt;&gt;"",Tabela4[[#This Row],[Horário]]&lt;&gt;""),Tabela4[[#This Row],[Data]]+Tabela4[[#This Row],[Horário]],"")</f>
        <v>45536.6875</v>
      </c>
      <c r="G608" s="46">
        <f t="shared" si="501"/>
        <v>0.10763888889050577</v>
      </c>
      <c r="H608" s="47">
        <f t="shared" si="502"/>
        <v>0</v>
      </c>
      <c r="I608" s="47">
        <f t="shared" si="503"/>
        <v>2</v>
      </c>
      <c r="J608" s="48">
        <f t="shared" si="504"/>
        <v>35.000000002328306</v>
      </c>
    </row>
    <row r="609" spans="1:10" x14ac:dyDescent="0.3">
      <c r="A609" s="42">
        <f t="shared" si="500"/>
        <v>608</v>
      </c>
      <c r="B609" s="43">
        <v>45537</v>
      </c>
      <c r="C609" s="44">
        <v>0.97569444444444442</v>
      </c>
      <c r="D609" s="45" t="str">
        <f>IF(Tabela4[[#This Row],[Data]]&lt;&gt;"",PROPER(TEXT(Tabela4[[#This Row],[Data]],"mmmm")),"")</f>
        <v>Setembro</v>
      </c>
      <c r="E609" s="45">
        <f>IF(Tabela4[[#This Row],[Data]]&lt;&gt;"",YEAR(Tabela4[[#This Row],[Data]]),"")</f>
        <v>2024</v>
      </c>
      <c r="F609" s="46">
        <f>IF(AND(Tabela4[[#This Row],[Data]]&lt;&gt;"",Tabela4[[#This Row],[Horário]]&lt;&gt;""),Tabela4[[#This Row],[Data]]+Tabela4[[#This Row],[Horário]],"")</f>
        <v>45537.975694444445</v>
      </c>
      <c r="G609" s="46">
        <f t="shared" si="501"/>
        <v>1.2881944444452529</v>
      </c>
      <c r="H609" s="47">
        <f t="shared" si="502"/>
        <v>1</v>
      </c>
      <c r="I609" s="47">
        <f t="shared" si="503"/>
        <v>6</v>
      </c>
      <c r="J609" s="48">
        <f t="shared" si="504"/>
        <v>55.000000001164153</v>
      </c>
    </row>
    <row r="610" spans="1:10" x14ac:dyDescent="0.3">
      <c r="A610" s="42">
        <f t="shared" si="500"/>
        <v>609</v>
      </c>
      <c r="B610" s="43">
        <v>45538</v>
      </c>
      <c r="C610" s="44">
        <v>4.1666666666666664E-2</v>
      </c>
      <c r="D610" s="45" t="str">
        <f>IF(Tabela4[[#This Row],[Data]]&lt;&gt;"",PROPER(TEXT(Tabela4[[#This Row],[Data]],"mmmm")),"")</f>
        <v>Setembro</v>
      </c>
      <c r="E610" s="45">
        <f>IF(Tabela4[[#This Row],[Data]]&lt;&gt;"",YEAR(Tabela4[[#This Row],[Data]]),"")</f>
        <v>2024</v>
      </c>
      <c r="F610" s="46">
        <f>IF(AND(Tabela4[[#This Row],[Data]]&lt;&gt;"",Tabela4[[#This Row],[Horário]]&lt;&gt;""),Tabela4[[#This Row],[Data]]+Tabela4[[#This Row],[Horário]],"")</f>
        <v>45538.041666666664</v>
      </c>
      <c r="G610" s="46">
        <f t="shared" si="501"/>
        <v>6.5972222218988463E-2</v>
      </c>
      <c r="H610" s="47">
        <f t="shared" si="502"/>
        <v>0</v>
      </c>
      <c r="I610" s="47">
        <f t="shared" si="503"/>
        <v>1</v>
      </c>
      <c r="J610" s="48">
        <f t="shared" si="504"/>
        <v>34.999999995343387</v>
      </c>
    </row>
    <row r="611" spans="1:10" x14ac:dyDescent="0.3">
      <c r="A611" s="42">
        <f t="shared" si="500"/>
        <v>610</v>
      </c>
      <c r="B611" s="43">
        <v>45538</v>
      </c>
      <c r="C611" s="44">
        <v>0.42708333333333331</v>
      </c>
      <c r="D611" s="45" t="str">
        <f>IF(Tabela4[[#This Row],[Data]]&lt;&gt;"",PROPER(TEXT(Tabela4[[#This Row],[Data]],"mmmm")),"")</f>
        <v>Setembro</v>
      </c>
      <c r="E611" s="45">
        <f>IF(Tabela4[[#This Row],[Data]]&lt;&gt;"",YEAR(Tabela4[[#This Row],[Data]]),"")</f>
        <v>2024</v>
      </c>
      <c r="F611" s="46">
        <f>IF(AND(Tabela4[[#This Row],[Data]]&lt;&gt;"",Tabela4[[#This Row],[Horário]]&lt;&gt;""),Tabela4[[#This Row],[Data]]+Tabela4[[#This Row],[Horário]],"")</f>
        <v>45538.427083333336</v>
      </c>
      <c r="G611" s="46">
        <f t="shared" si="501"/>
        <v>0.38541666667151731</v>
      </c>
      <c r="H611" s="47">
        <f t="shared" si="502"/>
        <v>0</v>
      </c>
      <c r="I611" s="47">
        <f t="shared" si="503"/>
        <v>9</v>
      </c>
      <c r="J611" s="48">
        <f t="shared" si="504"/>
        <v>15.000000006984919</v>
      </c>
    </row>
    <row r="612" spans="1:10" x14ac:dyDescent="0.3">
      <c r="A612" s="42">
        <f t="shared" si="500"/>
        <v>611</v>
      </c>
      <c r="B612" s="43">
        <v>45540</v>
      </c>
      <c r="C612" s="44">
        <v>0.3888888888888889</v>
      </c>
      <c r="D612" s="45" t="str">
        <f>IF(Tabela4[[#This Row],[Data]]&lt;&gt;"",PROPER(TEXT(Tabela4[[#This Row],[Data]],"mmmm")),"")</f>
        <v>Setembro</v>
      </c>
      <c r="E612" s="45">
        <f>IF(Tabela4[[#This Row],[Data]]&lt;&gt;"",YEAR(Tabela4[[#This Row],[Data]]),"")</f>
        <v>2024</v>
      </c>
      <c r="F612" s="46">
        <f>IF(AND(Tabela4[[#This Row],[Data]]&lt;&gt;"",Tabela4[[#This Row],[Horário]]&lt;&gt;""),Tabela4[[#This Row],[Data]]+Tabela4[[#This Row],[Horário]],"")</f>
        <v>45540.388888888891</v>
      </c>
      <c r="G612" s="46">
        <f t="shared" si="501"/>
        <v>1.9618055555547471</v>
      </c>
      <c r="H612" s="47">
        <f t="shared" si="502"/>
        <v>1</v>
      </c>
      <c r="I612" s="47">
        <f t="shared" si="503"/>
        <v>23</v>
      </c>
      <c r="J612" s="48">
        <f t="shared" si="504"/>
        <v>4.9999999988358468</v>
      </c>
    </row>
    <row r="613" spans="1:10" x14ac:dyDescent="0.3">
      <c r="A613" s="42">
        <f t="shared" ref="A613:A618" si="505">A612+1</f>
        <v>612</v>
      </c>
      <c r="B613" s="43">
        <v>45540</v>
      </c>
      <c r="C613" s="44">
        <v>0.43402777777777779</v>
      </c>
      <c r="D613" s="45" t="str">
        <f>IF(Tabela4[[#This Row],[Data]]&lt;&gt;"",PROPER(TEXT(Tabela4[[#This Row],[Data]],"mmmm")),"")</f>
        <v>Setembro</v>
      </c>
      <c r="E613" s="45">
        <f>IF(Tabela4[[#This Row],[Data]]&lt;&gt;"",YEAR(Tabela4[[#This Row],[Data]]),"")</f>
        <v>2024</v>
      </c>
      <c r="F613" s="46">
        <f>IF(AND(Tabela4[[#This Row],[Data]]&lt;&gt;"",Tabela4[[#This Row],[Horário]]&lt;&gt;""),Tabela4[[#This Row],[Data]]+Tabela4[[#This Row],[Horário]],"")</f>
        <v>45540.434027777781</v>
      </c>
      <c r="G613" s="46">
        <f t="shared" ref="G613:G618" si="506">IF(AND(B613&lt;&gt;"",C613&lt;&gt;""),(B613+C613)-(B612+C612),"")</f>
        <v>4.5138888890505768E-2</v>
      </c>
      <c r="H613" s="47">
        <f t="shared" ref="H613:H618" si="507">IF(G613&lt;&gt;"",INT(G613),"")</f>
        <v>0</v>
      </c>
      <c r="I613" s="47">
        <f t="shared" ref="I613:I618" si="508">IF(H613&lt;&gt;"",INT((G613-H613)*24),"")</f>
        <v>1</v>
      </c>
      <c r="J613" s="48">
        <f t="shared" ref="J613:J618" si="509">IF(I613&lt;&gt;"",(((G613-H613)*24)-I613)*60,"")</f>
        <v>5.0000000023283064</v>
      </c>
    </row>
    <row r="614" spans="1:10" x14ac:dyDescent="0.3">
      <c r="A614" s="42">
        <f t="shared" si="505"/>
        <v>613</v>
      </c>
      <c r="B614" s="43">
        <v>45541</v>
      </c>
      <c r="C614" s="44">
        <v>0.95138888888888884</v>
      </c>
      <c r="D614" s="45" t="str">
        <f>IF(Tabela4[[#This Row],[Data]]&lt;&gt;"",PROPER(TEXT(Tabela4[[#This Row],[Data]],"mmmm")),"")</f>
        <v>Setembro</v>
      </c>
      <c r="E614" s="45">
        <f>IF(Tabela4[[#This Row],[Data]]&lt;&gt;"",YEAR(Tabela4[[#This Row],[Data]]),"")</f>
        <v>2024</v>
      </c>
      <c r="F614" s="46">
        <f>IF(AND(Tabela4[[#This Row],[Data]]&lt;&gt;"",Tabela4[[#This Row],[Horário]]&lt;&gt;""),Tabela4[[#This Row],[Data]]+Tabela4[[#This Row],[Horário]],"")</f>
        <v>45541.951388888891</v>
      </c>
      <c r="G614" s="46">
        <f t="shared" si="506"/>
        <v>1.5173611111094942</v>
      </c>
      <c r="H614" s="47">
        <f t="shared" si="507"/>
        <v>1</v>
      </c>
      <c r="I614" s="47">
        <f t="shared" si="508"/>
        <v>12</v>
      </c>
      <c r="J614" s="48">
        <f t="shared" si="509"/>
        <v>24.999999997671694</v>
      </c>
    </row>
    <row r="615" spans="1:10" x14ac:dyDescent="0.3">
      <c r="A615" s="42">
        <f t="shared" si="505"/>
        <v>614</v>
      </c>
      <c r="B615" s="43">
        <v>45542</v>
      </c>
      <c r="C615" s="44">
        <v>0.67708333333333337</v>
      </c>
      <c r="D615" s="45" t="str">
        <f>IF(Tabela4[[#This Row],[Data]]&lt;&gt;"",PROPER(TEXT(Tabela4[[#This Row],[Data]],"mmmm")),"")</f>
        <v>Setembro</v>
      </c>
      <c r="E615" s="45">
        <f>IF(Tabela4[[#This Row],[Data]]&lt;&gt;"",YEAR(Tabela4[[#This Row],[Data]]),"")</f>
        <v>2024</v>
      </c>
      <c r="F615" s="46">
        <f>IF(AND(Tabela4[[#This Row],[Data]]&lt;&gt;"",Tabela4[[#This Row],[Horário]]&lt;&gt;""),Tabela4[[#This Row],[Data]]+Tabela4[[#This Row],[Horário]],"")</f>
        <v>45542.677083333336</v>
      </c>
      <c r="G615" s="46">
        <f t="shared" si="506"/>
        <v>0.72569444444525288</v>
      </c>
      <c r="H615" s="47">
        <f t="shared" si="507"/>
        <v>0</v>
      </c>
      <c r="I615" s="47">
        <f t="shared" si="508"/>
        <v>17</v>
      </c>
      <c r="J615" s="48">
        <f t="shared" si="509"/>
        <v>25.000000001164153</v>
      </c>
    </row>
    <row r="616" spans="1:10" x14ac:dyDescent="0.3">
      <c r="A616" s="42">
        <f t="shared" si="505"/>
        <v>615</v>
      </c>
      <c r="B616" s="43">
        <v>45543</v>
      </c>
      <c r="C616" s="44">
        <v>0.88541666666666663</v>
      </c>
      <c r="D616" s="45" t="str">
        <f>IF(Tabela4[[#This Row],[Data]]&lt;&gt;"",PROPER(TEXT(Tabela4[[#This Row],[Data]],"mmmm")),"")</f>
        <v>Setembro</v>
      </c>
      <c r="E616" s="45">
        <f>IF(Tabela4[[#This Row],[Data]]&lt;&gt;"",YEAR(Tabela4[[#This Row],[Data]]),"")</f>
        <v>2024</v>
      </c>
      <c r="F616" s="46">
        <f>IF(AND(Tabela4[[#This Row],[Data]]&lt;&gt;"",Tabela4[[#This Row],[Horário]]&lt;&gt;""),Tabela4[[#This Row],[Data]]+Tabela4[[#This Row],[Horário]],"")</f>
        <v>45543.885416666664</v>
      </c>
      <c r="G616" s="46">
        <f t="shared" si="506"/>
        <v>1.2083333333284827</v>
      </c>
      <c r="H616" s="47">
        <f t="shared" si="507"/>
        <v>1</v>
      </c>
      <c r="I616" s="47">
        <f t="shared" si="508"/>
        <v>4</v>
      </c>
      <c r="J616" s="48">
        <f t="shared" si="509"/>
        <v>59.999999993015081</v>
      </c>
    </row>
    <row r="617" spans="1:10" x14ac:dyDescent="0.3">
      <c r="A617" s="42">
        <f t="shared" si="505"/>
        <v>616</v>
      </c>
      <c r="B617" s="43">
        <v>45543</v>
      </c>
      <c r="C617" s="44">
        <v>0.93402777777777779</v>
      </c>
      <c r="D617" s="45" t="str">
        <f>IF(Tabela4[[#This Row],[Data]]&lt;&gt;"",PROPER(TEXT(Tabela4[[#This Row],[Data]],"mmmm")),"")</f>
        <v>Setembro</v>
      </c>
      <c r="E617" s="45">
        <f>IF(Tabela4[[#This Row],[Data]]&lt;&gt;"",YEAR(Tabela4[[#This Row],[Data]]),"")</f>
        <v>2024</v>
      </c>
      <c r="F617" s="46">
        <f>IF(AND(Tabela4[[#This Row],[Data]]&lt;&gt;"",Tabela4[[#This Row],[Horário]]&lt;&gt;""),Tabela4[[#This Row],[Data]]+Tabela4[[#This Row],[Horário]],"")</f>
        <v>45543.934027777781</v>
      </c>
      <c r="G617" s="46">
        <f t="shared" si="506"/>
        <v>4.8611111116770189E-2</v>
      </c>
      <c r="H617" s="47">
        <f t="shared" si="507"/>
        <v>0</v>
      </c>
      <c r="I617" s="47">
        <f t="shared" si="508"/>
        <v>1</v>
      </c>
      <c r="J617" s="48">
        <f t="shared" si="509"/>
        <v>10.000000008149073</v>
      </c>
    </row>
    <row r="618" spans="1:10" x14ac:dyDescent="0.3">
      <c r="A618" s="42">
        <f t="shared" si="505"/>
        <v>617</v>
      </c>
      <c r="B618" s="43">
        <v>45544</v>
      </c>
      <c r="C618" s="44">
        <v>0.19444444444444445</v>
      </c>
      <c r="D618" s="45" t="str">
        <f>IF(Tabela4[[#This Row],[Data]]&lt;&gt;"",PROPER(TEXT(Tabela4[[#This Row],[Data]],"mmmm")),"")</f>
        <v>Setembro</v>
      </c>
      <c r="E618" s="45">
        <f>IF(Tabela4[[#This Row],[Data]]&lt;&gt;"",YEAR(Tabela4[[#This Row],[Data]]),"")</f>
        <v>2024</v>
      </c>
      <c r="F618" s="46">
        <f>IF(AND(Tabela4[[#This Row],[Data]]&lt;&gt;"",Tabela4[[#This Row],[Horário]]&lt;&gt;""),Tabela4[[#This Row],[Data]]+Tabela4[[#This Row],[Horário]],"")</f>
        <v>45544.194444444445</v>
      </c>
      <c r="G618" s="46">
        <f t="shared" si="506"/>
        <v>0.26041666666424135</v>
      </c>
      <c r="H618" s="47">
        <f t="shared" si="507"/>
        <v>0</v>
      </c>
      <c r="I618" s="47">
        <f t="shared" si="508"/>
        <v>6</v>
      </c>
      <c r="J618" s="48">
        <f t="shared" si="509"/>
        <v>14.99999999650754</v>
      </c>
    </row>
    <row r="619" spans="1:10" x14ac:dyDescent="0.3">
      <c r="A619" s="42">
        <f t="shared" ref="A619:A624" si="510">A618+1</f>
        <v>618</v>
      </c>
      <c r="B619" s="43">
        <v>45544</v>
      </c>
      <c r="C619" s="44">
        <v>0.24305555555555555</v>
      </c>
      <c r="D619" s="45" t="str">
        <f>IF(Tabela4[[#This Row],[Data]]&lt;&gt;"",PROPER(TEXT(Tabela4[[#This Row],[Data]],"mmmm")),"")</f>
        <v>Setembro</v>
      </c>
      <c r="E619" s="45">
        <f>IF(Tabela4[[#This Row],[Data]]&lt;&gt;"",YEAR(Tabela4[[#This Row],[Data]]),"")</f>
        <v>2024</v>
      </c>
      <c r="F619" s="46">
        <f>IF(AND(Tabela4[[#This Row],[Data]]&lt;&gt;"",Tabela4[[#This Row],[Horário]]&lt;&gt;""),Tabela4[[#This Row],[Data]]+Tabela4[[#This Row],[Horário]],"")</f>
        <v>45544.243055555555</v>
      </c>
      <c r="G619" s="46">
        <f t="shared" ref="G619:G624" si="511">IF(AND(B619&lt;&gt;"",C619&lt;&gt;""),(B619+C619)-(B618+C618),"")</f>
        <v>4.8611111109494232E-2</v>
      </c>
      <c r="H619" s="47">
        <f t="shared" ref="H619:H624" si="512">IF(G619&lt;&gt;"",INT(G619),"")</f>
        <v>0</v>
      </c>
      <c r="I619" s="47">
        <f t="shared" ref="I619:I624" si="513">IF(H619&lt;&gt;"",INT((G619-H619)*24),"")</f>
        <v>1</v>
      </c>
      <c r="J619" s="48">
        <f t="shared" ref="J619:J624" si="514">IF(I619&lt;&gt;"",(((G619-H619)*24)-I619)*60,"")</f>
        <v>9.9999999976716936</v>
      </c>
    </row>
    <row r="620" spans="1:10" x14ac:dyDescent="0.3">
      <c r="A620" s="42">
        <f t="shared" si="510"/>
        <v>619</v>
      </c>
      <c r="B620" s="43">
        <v>45544</v>
      </c>
      <c r="C620" s="44">
        <v>0.36805555555555558</v>
      </c>
      <c r="D620" s="45" t="str">
        <f>IF(Tabela4[[#This Row],[Data]]&lt;&gt;"",PROPER(TEXT(Tabela4[[#This Row],[Data]],"mmmm")),"")</f>
        <v>Setembro</v>
      </c>
      <c r="E620" s="45">
        <f>IF(Tabela4[[#This Row],[Data]]&lt;&gt;"",YEAR(Tabela4[[#This Row],[Data]]),"")</f>
        <v>2024</v>
      </c>
      <c r="F620" s="46">
        <f>IF(AND(Tabela4[[#This Row],[Data]]&lt;&gt;"",Tabela4[[#This Row],[Horário]]&lt;&gt;""),Tabela4[[#This Row],[Data]]+Tabela4[[#This Row],[Horário]],"")</f>
        <v>45544.368055555555</v>
      </c>
      <c r="G620" s="46">
        <f t="shared" si="511"/>
        <v>0.125</v>
      </c>
      <c r="H620" s="47">
        <f t="shared" si="512"/>
        <v>0</v>
      </c>
      <c r="I620" s="47">
        <f t="shared" si="513"/>
        <v>3</v>
      </c>
      <c r="J620" s="48">
        <f t="shared" si="514"/>
        <v>0</v>
      </c>
    </row>
    <row r="621" spans="1:10" x14ac:dyDescent="0.3">
      <c r="A621" s="42">
        <f t="shared" si="510"/>
        <v>620</v>
      </c>
      <c r="B621" s="43">
        <v>45545</v>
      </c>
      <c r="C621" s="44">
        <v>0.72916666666666663</v>
      </c>
      <c r="D621" s="45" t="str">
        <f>IF(Tabela4[[#This Row],[Data]]&lt;&gt;"",PROPER(TEXT(Tabela4[[#This Row],[Data]],"mmmm")),"")</f>
        <v>Setembro</v>
      </c>
      <c r="E621" s="45">
        <f>IF(Tabela4[[#This Row],[Data]]&lt;&gt;"",YEAR(Tabela4[[#This Row],[Data]]),"")</f>
        <v>2024</v>
      </c>
      <c r="F621" s="46">
        <f>IF(AND(Tabela4[[#This Row],[Data]]&lt;&gt;"",Tabela4[[#This Row],[Horário]]&lt;&gt;""),Tabela4[[#This Row],[Data]]+Tabela4[[#This Row],[Horário]],"")</f>
        <v>45545.729166666664</v>
      </c>
      <c r="G621" s="46">
        <f t="shared" si="511"/>
        <v>1.3611111111094942</v>
      </c>
      <c r="H621" s="47">
        <f t="shared" si="512"/>
        <v>1</v>
      </c>
      <c r="I621" s="47">
        <f t="shared" si="513"/>
        <v>8</v>
      </c>
      <c r="J621" s="48">
        <f t="shared" si="514"/>
        <v>39.999999997671694</v>
      </c>
    </row>
    <row r="622" spans="1:10" x14ac:dyDescent="0.3">
      <c r="A622" s="42">
        <f t="shared" si="510"/>
        <v>621</v>
      </c>
      <c r="B622" s="43">
        <v>45545</v>
      </c>
      <c r="C622" s="44">
        <v>0.96527777777777779</v>
      </c>
      <c r="D622" s="45" t="str">
        <f>IF(Tabela4[[#This Row],[Data]]&lt;&gt;"",PROPER(TEXT(Tabela4[[#This Row],[Data]],"mmmm")),"")</f>
        <v>Setembro</v>
      </c>
      <c r="E622" s="45">
        <f>IF(Tabela4[[#This Row],[Data]]&lt;&gt;"",YEAR(Tabela4[[#This Row],[Data]]),"")</f>
        <v>2024</v>
      </c>
      <c r="F622" s="46">
        <f>IF(AND(Tabela4[[#This Row],[Data]]&lt;&gt;"",Tabela4[[#This Row],[Horário]]&lt;&gt;""),Tabela4[[#This Row],[Data]]+Tabela4[[#This Row],[Horário]],"")</f>
        <v>45545.965277777781</v>
      </c>
      <c r="G622" s="46">
        <f t="shared" si="511"/>
        <v>0.23611111111677019</v>
      </c>
      <c r="H622" s="47">
        <f t="shared" si="512"/>
        <v>0</v>
      </c>
      <c r="I622" s="47">
        <f t="shared" si="513"/>
        <v>5</v>
      </c>
      <c r="J622" s="48">
        <f t="shared" si="514"/>
        <v>40.000000008149073</v>
      </c>
    </row>
    <row r="623" spans="1:10" x14ac:dyDescent="0.3">
      <c r="A623" s="42">
        <f t="shared" si="510"/>
        <v>622</v>
      </c>
      <c r="B623" s="43">
        <v>45547</v>
      </c>
      <c r="C623" s="44">
        <v>0.625</v>
      </c>
      <c r="D623" s="45" t="str">
        <f>IF(Tabela4[[#This Row],[Data]]&lt;&gt;"",PROPER(TEXT(Tabela4[[#This Row],[Data]],"mmmm")),"")</f>
        <v>Setembro</v>
      </c>
      <c r="E623" s="45">
        <f>IF(Tabela4[[#This Row],[Data]]&lt;&gt;"",YEAR(Tabela4[[#This Row],[Data]]),"")</f>
        <v>2024</v>
      </c>
      <c r="F623" s="46">
        <f>IF(AND(Tabela4[[#This Row],[Data]]&lt;&gt;"",Tabela4[[#This Row],[Horário]]&lt;&gt;""),Tabela4[[#This Row],[Data]]+Tabela4[[#This Row],[Horário]],"")</f>
        <v>45547.625</v>
      </c>
      <c r="G623" s="46">
        <f t="shared" si="511"/>
        <v>1.6597222222189885</v>
      </c>
      <c r="H623" s="47">
        <f t="shared" si="512"/>
        <v>1</v>
      </c>
      <c r="I623" s="47">
        <f t="shared" si="513"/>
        <v>15</v>
      </c>
      <c r="J623" s="48">
        <f t="shared" si="514"/>
        <v>49.999999995343387</v>
      </c>
    </row>
    <row r="624" spans="1:10" x14ac:dyDescent="0.3">
      <c r="A624" s="42">
        <f t="shared" si="510"/>
        <v>623</v>
      </c>
      <c r="B624" s="43">
        <v>45547</v>
      </c>
      <c r="C624" s="44">
        <v>0.66666666666666663</v>
      </c>
      <c r="D624" s="45" t="str">
        <f>IF(Tabela4[[#This Row],[Data]]&lt;&gt;"",PROPER(TEXT(Tabela4[[#This Row],[Data]],"mmmm")),"")</f>
        <v>Setembro</v>
      </c>
      <c r="E624" s="45">
        <f>IF(Tabela4[[#This Row],[Data]]&lt;&gt;"",YEAR(Tabela4[[#This Row],[Data]]),"")</f>
        <v>2024</v>
      </c>
      <c r="F624" s="46">
        <f>IF(AND(Tabela4[[#This Row],[Data]]&lt;&gt;"",Tabela4[[#This Row],[Horário]]&lt;&gt;""),Tabela4[[#This Row],[Data]]+Tabela4[[#This Row],[Horário]],"")</f>
        <v>45547.666666666664</v>
      </c>
      <c r="G624" s="46">
        <f t="shared" si="511"/>
        <v>4.1666666664241347E-2</v>
      </c>
      <c r="H624" s="47">
        <f t="shared" si="512"/>
        <v>0</v>
      </c>
      <c r="I624" s="47">
        <f t="shared" si="513"/>
        <v>0</v>
      </c>
      <c r="J624" s="48">
        <f t="shared" si="514"/>
        <v>59.99999999650754</v>
      </c>
    </row>
    <row r="625" spans="1:10" x14ac:dyDescent="0.3">
      <c r="A625" s="42">
        <f t="shared" ref="A625:A630" si="515">A624+1</f>
        <v>624</v>
      </c>
      <c r="B625" s="43">
        <v>45548</v>
      </c>
      <c r="C625" s="44">
        <v>0.64930555555555558</v>
      </c>
      <c r="D625" s="45" t="str">
        <f>IF(Tabela4[[#This Row],[Data]]&lt;&gt;"",PROPER(TEXT(Tabela4[[#This Row],[Data]],"mmmm")),"")</f>
        <v>Setembro</v>
      </c>
      <c r="E625" s="45">
        <f>IF(Tabela4[[#This Row],[Data]]&lt;&gt;"",YEAR(Tabela4[[#This Row],[Data]]),"")</f>
        <v>2024</v>
      </c>
      <c r="F625" s="46">
        <f>IF(AND(Tabela4[[#This Row],[Data]]&lt;&gt;"",Tabela4[[#This Row],[Horário]]&lt;&gt;""),Tabela4[[#This Row],[Data]]+Tabela4[[#This Row],[Horário]],"")</f>
        <v>45548.649305555555</v>
      </c>
      <c r="G625" s="46">
        <f t="shared" ref="G625:G630" si="516">IF(AND(B625&lt;&gt;"",C625&lt;&gt;""),(B625+C625)-(B624+C624),"")</f>
        <v>0.98263888889050577</v>
      </c>
      <c r="H625" s="47">
        <f t="shared" ref="H625:H630" si="517">IF(G625&lt;&gt;"",INT(G625),"")</f>
        <v>0</v>
      </c>
      <c r="I625" s="47">
        <f t="shared" ref="I625:I630" si="518">IF(H625&lt;&gt;"",INT((G625-H625)*24),"")</f>
        <v>23</v>
      </c>
      <c r="J625" s="48">
        <f t="shared" ref="J625:J630" si="519">IF(I625&lt;&gt;"",(((G625-H625)*24)-I625)*60,"")</f>
        <v>35.000000002328306</v>
      </c>
    </row>
    <row r="626" spans="1:10" x14ac:dyDescent="0.3">
      <c r="A626" s="42">
        <f t="shared" si="515"/>
        <v>625</v>
      </c>
      <c r="B626" s="43">
        <v>45548</v>
      </c>
      <c r="C626" s="44">
        <v>0.72916666666666663</v>
      </c>
      <c r="D626" s="45" t="str">
        <f>IF(Tabela4[[#This Row],[Data]]&lt;&gt;"",PROPER(TEXT(Tabela4[[#This Row],[Data]],"mmmm")),"")</f>
        <v>Setembro</v>
      </c>
      <c r="E626" s="45">
        <f>IF(Tabela4[[#This Row],[Data]]&lt;&gt;"",YEAR(Tabela4[[#This Row],[Data]]),"")</f>
        <v>2024</v>
      </c>
      <c r="F626" s="46">
        <f>IF(AND(Tabela4[[#This Row],[Data]]&lt;&gt;"",Tabela4[[#This Row],[Horário]]&lt;&gt;""),Tabela4[[#This Row],[Data]]+Tabela4[[#This Row],[Horário]],"")</f>
        <v>45548.729166666664</v>
      </c>
      <c r="G626" s="46">
        <f t="shared" si="516"/>
        <v>7.9861111109494232E-2</v>
      </c>
      <c r="H626" s="47">
        <f t="shared" si="517"/>
        <v>0</v>
      </c>
      <c r="I626" s="47">
        <f t="shared" si="518"/>
        <v>1</v>
      </c>
      <c r="J626" s="48">
        <f t="shared" si="519"/>
        <v>54.999999997671694</v>
      </c>
    </row>
    <row r="627" spans="1:10" x14ac:dyDescent="0.3">
      <c r="A627" s="42">
        <f t="shared" si="515"/>
        <v>626</v>
      </c>
      <c r="B627" s="43">
        <v>45549</v>
      </c>
      <c r="C627" s="44">
        <v>2.7777777777777776E-2</v>
      </c>
      <c r="D627" s="45" t="str">
        <f>IF(Tabela4[[#This Row],[Data]]&lt;&gt;"",PROPER(TEXT(Tabela4[[#This Row],[Data]],"mmmm")),"")</f>
        <v>Setembro</v>
      </c>
      <c r="E627" s="45">
        <f>IF(Tabela4[[#This Row],[Data]]&lt;&gt;"",YEAR(Tabela4[[#This Row],[Data]]),"")</f>
        <v>2024</v>
      </c>
      <c r="F627" s="46">
        <f>IF(AND(Tabela4[[#This Row],[Data]]&lt;&gt;"",Tabela4[[#This Row],[Horário]]&lt;&gt;""),Tabela4[[#This Row],[Data]]+Tabela4[[#This Row],[Horário]],"")</f>
        <v>45549.027777777781</v>
      </c>
      <c r="G627" s="46">
        <f t="shared" si="516"/>
        <v>0.29861111111677019</v>
      </c>
      <c r="H627" s="47">
        <f t="shared" si="517"/>
        <v>0</v>
      </c>
      <c r="I627" s="47">
        <f t="shared" si="518"/>
        <v>7</v>
      </c>
      <c r="J627" s="48">
        <f t="shared" si="519"/>
        <v>10.000000008149073</v>
      </c>
    </row>
    <row r="628" spans="1:10" x14ac:dyDescent="0.3">
      <c r="A628" s="42">
        <f t="shared" si="515"/>
        <v>627</v>
      </c>
      <c r="B628" s="43">
        <v>45553</v>
      </c>
      <c r="C628" s="44">
        <v>0.84722222222222221</v>
      </c>
      <c r="D628" s="45" t="str">
        <f>IF(Tabela4[[#This Row],[Data]]&lt;&gt;"",PROPER(TEXT(Tabela4[[#This Row],[Data]],"mmmm")),"")</f>
        <v>Setembro</v>
      </c>
      <c r="E628" s="45">
        <f>IF(Tabela4[[#This Row],[Data]]&lt;&gt;"",YEAR(Tabela4[[#This Row],[Data]]),"")</f>
        <v>2024</v>
      </c>
      <c r="F628" s="46">
        <f>IF(AND(Tabela4[[#This Row],[Data]]&lt;&gt;"",Tabela4[[#This Row],[Horário]]&lt;&gt;""),Tabela4[[#This Row],[Data]]+Tabela4[[#This Row],[Horário]],"")</f>
        <v>45553.847222222219</v>
      </c>
      <c r="G628" s="46">
        <f t="shared" si="516"/>
        <v>4.8194444444379769</v>
      </c>
      <c r="H628" s="47">
        <f t="shared" si="517"/>
        <v>4</v>
      </c>
      <c r="I628" s="47">
        <f t="shared" si="518"/>
        <v>19</v>
      </c>
      <c r="J628" s="48">
        <f t="shared" si="519"/>
        <v>39.999999990686774</v>
      </c>
    </row>
    <row r="629" spans="1:10" x14ac:dyDescent="0.3">
      <c r="A629" s="42">
        <f t="shared" si="515"/>
        <v>628</v>
      </c>
      <c r="B629" s="43">
        <v>45553</v>
      </c>
      <c r="C629" s="44">
        <v>0.89236111111111116</v>
      </c>
      <c r="D629" s="45" t="str">
        <f>IF(Tabela4[[#This Row],[Data]]&lt;&gt;"",PROPER(TEXT(Tabela4[[#This Row],[Data]],"mmmm")),"")</f>
        <v>Setembro</v>
      </c>
      <c r="E629" s="45">
        <f>IF(Tabela4[[#This Row],[Data]]&lt;&gt;"",YEAR(Tabela4[[#This Row],[Data]]),"")</f>
        <v>2024</v>
      </c>
      <c r="F629" s="46">
        <f>IF(AND(Tabela4[[#This Row],[Data]]&lt;&gt;"",Tabela4[[#This Row],[Horário]]&lt;&gt;""),Tabela4[[#This Row],[Data]]+Tabela4[[#This Row],[Horário]],"")</f>
        <v>45553.892361111109</v>
      </c>
      <c r="G629" s="46">
        <f t="shared" si="516"/>
        <v>4.5138888890505768E-2</v>
      </c>
      <c r="H629" s="47">
        <f t="shared" si="517"/>
        <v>0</v>
      </c>
      <c r="I629" s="47">
        <f t="shared" si="518"/>
        <v>1</v>
      </c>
      <c r="J629" s="48">
        <f t="shared" si="519"/>
        <v>5.0000000023283064</v>
      </c>
    </row>
    <row r="630" spans="1:10" x14ac:dyDescent="0.3">
      <c r="A630" s="42">
        <f t="shared" si="515"/>
        <v>629</v>
      </c>
      <c r="B630" s="43">
        <v>45553</v>
      </c>
      <c r="C630" s="44">
        <v>0.96875</v>
      </c>
      <c r="D630" s="45" t="str">
        <f>IF(Tabela4[[#This Row],[Data]]&lt;&gt;"",PROPER(TEXT(Tabela4[[#This Row],[Data]],"mmmm")),"")</f>
        <v>Setembro</v>
      </c>
      <c r="E630" s="45">
        <f>IF(Tabela4[[#This Row],[Data]]&lt;&gt;"",YEAR(Tabela4[[#This Row],[Data]]),"")</f>
        <v>2024</v>
      </c>
      <c r="F630" s="46">
        <f>IF(AND(Tabela4[[#This Row],[Data]]&lt;&gt;"",Tabela4[[#This Row],[Horário]]&lt;&gt;""),Tabela4[[#This Row],[Data]]+Tabela4[[#This Row],[Horário]],"")</f>
        <v>45553.96875</v>
      </c>
      <c r="G630" s="46">
        <f t="shared" si="516"/>
        <v>7.6388888890505768E-2</v>
      </c>
      <c r="H630" s="47">
        <f t="shared" si="517"/>
        <v>0</v>
      </c>
      <c r="I630" s="47">
        <f t="shared" si="518"/>
        <v>1</v>
      </c>
      <c r="J630" s="48">
        <f t="shared" si="519"/>
        <v>50.000000002328306</v>
      </c>
    </row>
    <row r="631" spans="1:10" x14ac:dyDescent="0.3">
      <c r="A631" s="42">
        <f t="shared" ref="A631:A636" si="520">A630+1</f>
        <v>630</v>
      </c>
      <c r="B631" s="43">
        <v>45554</v>
      </c>
      <c r="C631" s="44">
        <v>6.5972222222222224E-2</v>
      </c>
      <c r="D631" s="45" t="str">
        <f>IF(Tabela4[[#This Row],[Data]]&lt;&gt;"",PROPER(TEXT(Tabela4[[#This Row],[Data]],"mmmm")),"")</f>
        <v>Setembro</v>
      </c>
      <c r="E631" s="45">
        <f>IF(Tabela4[[#This Row],[Data]]&lt;&gt;"",YEAR(Tabela4[[#This Row],[Data]]),"")</f>
        <v>2024</v>
      </c>
      <c r="F631" s="46">
        <f>IF(AND(Tabela4[[#This Row],[Data]]&lt;&gt;"",Tabela4[[#This Row],[Horário]]&lt;&gt;""),Tabela4[[#This Row],[Data]]+Tabela4[[#This Row],[Horário]],"")</f>
        <v>45554.065972222219</v>
      </c>
      <c r="G631" s="46">
        <f t="shared" ref="G631:G636" si="521">IF(AND(B631&lt;&gt;"",C631&lt;&gt;""),(B631+C631)-(B630+C630),"")</f>
        <v>9.7222222218988463E-2</v>
      </c>
      <c r="H631" s="47">
        <f t="shared" ref="H631:H636" si="522">IF(G631&lt;&gt;"",INT(G631),"")</f>
        <v>0</v>
      </c>
      <c r="I631" s="47">
        <f t="shared" ref="I631:I636" si="523">IF(H631&lt;&gt;"",INT((G631-H631)*24),"")</f>
        <v>2</v>
      </c>
      <c r="J631" s="48">
        <f t="shared" ref="J631:J636" si="524">IF(I631&lt;&gt;"",(((G631-H631)*24)-I631)*60,"")</f>
        <v>19.999999995343387</v>
      </c>
    </row>
    <row r="632" spans="1:10" x14ac:dyDescent="0.3">
      <c r="A632" s="42">
        <f t="shared" si="520"/>
        <v>631</v>
      </c>
      <c r="B632" s="43">
        <v>45555</v>
      </c>
      <c r="C632" s="44">
        <v>0.62152777777777779</v>
      </c>
      <c r="D632" s="45" t="str">
        <f>IF(Tabela4[[#This Row],[Data]]&lt;&gt;"",PROPER(TEXT(Tabela4[[#This Row],[Data]],"mmmm")),"")</f>
        <v>Setembro</v>
      </c>
      <c r="E632" s="45">
        <f>IF(Tabela4[[#This Row],[Data]]&lt;&gt;"",YEAR(Tabela4[[#This Row],[Data]]),"")</f>
        <v>2024</v>
      </c>
      <c r="F632" s="46">
        <f>IF(AND(Tabela4[[#This Row],[Data]]&lt;&gt;"",Tabela4[[#This Row],[Horário]]&lt;&gt;""),Tabela4[[#This Row],[Data]]+Tabela4[[#This Row],[Horário]],"")</f>
        <v>45555.621527777781</v>
      </c>
      <c r="G632" s="46">
        <f t="shared" si="521"/>
        <v>1.5555555555620231</v>
      </c>
      <c r="H632" s="47">
        <f t="shared" si="522"/>
        <v>1</v>
      </c>
      <c r="I632" s="47">
        <f t="shared" si="523"/>
        <v>13</v>
      </c>
      <c r="J632" s="48">
        <f t="shared" si="524"/>
        <v>20.000000009313226</v>
      </c>
    </row>
    <row r="633" spans="1:10" x14ac:dyDescent="0.3">
      <c r="A633" s="42">
        <f t="shared" si="520"/>
        <v>632</v>
      </c>
      <c r="B633" s="43">
        <v>45555</v>
      </c>
      <c r="C633" s="44">
        <v>0.69097222222222221</v>
      </c>
      <c r="D633" s="45" t="str">
        <f>IF(Tabela4[[#This Row],[Data]]&lt;&gt;"",PROPER(TEXT(Tabela4[[#This Row],[Data]],"mmmm")),"")</f>
        <v>Setembro</v>
      </c>
      <c r="E633" s="45">
        <f>IF(Tabela4[[#This Row],[Data]]&lt;&gt;"",YEAR(Tabela4[[#This Row],[Data]]),"")</f>
        <v>2024</v>
      </c>
      <c r="F633" s="46">
        <f>IF(AND(Tabela4[[#This Row],[Data]]&lt;&gt;"",Tabela4[[#This Row],[Horário]]&lt;&gt;""),Tabela4[[#This Row],[Data]]+Tabela4[[#This Row],[Horário]],"")</f>
        <v>45555.690972222219</v>
      </c>
      <c r="G633" s="46">
        <f t="shared" si="521"/>
        <v>6.9444444437976927E-2</v>
      </c>
      <c r="H633" s="47">
        <f t="shared" si="522"/>
        <v>0</v>
      </c>
      <c r="I633" s="47">
        <f t="shared" si="523"/>
        <v>1</v>
      </c>
      <c r="J633" s="48">
        <f t="shared" si="524"/>
        <v>39.999999990686774</v>
      </c>
    </row>
    <row r="634" spans="1:10" x14ac:dyDescent="0.3">
      <c r="A634" s="42">
        <f t="shared" si="520"/>
        <v>633</v>
      </c>
      <c r="B634" s="43">
        <v>45558</v>
      </c>
      <c r="C634" s="44">
        <v>0.96527777777777779</v>
      </c>
      <c r="D634" s="45" t="str">
        <f>IF(Tabela4[[#This Row],[Data]]&lt;&gt;"",PROPER(TEXT(Tabela4[[#This Row],[Data]],"mmmm")),"")</f>
        <v>Setembro</v>
      </c>
      <c r="E634" s="45">
        <f>IF(Tabela4[[#This Row],[Data]]&lt;&gt;"",YEAR(Tabela4[[#This Row],[Data]]),"")</f>
        <v>2024</v>
      </c>
      <c r="F634" s="46">
        <f>IF(AND(Tabela4[[#This Row],[Data]]&lt;&gt;"",Tabela4[[#This Row],[Horário]]&lt;&gt;""),Tabela4[[#This Row],[Data]]+Tabela4[[#This Row],[Horário]],"")</f>
        <v>45558.965277777781</v>
      </c>
      <c r="G634" s="46">
        <f t="shared" si="521"/>
        <v>3.2743055555620231</v>
      </c>
      <c r="H634" s="47">
        <f t="shared" si="522"/>
        <v>3</v>
      </c>
      <c r="I634" s="47">
        <f t="shared" si="523"/>
        <v>6</v>
      </c>
      <c r="J634" s="48">
        <f t="shared" si="524"/>
        <v>35.000000009313226</v>
      </c>
    </row>
    <row r="635" spans="1:10" x14ac:dyDescent="0.3">
      <c r="A635" s="42">
        <f t="shared" si="520"/>
        <v>634</v>
      </c>
      <c r="B635" s="43">
        <v>45559</v>
      </c>
      <c r="C635" s="44">
        <v>1.3888888888888888E-2</v>
      </c>
      <c r="D635" s="45" t="str">
        <f>IF(Tabela4[[#This Row],[Data]]&lt;&gt;"",PROPER(TEXT(Tabela4[[#This Row],[Data]],"mmmm")),"")</f>
        <v>Setembro</v>
      </c>
      <c r="E635" s="45">
        <f>IF(Tabela4[[#This Row],[Data]]&lt;&gt;"",YEAR(Tabela4[[#This Row],[Data]]),"")</f>
        <v>2024</v>
      </c>
      <c r="F635" s="46">
        <f>IF(AND(Tabela4[[#This Row],[Data]]&lt;&gt;"",Tabela4[[#This Row],[Horário]]&lt;&gt;""),Tabela4[[#This Row],[Data]]+Tabela4[[#This Row],[Horário]],"")</f>
        <v>45559.013888888891</v>
      </c>
      <c r="G635" s="46">
        <f t="shared" si="521"/>
        <v>4.8611111109494232E-2</v>
      </c>
      <c r="H635" s="47">
        <f t="shared" si="522"/>
        <v>0</v>
      </c>
      <c r="I635" s="47">
        <f t="shared" si="523"/>
        <v>1</v>
      </c>
      <c r="J635" s="48">
        <f t="shared" si="524"/>
        <v>9.9999999976716936</v>
      </c>
    </row>
    <row r="636" spans="1:10" x14ac:dyDescent="0.3">
      <c r="A636" s="42">
        <f t="shared" si="520"/>
        <v>635</v>
      </c>
      <c r="B636" s="43">
        <v>45559</v>
      </c>
      <c r="C636" s="44">
        <v>0.3888888888888889</v>
      </c>
      <c r="D636" s="45" t="str">
        <f>IF(Tabela4[[#This Row],[Data]]&lt;&gt;"",PROPER(TEXT(Tabela4[[#This Row],[Data]],"mmmm")),"")</f>
        <v>Setembro</v>
      </c>
      <c r="E636" s="45">
        <f>IF(Tabela4[[#This Row],[Data]]&lt;&gt;"",YEAR(Tabela4[[#This Row],[Data]]),"")</f>
        <v>2024</v>
      </c>
      <c r="F636" s="46">
        <f>IF(AND(Tabela4[[#This Row],[Data]]&lt;&gt;"",Tabela4[[#This Row],[Horário]]&lt;&gt;""),Tabela4[[#This Row],[Data]]+Tabela4[[#This Row],[Horário]],"")</f>
        <v>45559.388888888891</v>
      </c>
      <c r="G636" s="46">
        <f t="shared" si="521"/>
        <v>0.375</v>
      </c>
      <c r="H636" s="47">
        <f t="shared" si="522"/>
        <v>0</v>
      </c>
      <c r="I636" s="47">
        <f t="shared" si="523"/>
        <v>9</v>
      </c>
      <c r="J636" s="48">
        <f t="shared" si="524"/>
        <v>0</v>
      </c>
    </row>
    <row r="637" spans="1:10" x14ac:dyDescent="0.3">
      <c r="A637" s="42">
        <f t="shared" ref="A637:A642" si="525">A636+1</f>
        <v>636</v>
      </c>
      <c r="B637" s="43">
        <v>45559</v>
      </c>
      <c r="C637" s="44">
        <v>0.62847222222222221</v>
      </c>
      <c r="D637" s="45" t="str">
        <f>IF(Tabela4[[#This Row],[Data]]&lt;&gt;"",PROPER(TEXT(Tabela4[[#This Row],[Data]],"mmmm")),"")</f>
        <v>Setembro</v>
      </c>
      <c r="E637" s="45">
        <f>IF(Tabela4[[#This Row],[Data]]&lt;&gt;"",YEAR(Tabela4[[#This Row],[Data]]),"")</f>
        <v>2024</v>
      </c>
      <c r="F637" s="46">
        <f>IF(AND(Tabela4[[#This Row],[Data]]&lt;&gt;"",Tabela4[[#This Row],[Horário]]&lt;&gt;""),Tabela4[[#This Row],[Data]]+Tabela4[[#This Row],[Horário]],"")</f>
        <v>45559.628472222219</v>
      </c>
      <c r="G637" s="46">
        <f t="shared" ref="G637:G642" si="526">IF(AND(B637&lt;&gt;"",C637&lt;&gt;""),(B637+C637)-(B636+C636),"")</f>
        <v>0.23958333332848269</v>
      </c>
      <c r="H637" s="47">
        <f t="shared" ref="H637:H642" si="527">IF(G637&lt;&gt;"",INT(G637),"")</f>
        <v>0</v>
      </c>
      <c r="I637" s="47">
        <f t="shared" ref="I637:I642" si="528">IF(H637&lt;&gt;"",INT((G637-H637)*24),"")</f>
        <v>5</v>
      </c>
      <c r="J637" s="48">
        <f t="shared" ref="J637:J642" si="529">IF(I637&lt;&gt;"",(((G637-H637)*24)-I637)*60,"")</f>
        <v>44.999999993015081</v>
      </c>
    </row>
    <row r="638" spans="1:10" x14ac:dyDescent="0.3">
      <c r="A638" s="42">
        <f t="shared" si="525"/>
        <v>637</v>
      </c>
      <c r="B638" s="43">
        <v>45561</v>
      </c>
      <c r="C638" s="44">
        <v>6.9444444444444441E-3</v>
      </c>
      <c r="D638" s="45" t="str">
        <f>IF(Tabela4[[#This Row],[Data]]&lt;&gt;"",PROPER(TEXT(Tabela4[[#This Row],[Data]],"mmmm")),"")</f>
        <v>Setembro</v>
      </c>
      <c r="E638" s="45">
        <f>IF(Tabela4[[#This Row],[Data]]&lt;&gt;"",YEAR(Tabela4[[#This Row],[Data]]),"")</f>
        <v>2024</v>
      </c>
      <c r="F638" s="46">
        <f>IF(AND(Tabela4[[#This Row],[Data]]&lt;&gt;"",Tabela4[[#This Row],[Horário]]&lt;&gt;""),Tabela4[[#This Row],[Data]]+Tabela4[[#This Row],[Horário]],"")</f>
        <v>45561.006944444445</v>
      </c>
      <c r="G638" s="46">
        <f t="shared" si="526"/>
        <v>1.3784722222262644</v>
      </c>
      <c r="H638" s="47">
        <f t="shared" si="527"/>
        <v>1</v>
      </c>
      <c r="I638" s="47">
        <f t="shared" si="528"/>
        <v>9</v>
      </c>
      <c r="J638" s="48">
        <f t="shared" si="529"/>
        <v>5.0000000058207661</v>
      </c>
    </row>
    <row r="639" spans="1:10" x14ac:dyDescent="0.3">
      <c r="A639" s="42">
        <f t="shared" si="525"/>
        <v>638</v>
      </c>
      <c r="B639" s="43">
        <v>45561</v>
      </c>
      <c r="C639" s="44">
        <v>9.375E-2</v>
      </c>
      <c r="D639" s="45" t="str">
        <f>IF(Tabela4[[#This Row],[Data]]&lt;&gt;"",PROPER(TEXT(Tabela4[[#This Row],[Data]],"mmmm")),"")</f>
        <v>Setembro</v>
      </c>
      <c r="E639" s="45">
        <f>IF(Tabela4[[#This Row],[Data]]&lt;&gt;"",YEAR(Tabela4[[#This Row],[Data]]),"")</f>
        <v>2024</v>
      </c>
      <c r="F639" s="46">
        <f>IF(AND(Tabela4[[#This Row],[Data]]&lt;&gt;"",Tabela4[[#This Row],[Horário]]&lt;&gt;""),Tabela4[[#This Row],[Data]]+Tabela4[[#This Row],[Horário]],"")</f>
        <v>45561.09375</v>
      </c>
      <c r="G639" s="46">
        <f t="shared" si="526"/>
        <v>8.6805555554747116E-2</v>
      </c>
      <c r="H639" s="47">
        <f t="shared" si="527"/>
        <v>0</v>
      </c>
      <c r="I639" s="47">
        <f t="shared" si="528"/>
        <v>2</v>
      </c>
      <c r="J639" s="48">
        <f t="shared" si="529"/>
        <v>4.9999999988358468</v>
      </c>
    </row>
    <row r="640" spans="1:10" x14ac:dyDescent="0.3">
      <c r="A640" s="42">
        <f t="shared" si="525"/>
        <v>639</v>
      </c>
      <c r="B640" s="43">
        <v>45561</v>
      </c>
      <c r="C640" s="44">
        <v>0.15625</v>
      </c>
      <c r="D640" s="45" t="str">
        <f>IF(Tabela4[[#This Row],[Data]]&lt;&gt;"",PROPER(TEXT(Tabela4[[#This Row],[Data]],"mmmm")),"")</f>
        <v>Setembro</v>
      </c>
      <c r="E640" s="45">
        <f>IF(Tabela4[[#This Row],[Data]]&lt;&gt;"",YEAR(Tabela4[[#This Row],[Data]]),"")</f>
        <v>2024</v>
      </c>
      <c r="F640" s="46">
        <f>IF(AND(Tabela4[[#This Row],[Data]]&lt;&gt;"",Tabela4[[#This Row],[Horário]]&lt;&gt;""),Tabela4[[#This Row],[Data]]+Tabela4[[#This Row],[Horário]],"")</f>
        <v>45561.15625</v>
      </c>
      <c r="G640" s="46">
        <f t="shared" si="526"/>
        <v>6.25E-2</v>
      </c>
      <c r="H640" s="47">
        <f t="shared" si="527"/>
        <v>0</v>
      </c>
      <c r="I640" s="47">
        <f t="shared" si="528"/>
        <v>1</v>
      </c>
      <c r="J640" s="48">
        <f t="shared" si="529"/>
        <v>30</v>
      </c>
    </row>
    <row r="641" spans="1:10" x14ac:dyDescent="0.3">
      <c r="A641" s="42">
        <f t="shared" si="525"/>
        <v>640</v>
      </c>
      <c r="B641" s="43">
        <v>45561</v>
      </c>
      <c r="C641" s="44">
        <v>0.53472222222222221</v>
      </c>
      <c r="D641" s="45" t="str">
        <f>IF(Tabela4[[#This Row],[Data]]&lt;&gt;"",PROPER(TEXT(Tabela4[[#This Row],[Data]],"mmmm")),"")</f>
        <v>Setembro</v>
      </c>
      <c r="E641" s="45">
        <f>IF(Tabela4[[#This Row],[Data]]&lt;&gt;"",YEAR(Tabela4[[#This Row],[Data]]),"")</f>
        <v>2024</v>
      </c>
      <c r="F641" s="46">
        <f>IF(AND(Tabela4[[#This Row],[Data]]&lt;&gt;"",Tabela4[[#This Row],[Horário]]&lt;&gt;""),Tabela4[[#This Row],[Data]]+Tabela4[[#This Row],[Horário]],"")</f>
        <v>45561.534722222219</v>
      </c>
      <c r="G641" s="46">
        <f t="shared" si="526"/>
        <v>0.37847222221898846</v>
      </c>
      <c r="H641" s="47">
        <f t="shared" si="527"/>
        <v>0</v>
      </c>
      <c r="I641" s="47">
        <f t="shared" si="528"/>
        <v>9</v>
      </c>
      <c r="J641" s="48">
        <f t="shared" si="529"/>
        <v>4.9999999953433871</v>
      </c>
    </row>
    <row r="642" spans="1:10" x14ac:dyDescent="0.3">
      <c r="A642" s="42">
        <f t="shared" si="525"/>
        <v>641</v>
      </c>
      <c r="B642" s="43">
        <v>45564</v>
      </c>
      <c r="C642" s="44">
        <v>0.71527777777777779</v>
      </c>
      <c r="D642" s="45" t="str">
        <f>IF(Tabela4[[#This Row],[Data]]&lt;&gt;"",PROPER(TEXT(Tabela4[[#This Row],[Data]],"mmmm")),"")</f>
        <v>Setembro</v>
      </c>
      <c r="E642" s="45">
        <f>IF(Tabela4[[#This Row],[Data]]&lt;&gt;"",YEAR(Tabela4[[#This Row],[Data]]),"")</f>
        <v>2024</v>
      </c>
      <c r="F642" s="46">
        <f>IF(AND(Tabela4[[#This Row],[Data]]&lt;&gt;"",Tabela4[[#This Row],[Horário]]&lt;&gt;""),Tabela4[[#This Row],[Data]]+Tabela4[[#This Row],[Horário]],"")</f>
        <v>45564.715277777781</v>
      </c>
      <c r="G642" s="46">
        <f t="shared" si="526"/>
        <v>3.1805555555620231</v>
      </c>
      <c r="H642" s="47">
        <f t="shared" si="527"/>
        <v>3</v>
      </c>
      <c r="I642" s="47">
        <f t="shared" si="528"/>
        <v>4</v>
      </c>
      <c r="J642" s="48">
        <f t="shared" si="529"/>
        <v>20.000000009313226</v>
      </c>
    </row>
    <row r="643" spans="1:10" x14ac:dyDescent="0.3">
      <c r="A643" s="42">
        <f t="shared" ref="A643:A648" si="530">A642+1</f>
        <v>642</v>
      </c>
      <c r="B643" s="43">
        <v>45565</v>
      </c>
      <c r="C643" s="44">
        <v>0.90277777777777779</v>
      </c>
      <c r="D643" s="45" t="str">
        <f>IF(Tabela4[[#This Row],[Data]]&lt;&gt;"",PROPER(TEXT(Tabela4[[#This Row],[Data]],"mmmm")),"")</f>
        <v>Setembro</v>
      </c>
      <c r="E643" s="45">
        <f>IF(Tabela4[[#This Row],[Data]]&lt;&gt;"",YEAR(Tabela4[[#This Row],[Data]]),"")</f>
        <v>2024</v>
      </c>
      <c r="F643" s="46">
        <f>IF(AND(Tabela4[[#This Row],[Data]]&lt;&gt;"",Tabela4[[#This Row],[Horário]]&lt;&gt;""),Tabela4[[#This Row],[Data]]+Tabela4[[#This Row],[Horário]],"")</f>
        <v>45565.902777777781</v>
      </c>
      <c r="G643" s="46">
        <f t="shared" ref="G643:G648" si="531">IF(AND(B643&lt;&gt;"",C643&lt;&gt;""),(B643+C643)-(B642+C642),"")</f>
        <v>1.1875</v>
      </c>
      <c r="H643" s="47">
        <f t="shared" ref="H643:H648" si="532">IF(G643&lt;&gt;"",INT(G643),"")</f>
        <v>1</v>
      </c>
      <c r="I643" s="47">
        <f t="shared" ref="I643:I648" si="533">IF(H643&lt;&gt;"",INT((G643-H643)*24),"")</f>
        <v>4</v>
      </c>
      <c r="J643" s="48">
        <f t="shared" ref="J643:J648" si="534">IF(I643&lt;&gt;"",(((G643-H643)*24)-I643)*60,"")</f>
        <v>30</v>
      </c>
    </row>
    <row r="644" spans="1:10" x14ac:dyDescent="0.3">
      <c r="A644" s="42">
        <f t="shared" si="530"/>
        <v>643</v>
      </c>
      <c r="B644" s="43">
        <v>45565</v>
      </c>
      <c r="C644" s="44">
        <v>0.96527777777777779</v>
      </c>
      <c r="D644" s="45" t="str">
        <f>IF(Tabela4[[#This Row],[Data]]&lt;&gt;"",PROPER(TEXT(Tabela4[[#This Row],[Data]],"mmmm")),"")</f>
        <v>Setembro</v>
      </c>
      <c r="E644" s="45">
        <f>IF(Tabela4[[#This Row],[Data]]&lt;&gt;"",YEAR(Tabela4[[#This Row],[Data]]),"")</f>
        <v>2024</v>
      </c>
      <c r="F644" s="46">
        <f>IF(AND(Tabela4[[#This Row],[Data]]&lt;&gt;"",Tabela4[[#This Row],[Horário]]&lt;&gt;""),Tabela4[[#This Row],[Data]]+Tabela4[[#This Row],[Horário]],"")</f>
        <v>45565.965277777781</v>
      </c>
      <c r="G644" s="46">
        <f t="shared" si="531"/>
        <v>6.25E-2</v>
      </c>
      <c r="H644" s="47">
        <f t="shared" si="532"/>
        <v>0</v>
      </c>
      <c r="I644" s="47">
        <f t="shared" si="533"/>
        <v>1</v>
      </c>
      <c r="J644" s="48">
        <f t="shared" si="534"/>
        <v>30</v>
      </c>
    </row>
    <row r="645" spans="1:10" x14ac:dyDescent="0.3">
      <c r="A645" s="42">
        <f t="shared" si="530"/>
        <v>644</v>
      </c>
      <c r="B645" s="43">
        <v>45566</v>
      </c>
      <c r="C645" s="44">
        <v>0.65625</v>
      </c>
      <c r="D645" s="45" t="str">
        <f>IF(Tabela4[[#This Row],[Data]]&lt;&gt;"",PROPER(TEXT(Tabela4[[#This Row],[Data]],"mmmm")),"")</f>
        <v>Outubro</v>
      </c>
      <c r="E645" s="45">
        <f>IF(Tabela4[[#This Row],[Data]]&lt;&gt;"",YEAR(Tabela4[[#This Row],[Data]]),"")</f>
        <v>2024</v>
      </c>
      <c r="F645" s="46">
        <f>IF(AND(Tabela4[[#This Row],[Data]]&lt;&gt;"",Tabela4[[#This Row],[Horário]]&lt;&gt;""),Tabela4[[#This Row],[Data]]+Tabela4[[#This Row],[Horário]],"")</f>
        <v>45566.65625</v>
      </c>
      <c r="G645" s="46">
        <f t="shared" si="531"/>
        <v>0.69097222221898846</v>
      </c>
      <c r="H645" s="47">
        <f t="shared" si="532"/>
        <v>0</v>
      </c>
      <c r="I645" s="47">
        <f t="shared" si="533"/>
        <v>16</v>
      </c>
      <c r="J645" s="48">
        <f t="shared" si="534"/>
        <v>34.999999995343387</v>
      </c>
    </row>
    <row r="646" spans="1:10" x14ac:dyDescent="0.3">
      <c r="A646" s="42">
        <f t="shared" si="530"/>
        <v>645</v>
      </c>
      <c r="B646" s="43">
        <v>45567</v>
      </c>
      <c r="C646" s="44">
        <v>0.1875</v>
      </c>
      <c r="D646" s="45" t="str">
        <f>IF(Tabela4[[#This Row],[Data]]&lt;&gt;"",PROPER(TEXT(Tabela4[[#This Row],[Data]],"mmmm")),"")</f>
        <v>Outubro</v>
      </c>
      <c r="E646" s="45">
        <f>IF(Tabela4[[#This Row],[Data]]&lt;&gt;"",YEAR(Tabela4[[#This Row],[Data]]),"")</f>
        <v>2024</v>
      </c>
      <c r="F646" s="46">
        <f>IF(AND(Tabela4[[#This Row],[Data]]&lt;&gt;"",Tabela4[[#This Row],[Horário]]&lt;&gt;""),Tabela4[[#This Row],[Data]]+Tabela4[[#This Row],[Horário]],"")</f>
        <v>45567.1875</v>
      </c>
      <c r="G646" s="46">
        <f t="shared" si="531"/>
        <v>0.53125</v>
      </c>
      <c r="H646" s="47">
        <f t="shared" si="532"/>
        <v>0</v>
      </c>
      <c r="I646" s="47">
        <f t="shared" si="533"/>
        <v>12</v>
      </c>
      <c r="J646" s="48">
        <f t="shared" si="534"/>
        <v>45</v>
      </c>
    </row>
    <row r="647" spans="1:10" x14ac:dyDescent="0.3">
      <c r="A647" s="42">
        <f t="shared" si="530"/>
        <v>646</v>
      </c>
      <c r="B647" s="43">
        <v>45567</v>
      </c>
      <c r="C647" s="44">
        <v>0.52083333333333337</v>
      </c>
      <c r="D647" s="45" t="str">
        <f>IF(Tabela4[[#This Row],[Data]]&lt;&gt;"",PROPER(TEXT(Tabela4[[#This Row],[Data]],"mmmm")),"")</f>
        <v>Outubro</v>
      </c>
      <c r="E647" s="45">
        <f>IF(Tabela4[[#This Row],[Data]]&lt;&gt;"",YEAR(Tabela4[[#This Row],[Data]]),"")</f>
        <v>2024</v>
      </c>
      <c r="F647" s="46">
        <f>IF(AND(Tabela4[[#This Row],[Data]]&lt;&gt;"",Tabela4[[#This Row],[Horário]]&lt;&gt;""),Tabela4[[#This Row],[Data]]+Tabela4[[#This Row],[Horário]],"")</f>
        <v>45567.520833333336</v>
      </c>
      <c r="G647" s="46">
        <f t="shared" si="531"/>
        <v>0.33333333333575865</v>
      </c>
      <c r="H647" s="47">
        <f t="shared" si="532"/>
        <v>0</v>
      </c>
      <c r="I647" s="47">
        <f t="shared" si="533"/>
        <v>8</v>
      </c>
      <c r="J647" s="48">
        <f t="shared" si="534"/>
        <v>3.4924596548080444E-9</v>
      </c>
    </row>
    <row r="648" spans="1:10" x14ac:dyDescent="0.3">
      <c r="A648" s="42">
        <f t="shared" si="530"/>
        <v>647</v>
      </c>
      <c r="B648" s="43">
        <v>45567</v>
      </c>
      <c r="C648" s="44">
        <v>0.61805555555555558</v>
      </c>
      <c r="D648" s="45" t="str">
        <f>IF(Tabela4[[#This Row],[Data]]&lt;&gt;"",PROPER(TEXT(Tabela4[[#This Row],[Data]],"mmmm")),"")</f>
        <v>Outubro</v>
      </c>
      <c r="E648" s="45">
        <f>IF(Tabela4[[#This Row],[Data]]&lt;&gt;"",YEAR(Tabela4[[#This Row],[Data]]),"")</f>
        <v>2024</v>
      </c>
      <c r="F648" s="46">
        <f>IF(AND(Tabela4[[#This Row],[Data]]&lt;&gt;"",Tabela4[[#This Row],[Horário]]&lt;&gt;""),Tabela4[[#This Row],[Data]]+Tabela4[[#This Row],[Horário]],"")</f>
        <v>45567.618055555555</v>
      </c>
      <c r="G648" s="46">
        <f t="shared" si="531"/>
        <v>9.7222222218988463E-2</v>
      </c>
      <c r="H648" s="47">
        <f t="shared" si="532"/>
        <v>0</v>
      </c>
      <c r="I648" s="47">
        <f t="shared" si="533"/>
        <v>2</v>
      </c>
      <c r="J648" s="48">
        <f t="shared" si="534"/>
        <v>19.999999995343387</v>
      </c>
    </row>
    <row r="649" spans="1:10" x14ac:dyDescent="0.3">
      <c r="A649" s="42">
        <f t="shared" ref="A649:A654" si="535">A648+1</f>
        <v>648</v>
      </c>
      <c r="B649" s="43">
        <v>45568</v>
      </c>
      <c r="C649" s="44">
        <v>1.0416666666666666E-2</v>
      </c>
      <c r="D649" s="45" t="str">
        <f>IF(Tabela4[[#This Row],[Data]]&lt;&gt;"",PROPER(TEXT(Tabela4[[#This Row],[Data]],"mmmm")),"")</f>
        <v>Outubro</v>
      </c>
      <c r="E649" s="45">
        <f>IF(Tabela4[[#This Row],[Data]]&lt;&gt;"",YEAR(Tabela4[[#This Row],[Data]]),"")</f>
        <v>2024</v>
      </c>
      <c r="F649" s="46">
        <f>IF(AND(Tabela4[[#This Row],[Data]]&lt;&gt;"",Tabela4[[#This Row],[Horário]]&lt;&gt;""),Tabela4[[#This Row],[Data]]+Tabela4[[#This Row],[Horário]],"")</f>
        <v>45568.010416666664</v>
      </c>
      <c r="G649" s="46">
        <f t="shared" ref="G649:G654" si="536">IF(AND(B649&lt;&gt;"",C649&lt;&gt;""),(B649+C649)-(B648+C648),"")</f>
        <v>0.39236111110949423</v>
      </c>
      <c r="H649" s="47">
        <f t="shared" ref="H649:H654" si="537">IF(G649&lt;&gt;"",INT(G649),"")</f>
        <v>0</v>
      </c>
      <c r="I649" s="47">
        <f t="shared" ref="I649:I654" si="538">IF(H649&lt;&gt;"",INT((G649-H649)*24),"")</f>
        <v>9</v>
      </c>
      <c r="J649" s="48">
        <f t="shared" ref="J649:J654" si="539">IF(I649&lt;&gt;"",(((G649-H649)*24)-I649)*60,"")</f>
        <v>24.999999997671694</v>
      </c>
    </row>
    <row r="650" spans="1:10" x14ac:dyDescent="0.3">
      <c r="A650" s="42">
        <f t="shared" si="535"/>
        <v>649</v>
      </c>
      <c r="B650" s="43">
        <v>45568</v>
      </c>
      <c r="C650" s="44">
        <v>0.25694444444444442</v>
      </c>
      <c r="D650" s="45" t="str">
        <f>IF(Tabela4[[#This Row],[Data]]&lt;&gt;"",PROPER(TEXT(Tabela4[[#This Row],[Data]],"mmmm")),"")</f>
        <v>Outubro</v>
      </c>
      <c r="E650" s="45">
        <f>IF(Tabela4[[#This Row],[Data]]&lt;&gt;"",YEAR(Tabela4[[#This Row],[Data]]),"")</f>
        <v>2024</v>
      </c>
      <c r="F650" s="46">
        <f>IF(AND(Tabela4[[#This Row],[Data]]&lt;&gt;"",Tabela4[[#This Row],[Horário]]&lt;&gt;""),Tabela4[[#This Row],[Data]]+Tabela4[[#This Row],[Horário]],"")</f>
        <v>45568.256944444445</v>
      </c>
      <c r="G650" s="46">
        <f t="shared" si="536"/>
        <v>0.24652777778101154</v>
      </c>
      <c r="H650" s="47">
        <f t="shared" si="537"/>
        <v>0</v>
      </c>
      <c r="I650" s="47">
        <f t="shared" si="538"/>
        <v>5</v>
      </c>
      <c r="J650" s="48">
        <f t="shared" si="539"/>
        <v>55.000000004656613</v>
      </c>
    </row>
    <row r="651" spans="1:10" x14ac:dyDescent="0.3">
      <c r="A651" s="42">
        <f t="shared" si="535"/>
        <v>650</v>
      </c>
      <c r="B651" s="43">
        <v>45570</v>
      </c>
      <c r="C651" s="44">
        <v>0.59375</v>
      </c>
      <c r="D651" s="45" t="str">
        <f>IF(Tabela4[[#This Row],[Data]]&lt;&gt;"",PROPER(TEXT(Tabela4[[#This Row],[Data]],"mmmm")),"")</f>
        <v>Outubro</v>
      </c>
      <c r="E651" s="45">
        <f>IF(Tabela4[[#This Row],[Data]]&lt;&gt;"",YEAR(Tabela4[[#This Row],[Data]]),"")</f>
        <v>2024</v>
      </c>
      <c r="F651" s="46">
        <f>IF(AND(Tabela4[[#This Row],[Data]]&lt;&gt;"",Tabela4[[#This Row],[Horário]]&lt;&gt;""),Tabela4[[#This Row],[Data]]+Tabela4[[#This Row],[Horário]],"")</f>
        <v>45570.59375</v>
      </c>
      <c r="G651" s="46">
        <f t="shared" si="536"/>
        <v>2.3368055555547471</v>
      </c>
      <c r="H651" s="47">
        <f t="shared" si="537"/>
        <v>2</v>
      </c>
      <c r="I651" s="47">
        <f t="shared" si="538"/>
        <v>8</v>
      </c>
      <c r="J651" s="48">
        <f t="shared" si="539"/>
        <v>4.9999999988358468</v>
      </c>
    </row>
    <row r="652" spans="1:10" x14ac:dyDescent="0.3">
      <c r="A652" s="42">
        <f t="shared" si="535"/>
        <v>651</v>
      </c>
      <c r="B652" s="43">
        <v>45570</v>
      </c>
      <c r="C652" s="44">
        <v>0.71875</v>
      </c>
      <c r="D652" s="45" t="str">
        <f>IF(Tabela4[[#This Row],[Data]]&lt;&gt;"",PROPER(TEXT(Tabela4[[#This Row],[Data]],"mmmm")),"")</f>
        <v>Outubro</v>
      </c>
      <c r="E652" s="45">
        <f>IF(Tabela4[[#This Row],[Data]]&lt;&gt;"",YEAR(Tabela4[[#This Row],[Data]]),"")</f>
        <v>2024</v>
      </c>
      <c r="F652" s="46">
        <f>IF(AND(Tabela4[[#This Row],[Data]]&lt;&gt;"",Tabela4[[#This Row],[Horário]]&lt;&gt;""),Tabela4[[#This Row],[Data]]+Tabela4[[#This Row],[Horário]],"")</f>
        <v>45570.71875</v>
      </c>
      <c r="G652" s="46">
        <f t="shared" si="536"/>
        <v>0.125</v>
      </c>
      <c r="H652" s="47">
        <f t="shared" si="537"/>
        <v>0</v>
      </c>
      <c r="I652" s="47">
        <f t="shared" si="538"/>
        <v>3</v>
      </c>
      <c r="J652" s="48">
        <f t="shared" si="539"/>
        <v>0</v>
      </c>
    </row>
    <row r="653" spans="1:10" x14ac:dyDescent="0.3">
      <c r="A653" s="42">
        <f t="shared" si="535"/>
        <v>652</v>
      </c>
      <c r="B653" s="43">
        <v>45570</v>
      </c>
      <c r="C653" s="44">
        <v>0.84722222222222221</v>
      </c>
      <c r="D653" s="45" t="str">
        <f>IF(Tabela4[[#This Row],[Data]]&lt;&gt;"",PROPER(TEXT(Tabela4[[#This Row],[Data]],"mmmm")),"")</f>
        <v>Outubro</v>
      </c>
      <c r="E653" s="45">
        <f>IF(Tabela4[[#This Row],[Data]]&lt;&gt;"",YEAR(Tabela4[[#This Row],[Data]]),"")</f>
        <v>2024</v>
      </c>
      <c r="F653" s="46">
        <f>IF(AND(Tabela4[[#This Row],[Data]]&lt;&gt;"",Tabela4[[#This Row],[Horário]]&lt;&gt;""),Tabela4[[#This Row],[Data]]+Tabela4[[#This Row],[Horário]],"")</f>
        <v>45570.847222222219</v>
      </c>
      <c r="G653" s="46">
        <f t="shared" si="536"/>
        <v>0.12847222221898846</v>
      </c>
      <c r="H653" s="47">
        <f t="shared" si="537"/>
        <v>0</v>
      </c>
      <c r="I653" s="47">
        <f t="shared" si="538"/>
        <v>3</v>
      </c>
      <c r="J653" s="48">
        <f t="shared" si="539"/>
        <v>4.9999999953433871</v>
      </c>
    </row>
    <row r="654" spans="1:10" x14ac:dyDescent="0.3">
      <c r="A654" s="42">
        <f t="shared" si="535"/>
        <v>653</v>
      </c>
      <c r="B654" s="43">
        <v>45571</v>
      </c>
      <c r="C654" s="44">
        <v>0.65972222222222221</v>
      </c>
      <c r="D654" s="45" t="str">
        <f>IF(Tabela4[[#This Row],[Data]]&lt;&gt;"",PROPER(TEXT(Tabela4[[#This Row],[Data]],"mmmm")),"")</f>
        <v>Outubro</v>
      </c>
      <c r="E654" s="45">
        <f>IF(Tabela4[[#This Row],[Data]]&lt;&gt;"",YEAR(Tabela4[[#This Row],[Data]]),"")</f>
        <v>2024</v>
      </c>
      <c r="F654" s="46">
        <f>IF(AND(Tabela4[[#This Row],[Data]]&lt;&gt;"",Tabela4[[#This Row],[Horário]]&lt;&gt;""),Tabela4[[#This Row],[Data]]+Tabela4[[#This Row],[Horário]],"")</f>
        <v>45571.659722222219</v>
      </c>
      <c r="G654" s="46">
        <f t="shared" si="536"/>
        <v>0.8125</v>
      </c>
      <c r="H654" s="47">
        <f t="shared" si="537"/>
        <v>0</v>
      </c>
      <c r="I654" s="47">
        <f t="shared" si="538"/>
        <v>19</v>
      </c>
      <c r="J654" s="48">
        <f t="shared" si="539"/>
        <v>30</v>
      </c>
    </row>
    <row r="655" spans="1:10" x14ac:dyDescent="0.3">
      <c r="A655" s="42">
        <f t="shared" ref="A655:A660" si="540">A654+1</f>
        <v>654</v>
      </c>
      <c r="B655" s="43">
        <v>45571</v>
      </c>
      <c r="C655" s="44">
        <v>0.71875</v>
      </c>
      <c r="D655" s="45" t="str">
        <f>IF(Tabela4[[#This Row],[Data]]&lt;&gt;"",PROPER(TEXT(Tabela4[[#This Row],[Data]],"mmmm")),"")</f>
        <v>Outubro</v>
      </c>
      <c r="E655" s="45">
        <f>IF(Tabela4[[#This Row],[Data]]&lt;&gt;"",YEAR(Tabela4[[#This Row],[Data]]),"")</f>
        <v>2024</v>
      </c>
      <c r="F655" s="46">
        <f>IF(AND(Tabela4[[#This Row],[Data]]&lt;&gt;"",Tabela4[[#This Row],[Horário]]&lt;&gt;""),Tabela4[[#This Row],[Data]]+Tabela4[[#This Row],[Horário]],"")</f>
        <v>45571.71875</v>
      </c>
      <c r="G655" s="46">
        <f t="shared" ref="G655:G660" si="541">IF(AND(B655&lt;&gt;"",C655&lt;&gt;""),(B655+C655)-(B654+C654),"")</f>
        <v>5.9027777781011537E-2</v>
      </c>
      <c r="H655" s="47">
        <f t="shared" ref="H655:H660" si="542">IF(G655&lt;&gt;"",INT(G655),"")</f>
        <v>0</v>
      </c>
      <c r="I655" s="47">
        <f t="shared" ref="I655:I660" si="543">IF(H655&lt;&gt;"",INT((G655-H655)*24),"")</f>
        <v>1</v>
      </c>
      <c r="J655" s="48">
        <f t="shared" ref="J655:J660" si="544">IF(I655&lt;&gt;"",(((G655-H655)*24)-I655)*60,"")</f>
        <v>25.000000004656613</v>
      </c>
    </row>
    <row r="656" spans="1:10" x14ac:dyDescent="0.3">
      <c r="A656" s="42">
        <f t="shared" si="540"/>
        <v>655</v>
      </c>
      <c r="B656" s="43">
        <v>45571</v>
      </c>
      <c r="C656" s="44">
        <v>0.89236111111111116</v>
      </c>
      <c r="D656" s="45" t="str">
        <f>IF(Tabela4[[#This Row],[Data]]&lt;&gt;"",PROPER(TEXT(Tabela4[[#This Row],[Data]],"mmmm")),"")</f>
        <v>Outubro</v>
      </c>
      <c r="E656" s="45">
        <f>IF(Tabela4[[#This Row],[Data]]&lt;&gt;"",YEAR(Tabela4[[#This Row],[Data]]),"")</f>
        <v>2024</v>
      </c>
      <c r="F656" s="46">
        <f>IF(AND(Tabela4[[#This Row],[Data]]&lt;&gt;"",Tabela4[[#This Row],[Horário]]&lt;&gt;""),Tabela4[[#This Row],[Data]]+Tabela4[[#This Row],[Horário]],"")</f>
        <v>45571.892361111109</v>
      </c>
      <c r="G656" s="46">
        <f t="shared" si="541"/>
        <v>0.17361111110949423</v>
      </c>
      <c r="H656" s="47">
        <f t="shared" si="542"/>
        <v>0</v>
      </c>
      <c r="I656" s="47">
        <f t="shared" si="543"/>
        <v>4</v>
      </c>
      <c r="J656" s="48">
        <f t="shared" si="544"/>
        <v>9.9999999976716936</v>
      </c>
    </row>
    <row r="657" spans="1:10" x14ac:dyDescent="0.3">
      <c r="A657" s="42">
        <f t="shared" si="540"/>
        <v>656</v>
      </c>
      <c r="B657" s="43">
        <v>45572</v>
      </c>
      <c r="C657" s="44">
        <v>0.93402777777777779</v>
      </c>
      <c r="D657" s="45" t="str">
        <f>IF(Tabela4[[#This Row],[Data]]&lt;&gt;"",PROPER(TEXT(Tabela4[[#This Row],[Data]],"mmmm")),"")</f>
        <v>Outubro</v>
      </c>
      <c r="E657" s="45">
        <f>IF(Tabela4[[#This Row],[Data]]&lt;&gt;"",YEAR(Tabela4[[#This Row],[Data]]),"")</f>
        <v>2024</v>
      </c>
      <c r="F657" s="46">
        <f>IF(AND(Tabela4[[#This Row],[Data]]&lt;&gt;"",Tabela4[[#This Row],[Horário]]&lt;&gt;""),Tabela4[[#This Row],[Data]]+Tabela4[[#This Row],[Horário]],"")</f>
        <v>45572.934027777781</v>
      </c>
      <c r="G657" s="46">
        <f t="shared" si="541"/>
        <v>1.0416666666715173</v>
      </c>
      <c r="H657" s="47">
        <f t="shared" si="542"/>
        <v>1</v>
      </c>
      <c r="I657" s="47">
        <f t="shared" si="543"/>
        <v>1</v>
      </c>
      <c r="J657" s="48">
        <f t="shared" si="544"/>
        <v>6.9849193096160889E-9</v>
      </c>
    </row>
    <row r="658" spans="1:10" x14ac:dyDescent="0.3">
      <c r="A658" s="42">
        <f t="shared" si="540"/>
        <v>657</v>
      </c>
      <c r="B658" s="43">
        <v>45573</v>
      </c>
      <c r="C658" s="44">
        <v>4.1666666666666664E-2</v>
      </c>
      <c r="D658" s="45" t="str">
        <f>IF(Tabela4[[#This Row],[Data]]&lt;&gt;"",PROPER(TEXT(Tabela4[[#This Row],[Data]],"mmmm")),"")</f>
        <v>Outubro</v>
      </c>
      <c r="E658" s="45">
        <f>IF(Tabela4[[#This Row],[Data]]&lt;&gt;"",YEAR(Tabela4[[#This Row],[Data]]),"")</f>
        <v>2024</v>
      </c>
      <c r="F658" s="46">
        <f>IF(AND(Tabela4[[#This Row],[Data]]&lt;&gt;"",Tabela4[[#This Row],[Horário]]&lt;&gt;""),Tabela4[[#This Row],[Data]]+Tabela4[[#This Row],[Horário]],"")</f>
        <v>45573.041666666664</v>
      </c>
      <c r="G658" s="46">
        <f t="shared" si="541"/>
        <v>0.10763888888322981</v>
      </c>
      <c r="H658" s="47">
        <f t="shared" si="542"/>
        <v>0</v>
      </c>
      <c r="I658" s="47">
        <f t="shared" si="543"/>
        <v>2</v>
      </c>
      <c r="J658" s="48">
        <f t="shared" si="544"/>
        <v>34.999999991850927</v>
      </c>
    </row>
    <row r="659" spans="1:10" x14ac:dyDescent="0.3">
      <c r="A659" s="42">
        <f t="shared" si="540"/>
        <v>658</v>
      </c>
      <c r="B659" s="43">
        <v>45573</v>
      </c>
      <c r="C659" s="44">
        <v>0.15972222222222221</v>
      </c>
      <c r="D659" s="45" t="str">
        <f>IF(Tabela4[[#This Row],[Data]]&lt;&gt;"",PROPER(TEXT(Tabela4[[#This Row],[Data]],"mmmm")),"")</f>
        <v>Outubro</v>
      </c>
      <c r="E659" s="45">
        <f>IF(Tabela4[[#This Row],[Data]]&lt;&gt;"",YEAR(Tabela4[[#This Row],[Data]]),"")</f>
        <v>2024</v>
      </c>
      <c r="F659" s="46">
        <f>IF(AND(Tabela4[[#This Row],[Data]]&lt;&gt;"",Tabela4[[#This Row],[Horário]]&lt;&gt;""),Tabela4[[#This Row],[Data]]+Tabela4[[#This Row],[Horário]],"")</f>
        <v>45573.159722222219</v>
      </c>
      <c r="G659" s="46">
        <f t="shared" si="541"/>
        <v>0.11805555555474712</v>
      </c>
      <c r="H659" s="47">
        <f t="shared" si="542"/>
        <v>0</v>
      </c>
      <c r="I659" s="47">
        <f t="shared" si="543"/>
        <v>2</v>
      </c>
      <c r="J659" s="48">
        <f t="shared" si="544"/>
        <v>49.999999998835847</v>
      </c>
    </row>
    <row r="660" spans="1:10" x14ac:dyDescent="0.3">
      <c r="A660" s="42">
        <f t="shared" si="540"/>
        <v>659</v>
      </c>
      <c r="B660" s="43">
        <v>45574</v>
      </c>
      <c r="C660" s="44">
        <v>0.44097222222222221</v>
      </c>
      <c r="D660" s="45" t="str">
        <f>IF(Tabela4[[#This Row],[Data]]&lt;&gt;"",PROPER(TEXT(Tabela4[[#This Row],[Data]],"mmmm")),"")</f>
        <v>Outubro</v>
      </c>
      <c r="E660" s="45">
        <f>IF(Tabela4[[#This Row],[Data]]&lt;&gt;"",YEAR(Tabela4[[#This Row],[Data]]),"")</f>
        <v>2024</v>
      </c>
      <c r="F660" s="46">
        <f>IF(AND(Tabela4[[#This Row],[Data]]&lt;&gt;"",Tabela4[[#This Row],[Horário]]&lt;&gt;""),Tabela4[[#This Row],[Data]]+Tabela4[[#This Row],[Horário]],"")</f>
        <v>45574.440972222219</v>
      </c>
      <c r="G660" s="46">
        <f t="shared" si="541"/>
        <v>1.28125</v>
      </c>
      <c r="H660" s="47">
        <f t="shared" si="542"/>
        <v>1</v>
      </c>
      <c r="I660" s="47">
        <f t="shared" si="543"/>
        <v>6</v>
      </c>
      <c r="J660" s="48">
        <f t="shared" si="544"/>
        <v>45</v>
      </c>
    </row>
    <row r="661" spans="1:10" x14ac:dyDescent="0.3">
      <c r="A661" s="42">
        <f t="shared" ref="A661:A666" si="545">A660+1</f>
        <v>660</v>
      </c>
      <c r="B661" s="43">
        <v>45574</v>
      </c>
      <c r="C661" s="44">
        <v>0.96527777777777779</v>
      </c>
      <c r="D661" s="45" t="str">
        <f>IF(Tabela4[[#This Row],[Data]]&lt;&gt;"",PROPER(TEXT(Tabela4[[#This Row],[Data]],"mmmm")),"")</f>
        <v>Outubro</v>
      </c>
      <c r="E661" s="45">
        <f>IF(Tabela4[[#This Row],[Data]]&lt;&gt;"",YEAR(Tabela4[[#This Row],[Data]]),"")</f>
        <v>2024</v>
      </c>
      <c r="F661" s="46">
        <f>IF(AND(Tabela4[[#This Row],[Data]]&lt;&gt;"",Tabela4[[#This Row],[Horário]]&lt;&gt;""),Tabela4[[#This Row],[Data]]+Tabela4[[#This Row],[Horário]],"")</f>
        <v>45574.965277777781</v>
      </c>
      <c r="G661" s="46">
        <f t="shared" ref="G661:G666" si="546">IF(AND(B661&lt;&gt;"",C661&lt;&gt;""),(B661+C661)-(B660+C660),"")</f>
        <v>0.52430555556202307</v>
      </c>
      <c r="H661" s="47">
        <f t="shared" ref="H661:H666" si="547">IF(G661&lt;&gt;"",INT(G661),"")</f>
        <v>0</v>
      </c>
      <c r="I661" s="47">
        <f t="shared" ref="I661:I666" si="548">IF(H661&lt;&gt;"",INT((G661-H661)*24),"")</f>
        <v>12</v>
      </c>
      <c r="J661" s="48">
        <f t="shared" ref="J661:J666" si="549">IF(I661&lt;&gt;"",(((G661-H661)*24)-I661)*60,"")</f>
        <v>35.000000009313226</v>
      </c>
    </row>
    <row r="662" spans="1:10" x14ac:dyDescent="0.3">
      <c r="A662" s="42">
        <f t="shared" si="545"/>
        <v>661</v>
      </c>
      <c r="B662" s="43">
        <v>45575</v>
      </c>
      <c r="C662" s="44">
        <v>0.4513888888888889</v>
      </c>
      <c r="D662" s="45" t="str">
        <f>IF(Tabela4[[#This Row],[Data]]&lt;&gt;"",PROPER(TEXT(Tabela4[[#This Row],[Data]],"mmmm")),"")</f>
        <v>Outubro</v>
      </c>
      <c r="E662" s="45">
        <f>IF(Tabela4[[#This Row],[Data]]&lt;&gt;"",YEAR(Tabela4[[#This Row],[Data]]),"")</f>
        <v>2024</v>
      </c>
      <c r="F662" s="46">
        <f>IF(AND(Tabela4[[#This Row],[Data]]&lt;&gt;"",Tabela4[[#This Row],[Horário]]&lt;&gt;""),Tabela4[[#This Row],[Data]]+Tabela4[[#This Row],[Horário]],"")</f>
        <v>45575.451388888891</v>
      </c>
      <c r="G662" s="46">
        <f t="shared" si="546"/>
        <v>0.48611111110949423</v>
      </c>
      <c r="H662" s="47">
        <f t="shared" si="547"/>
        <v>0</v>
      </c>
      <c r="I662" s="47">
        <f t="shared" si="548"/>
        <v>11</v>
      </c>
      <c r="J662" s="48">
        <f t="shared" si="549"/>
        <v>39.999999997671694</v>
      </c>
    </row>
    <row r="663" spans="1:10" x14ac:dyDescent="0.3">
      <c r="A663" s="42">
        <f t="shared" si="545"/>
        <v>662</v>
      </c>
      <c r="B663" s="43">
        <v>45577</v>
      </c>
      <c r="C663" s="44">
        <v>0.625</v>
      </c>
      <c r="D663" s="45" t="str">
        <f>IF(Tabela4[[#This Row],[Data]]&lt;&gt;"",PROPER(TEXT(Tabela4[[#This Row],[Data]],"mmmm")),"")</f>
        <v>Outubro</v>
      </c>
      <c r="E663" s="45">
        <f>IF(Tabela4[[#This Row],[Data]]&lt;&gt;"",YEAR(Tabela4[[#This Row],[Data]]),"")</f>
        <v>2024</v>
      </c>
      <c r="F663" s="46">
        <f>IF(AND(Tabela4[[#This Row],[Data]]&lt;&gt;"",Tabela4[[#This Row],[Horário]]&lt;&gt;""),Tabela4[[#This Row],[Data]]+Tabela4[[#This Row],[Horário]],"")</f>
        <v>45577.625</v>
      </c>
      <c r="G663" s="46">
        <f t="shared" si="546"/>
        <v>2.1736111111094942</v>
      </c>
      <c r="H663" s="47">
        <f t="shared" si="547"/>
        <v>2</v>
      </c>
      <c r="I663" s="47">
        <f t="shared" si="548"/>
        <v>4</v>
      </c>
      <c r="J663" s="48">
        <f t="shared" si="549"/>
        <v>9.9999999976716936</v>
      </c>
    </row>
    <row r="664" spans="1:10" x14ac:dyDescent="0.3">
      <c r="A664" s="42">
        <f t="shared" si="545"/>
        <v>663</v>
      </c>
      <c r="B664" s="43">
        <v>45577</v>
      </c>
      <c r="C664" s="44">
        <v>0.71527777777777779</v>
      </c>
      <c r="D664" s="45" t="str">
        <f>IF(Tabela4[[#This Row],[Data]]&lt;&gt;"",PROPER(TEXT(Tabela4[[#This Row],[Data]],"mmmm")),"")</f>
        <v>Outubro</v>
      </c>
      <c r="E664" s="45">
        <f>IF(Tabela4[[#This Row],[Data]]&lt;&gt;"",YEAR(Tabela4[[#This Row],[Data]]),"")</f>
        <v>2024</v>
      </c>
      <c r="F664" s="46">
        <f>IF(AND(Tabela4[[#This Row],[Data]]&lt;&gt;"",Tabela4[[#This Row],[Horário]]&lt;&gt;""),Tabela4[[#This Row],[Data]]+Tabela4[[#This Row],[Horário]],"")</f>
        <v>45577.715277777781</v>
      </c>
      <c r="G664" s="46">
        <f t="shared" si="546"/>
        <v>9.0277777781011537E-2</v>
      </c>
      <c r="H664" s="47">
        <f t="shared" si="547"/>
        <v>0</v>
      </c>
      <c r="I664" s="47">
        <f t="shared" si="548"/>
        <v>2</v>
      </c>
      <c r="J664" s="48">
        <f t="shared" si="549"/>
        <v>10.000000004656613</v>
      </c>
    </row>
    <row r="665" spans="1:10" x14ac:dyDescent="0.3">
      <c r="A665" s="42">
        <f t="shared" si="545"/>
        <v>664</v>
      </c>
      <c r="B665" s="43">
        <v>45577</v>
      </c>
      <c r="C665" s="44">
        <v>0.95138888888888884</v>
      </c>
      <c r="D665" s="45" t="str">
        <f>IF(Tabela4[[#This Row],[Data]]&lt;&gt;"",PROPER(TEXT(Tabela4[[#This Row],[Data]],"mmmm")),"")</f>
        <v>Outubro</v>
      </c>
      <c r="E665" s="45">
        <f>IF(Tabela4[[#This Row],[Data]]&lt;&gt;"",YEAR(Tabela4[[#This Row],[Data]]),"")</f>
        <v>2024</v>
      </c>
      <c r="F665" s="46">
        <f>IF(AND(Tabela4[[#This Row],[Data]]&lt;&gt;"",Tabela4[[#This Row],[Horário]]&lt;&gt;""),Tabela4[[#This Row],[Data]]+Tabela4[[#This Row],[Horário]],"")</f>
        <v>45577.951388888891</v>
      </c>
      <c r="G665" s="46">
        <f t="shared" si="546"/>
        <v>0.23611111110949423</v>
      </c>
      <c r="H665" s="47">
        <f t="shared" si="547"/>
        <v>0</v>
      </c>
      <c r="I665" s="47">
        <f t="shared" si="548"/>
        <v>5</v>
      </c>
      <c r="J665" s="48">
        <f t="shared" si="549"/>
        <v>39.999999997671694</v>
      </c>
    </row>
    <row r="666" spans="1:10" x14ac:dyDescent="0.3">
      <c r="A666" s="42">
        <f t="shared" si="545"/>
        <v>665</v>
      </c>
      <c r="B666" s="43">
        <v>45578</v>
      </c>
      <c r="C666" s="44">
        <v>0.71180555555555558</v>
      </c>
      <c r="D666" s="45" t="str">
        <f>IF(Tabela4[[#This Row],[Data]]&lt;&gt;"",PROPER(TEXT(Tabela4[[#This Row],[Data]],"mmmm")),"")</f>
        <v>Outubro</v>
      </c>
      <c r="E666" s="45">
        <f>IF(Tabela4[[#This Row],[Data]]&lt;&gt;"",YEAR(Tabela4[[#This Row],[Data]]),"")</f>
        <v>2024</v>
      </c>
      <c r="F666" s="46">
        <f>IF(AND(Tabela4[[#This Row],[Data]]&lt;&gt;"",Tabela4[[#This Row],[Horário]]&lt;&gt;""),Tabela4[[#This Row],[Data]]+Tabela4[[#This Row],[Horário]],"")</f>
        <v>45578.711805555555</v>
      </c>
      <c r="G666" s="46">
        <f t="shared" si="546"/>
        <v>0.76041666666424135</v>
      </c>
      <c r="H666" s="47">
        <f t="shared" si="547"/>
        <v>0</v>
      </c>
      <c r="I666" s="47">
        <f t="shared" si="548"/>
        <v>18</v>
      </c>
      <c r="J666" s="48">
        <f t="shared" si="549"/>
        <v>14.99999999650754</v>
      </c>
    </row>
    <row r="667" spans="1:10" x14ac:dyDescent="0.3">
      <c r="A667" s="42">
        <f t="shared" ref="A667:A672" si="550">A666+1</f>
        <v>666</v>
      </c>
      <c r="B667" s="43">
        <v>45581</v>
      </c>
      <c r="C667" s="44">
        <v>0.45347222222222222</v>
      </c>
      <c r="D667" s="45" t="str">
        <f>IF(Tabela4[[#This Row],[Data]]&lt;&gt;"",PROPER(TEXT(Tabela4[[#This Row],[Data]],"mmmm")),"")</f>
        <v>Outubro</v>
      </c>
      <c r="E667" s="45">
        <f>IF(Tabela4[[#This Row],[Data]]&lt;&gt;"",YEAR(Tabela4[[#This Row],[Data]]),"")</f>
        <v>2024</v>
      </c>
      <c r="F667" s="46">
        <f>IF(AND(Tabela4[[#This Row],[Data]]&lt;&gt;"",Tabela4[[#This Row],[Horário]]&lt;&gt;""),Tabela4[[#This Row],[Data]]+Tabela4[[#This Row],[Horário]],"")</f>
        <v>45581.453472222223</v>
      </c>
      <c r="G667" s="46">
        <f t="shared" ref="G667:G672" si="551">IF(AND(B667&lt;&gt;"",C667&lt;&gt;""),(B667+C667)-(B666+C666),"")</f>
        <v>2.7416666666686069</v>
      </c>
      <c r="H667" s="47">
        <f t="shared" ref="H667:H672" si="552">IF(G667&lt;&gt;"",INT(G667),"")</f>
        <v>2</v>
      </c>
      <c r="I667" s="47">
        <f t="shared" ref="I667:I672" si="553">IF(H667&lt;&gt;"",INT((G667-H667)*24),"")</f>
        <v>17</v>
      </c>
      <c r="J667" s="48">
        <f t="shared" ref="J667:J672" si="554">IF(I667&lt;&gt;"",(((G667-H667)*24)-I667)*60,"")</f>
        <v>48.000000002793968</v>
      </c>
    </row>
    <row r="668" spans="1:10" x14ac:dyDescent="0.3">
      <c r="A668" s="42">
        <f t="shared" si="550"/>
        <v>667</v>
      </c>
      <c r="B668" s="43">
        <v>45581</v>
      </c>
      <c r="C668" s="44">
        <v>0.59722222222222221</v>
      </c>
      <c r="D668" s="45" t="str">
        <f>IF(Tabela4[[#This Row],[Data]]&lt;&gt;"",PROPER(TEXT(Tabela4[[#This Row],[Data]],"mmmm")),"")</f>
        <v>Outubro</v>
      </c>
      <c r="E668" s="45">
        <f>IF(Tabela4[[#This Row],[Data]]&lt;&gt;"",YEAR(Tabela4[[#This Row],[Data]]),"")</f>
        <v>2024</v>
      </c>
      <c r="F668" s="46">
        <f>IF(AND(Tabela4[[#This Row],[Data]]&lt;&gt;"",Tabela4[[#This Row],[Horário]]&lt;&gt;""),Tabela4[[#This Row],[Data]]+Tabela4[[#This Row],[Horário]],"")</f>
        <v>45581.597222222219</v>
      </c>
      <c r="G668" s="46">
        <f t="shared" si="551"/>
        <v>0.14374999999563443</v>
      </c>
      <c r="H668" s="47">
        <f t="shared" si="552"/>
        <v>0</v>
      </c>
      <c r="I668" s="47">
        <f t="shared" si="553"/>
        <v>3</v>
      </c>
      <c r="J668" s="48">
        <f t="shared" si="554"/>
        <v>26.999999993713573</v>
      </c>
    </row>
    <row r="669" spans="1:10" x14ac:dyDescent="0.3">
      <c r="A669" s="42">
        <f t="shared" si="550"/>
        <v>668</v>
      </c>
      <c r="B669" s="43">
        <v>45581</v>
      </c>
      <c r="C669" s="44">
        <v>0.73611111111111116</v>
      </c>
      <c r="D669" s="45" t="str">
        <f>IF(Tabela4[[#This Row],[Data]]&lt;&gt;"",PROPER(TEXT(Tabela4[[#This Row],[Data]],"mmmm")),"")</f>
        <v>Outubro</v>
      </c>
      <c r="E669" s="45">
        <f>IF(Tabela4[[#This Row],[Data]]&lt;&gt;"",YEAR(Tabela4[[#This Row],[Data]]),"")</f>
        <v>2024</v>
      </c>
      <c r="F669" s="46">
        <f>IF(AND(Tabela4[[#This Row],[Data]]&lt;&gt;"",Tabela4[[#This Row],[Horário]]&lt;&gt;""),Tabela4[[#This Row],[Data]]+Tabela4[[#This Row],[Horário]],"")</f>
        <v>45581.736111111109</v>
      </c>
      <c r="G669" s="46">
        <f t="shared" si="551"/>
        <v>0.13888888889050577</v>
      </c>
      <c r="H669" s="47">
        <f t="shared" si="552"/>
        <v>0</v>
      </c>
      <c r="I669" s="47">
        <f t="shared" si="553"/>
        <v>3</v>
      </c>
      <c r="J669" s="48">
        <f t="shared" si="554"/>
        <v>20.000000002328306</v>
      </c>
    </row>
    <row r="670" spans="1:10" x14ac:dyDescent="0.3">
      <c r="A670" s="42">
        <f t="shared" si="550"/>
        <v>669</v>
      </c>
      <c r="B670" s="43">
        <v>45581</v>
      </c>
      <c r="C670" s="44">
        <v>0.92361111111111116</v>
      </c>
      <c r="D670" s="45" t="str">
        <f>IF(Tabela4[[#This Row],[Data]]&lt;&gt;"",PROPER(TEXT(Tabela4[[#This Row],[Data]],"mmmm")),"")</f>
        <v>Outubro</v>
      </c>
      <c r="E670" s="45">
        <f>IF(Tabela4[[#This Row],[Data]]&lt;&gt;"",YEAR(Tabela4[[#This Row],[Data]]),"")</f>
        <v>2024</v>
      </c>
      <c r="F670" s="46">
        <f>IF(AND(Tabela4[[#This Row],[Data]]&lt;&gt;"",Tabela4[[#This Row],[Horário]]&lt;&gt;""),Tabela4[[#This Row],[Data]]+Tabela4[[#This Row],[Horário]],"")</f>
        <v>45581.923611111109</v>
      </c>
      <c r="G670" s="46">
        <f t="shared" si="551"/>
        <v>0.1875</v>
      </c>
      <c r="H670" s="47">
        <f t="shared" si="552"/>
        <v>0</v>
      </c>
      <c r="I670" s="47">
        <f t="shared" si="553"/>
        <v>4</v>
      </c>
      <c r="J670" s="48">
        <f t="shared" si="554"/>
        <v>30</v>
      </c>
    </row>
    <row r="671" spans="1:10" x14ac:dyDescent="0.3">
      <c r="A671" s="42">
        <f t="shared" si="550"/>
        <v>670</v>
      </c>
      <c r="B671" s="43">
        <v>45582</v>
      </c>
      <c r="C671" s="44">
        <v>8.3333333333333329E-2</v>
      </c>
      <c r="D671" s="45" t="str">
        <f>IF(Tabela4[[#This Row],[Data]]&lt;&gt;"",PROPER(TEXT(Tabela4[[#This Row],[Data]],"mmmm")),"")</f>
        <v>Outubro</v>
      </c>
      <c r="E671" s="45">
        <f>IF(Tabela4[[#This Row],[Data]]&lt;&gt;"",YEAR(Tabela4[[#This Row],[Data]]),"")</f>
        <v>2024</v>
      </c>
      <c r="F671" s="46">
        <f>IF(AND(Tabela4[[#This Row],[Data]]&lt;&gt;"",Tabela4[[#This Row],[Horário]]&lt;&gt;""),Tabela4[[#This Row],[Data]]+Tabela4[[#This Row],[Horário]],"")</f>
        <v>45582.083333333336</v>
      </c>
      <c r="G671" s="46">
        <f t="shared" si="551"/>
        <v>0.15972222222626442</v>
      </c>
      <c r="H671" s="47">
        <f t="shared" si="552"/>
        <v>0</v>
      </c>
      <c r="I671" s="47">
        <f t="shared" si="553"/>
        <v>3</v>
      </c>
      <c r="J671" s="48">
        <f t="shared" si="554"/>
        <v>50.000000005820766</v>
      </c>
    </row>
    <row r="672" spans="1:10" x14ac:dyDescent="0.3">
      <c r="A672" s="42">
        <f t="shared" si="550"/>
        <v>671</v>
      </c>
      <c r="B672" s="43">
        <v>45583</v>
      </c>
      <c r="C672" s="44">
        <v>8.3333333333333332E-3</v>
      </c>
      <c r="D672" s="45" t="str">
        <f>IF(Tabela4[[#This Row],[Data]]&lt;&gt;"",PROPER(TEXT(Tabela4[[#This Row],[Data]],"mmmm")),"")</f>
        <v>Outubro</v>
      </c>
      <c r="E672" s="45">
        <f>IF(Tabela4[[#This Row],[Data]]&lt;&gt;"",YEAR(Tabela4[[#This Row],[Data]]),"")</f>
        <v>2024</v>
      </c>
      <c r="F672" s="46">
        <f>IF(AND(Tabela4[[#This Row],[Data]]&lt;&gt;"",Tabela4[[#This Row],[Horário]]&lt;&gt;""),Tabela4[[#This Row],[Data]]+Tabela4[[#This Row],[Horário]],"")</f>
        <v>45583.008333333331</v>
      </c>
      <c r="G672" s="46">
        <f t="shared" si="551"/>
        <v>0.92499999999563443</v>
      </c>
      <c r="H672" s="47">
        <f t="shared" si="552"/>
        <v>0</v>
      </c>
      <c r="I672" s="47">
        <f t="shared" si="553"/>
        <v>22</v>
      </c>
      <c r="J672" s="48">
        <f t="shared" si="554"/>
        <v>11.999999993713573</v>
      </c>
    </row>
    <row r="673" spans="1:10" x14ac:dyDescent="0.3">
      <c r="A673" s="42">
        <f t="shared" ref="A673:A678" si="555">A672+1</f>
        <v>672</v>
      </c>
      <c r="B673" s="43">
        <v>45585</v>
      </c>
      <c r="C673" s="44">
        <v>0.59583333333333333</v>
      </c>
      <c r="D673" s="45" t="str">
        <f>IF(Tabela4[[#This Row],[Data]]&lt;&gt;"",PROPER(TEXT(Tabela4[[#This Row],[Data]],"mmmm")),"")</f>
        <v>Outubro</v>
      </c>
      <c r="E673" s="45">
        <f>IF(Tabela4[[#This Row],[Data]]&lt;&gt;"",YEAR(Tabela4[[#This Row],[Data]]),"")</f>
        <v>2024</v>
      </c>
      <c r="F673" s="46">
        <f>IF(AND(Tabela4[[#This Row],[Data]]&lt;&gt;"",Tabela4[[#This Row],[Horário]]&lt;&gt;""),Tabela4[[#This Row],[Data]]+Tabela4[[#This Row],[Horário]],"")</f>
        <v>45585.595833333333</v>
      </c>
      <c r="G673" s="46">
        <f t="shared" ref="G673:G678" si="556">IF(AND(B673&lt;&gt;"",C673&lt;&gt;""),(B673+C673)-(B672+C672),"")</f>
        <v>2.5875000000014552</v>
      </c>
      <c r="H673" s="47">
        <f t="shared" ref="H673:H678" si="557">IF(G673&lt;&gt;"",INT(G673),"")</f>
        <v>2</v>
      </c>
      <c r="I673" s="47">
        <f t="shared" ref="I673:I678" si="558">IF(H673&lt;&gt;"",INT((G673-H673)*24),"")</f>
        <v>14</v>
      </c>
      <c r="J673" s="48">
        <f t="shared" ref="J673:J678" si="559">IF(I673&lt;&gt;"",(((G673-H673)*24)-I673)*60,"")</f>
        <v>6.0000000020954758</v>
      </c>
    </row>
    <row r="674" spans="1:10" x14ac:dyDescent="0.3">
      <c r="A674" s="42">
        <f t="shared" si="555"/>
        <v>673</v>
      </c>
      <c r="B674" s="43">
        <v>45585</v>
      </c>
      <c r="C674" s="44">
        <v>0.62847222222222221</v>
      </c>
      <c r="D674" s="45" t="str">
        <f>IF(Tabela4[[#This Row],[Data]]&lt;&gt;"",PROPER(TEXT(Tabela4[[#This Row],[Data]],"mmmm")),"")</f>
        <v>Outubro</v>
      </c>
      <c r="E674" s="45">
        <f>IF(Tabela4[[#This Row],[Data]]&lt;&gt;"",YEAR(Tabela4[[#This Row],[Data]]),"")</f>
        <v>2024</v>
      </c>
      <c r="F674" s="46">
        <f>IF(AND(Tabela4[[#This Row],[Data]]&lt;&gt;"",Tabela4[[#This Row],[Horário]]&lt;&gt;""),Tabela4[[#This Row],[Data]]+Tabela4[[#This Row],[Horário]],"")</f>
        <v>45585.628472222219</v>
      </c>
      <c r="G674" s="46">
        <f t="shared" si="556"/>
        <v>3.2638888886140194E-2</v>
      </c>
      <c r="H674" s="47">
        <f t="shared" si="557"/>
        <v>0</v>
      </c>
      <c r="I674" s="47">
        <f t="shared" si="558"/>
        <v>0</v>
      </c>
      <c r="J674" s="48">
        <f t="shared" si="559"/>
        <v>46.999999996041879</v>
      </c>
    </row>
    <row r="675" spans="1:10" x14ac:dyDescent="0.3">
      <c r="A675" s="42">
        <f t="shared" si="555"/>
        <v>674</v>
      </c>
      <c r="B675" s="43">
        <v>45585</v>
      </c>
      <c r="C675" s="44">
        <v>0.76736111111111116</v>
      </c>
      <c r="D675" s="45" t="str">
        <f>IF(Tabela4[[#This Row],[Data]]&lt;&gt;"",PROPER(TEXT(Tabela4[[#This Row],[Data]],"mmmm")),"")</f>
        <v>Outubro</v>
      </c>
      <c r="E675" s="45">
        <f>IF(Tabela4[[#This Row],[Data]]&lt;&gt;"",YEAR(Tabela4[[#This Row],[Data]]),"")</f>
        <v>2024</v>
      </c>
      <c r="F675" s="46">
        <f>IF(AND(Tabela4[[#This Row],[Data]]&lt;&gt;"",Tabela4[[#This Row],[Horário]]&lt;&gt;""),Tabela4[[#This Row],[Data]]+Tabela4[[#This Row],[Horário]],"")</f>
        <v>45585.767361111109</v>
      </c>
      <c r="G675" s="46">
        <f t="shared" si="556"/>
        <v>0.13888888889050577</v>
      </c>
      <c r="H675" s="47">
        <f t="shared" si="557"/>
        <v>0</v>
      </c>
      <c r="I675" s="47">
        <f t="shared" si="558"/>
        <v>3</v>
      </c>
      <c r="J675" s="48">
        <f t="shared" si="559"/>
        <v>20.000000002328306</v>
      </c>
    </row>
    <row r="676" spans="1:10" x14ac:dyDescent="0.3">
      <c r="A676" s="42">
        <f t="shared" si="555"/>
        <v>675</v>
      </c>
      <c r="B676" s="43">
        <v>45585</v>
      </c>
      <c r="C676" s="44">
        <v>0.93402777777777779</v>
      </c>
      <c r="D676" s="45" t="str">
        <f>IF(Tabela4[[#This Row],[Data]]&lt;&gt;"",PROPER(TEXT(Tabela4[[#This Row],[Data]],"mmmm")),"")</f>
        <v>Outubro</v>
      </c>
      <c r="E676" s="45">
        <f>IF(Tabela4[[#This Row],[Data]]&lt;&gt;"",YEAR(Tabela4[[#This Row],[Data]]),"")</f>
        <v>2024</v>
      </c>
      <c r="F676" s="46">
        <f>IF(AND(Tabela4[[#This Row],[Data]]&lt;&gt;"",Tabela4[[#This Row],[Horário]]&lt;&gt;""),Tabela4[[#This Row],[Data]]+Tabela4[[#This Row],[Horário]],"")</f>
        <v>45585.934027777781</v>
      </c>
      <c r="G676" s="46">
        <f t="shared" si="556"/>
        <v>0.16666666667151731</v>
      </c>
      <c r="H676" s="47">
        <f t="shared" si="557"/>
        <v>0</v>
      </c>
      <c r="I676" s="47">
        <f t="shared" si="558"/>
        <v>4</v>
      </c>
      <c r="J676" s="48">
        <f t="shared" si="559"/>
        <v>6.9849193096160889E-9</v>
      </c>
    </row>
    <row r="677" spans="1:10" x14ac:dyDescent="0.3">
      <c r="A677" s="42">
        <f t="shared" si="555"/>
        <v>676</v>
      </c>
      <c r="B677" s="43">
        <v>45586</v>
      </c>
      <c r="C677" s="44">
        <v>0.52083333333333337</v>
      </c>
      <c r="D677" s="45" t="str">
        <f>IF(Tabela4[[#This Row],[Data]]&lt;&gt;"",PROPER(TEXT(Tabela4[[#This Row],[Data]],"mmmm")),"")</f>
        <v>Outubro</v>
      </c>
      <c r="E677" s="45">
        <f>IF(Tabela4[[#This Row],[Data]]&lt;&gt;"",YEAR(Tabela4[[#This Row],[Data]]),"")</f>
        <v>2024</v>
      </c>
      <c r="F677" s="46">
        <f>IF(AND(Tabela4[[#This Row],[Data]]&lt;&gt;"",Tabela4[[#This Row],[Horário]]&lt;&gt;""),Tabela4[[#This Row],[Data]]+Tabela4[[#This Row],[Horário]],"")</f>
        <v>45586.520833333336</v>
      </c>
      <c r="G677" s="46">
        <f t="shared" si="556"/>
        <v>0.58680555555474712</v>
      </c>
      <c r="H677" s="47">
        <f t="shared" si="557"/>
        <v>0</v>
      </c>
      <c r="I677" s="47">
        <f t="shared" si="558"/>
        <v>14</v>
      </c>
      <c r="J677" s="48">
        <f t="shared" si="559"/>
        <v>4.9999999988358468</v>
      </c>
    </row>
    <row r="678" spans="1:10" x14ac:dyDescent="0.3">
      <c r="A678" s="42">
        <f t="shared" si="555"/>
        <v>677</v>
      </c>
      <c r="B678" s="43">
        <v>45586</v>
      </c>
      <c r="C678" s="44">
        <v>0.81944444444444442</v>
      </c>
      <c r="D678" s="45" t="str">
        <f>IF(Tabela4[[#This Row],[Data]]&lt;&gt;"",PROPER(TEXT(Tabela4[[#This Row],[Data]],"mmmm")),"")</f>
        <v>Outubro</v>
      </c>
      <c r="E678" s="45">
        <f>IF(Tabela4[[#This Row],[Data]]&lt;&gt;"",YEAR(Tabela4[[#This Row],[Data]]),"")</f>
        <v>2024</v>
      </c>
      <c r="F678" s="46">
        <f>IF(AND(Tabela4[[#This Row],[Data]]&lt;&gt;"",Tabela4[[#This Row],[Horário]]&lt;&gt;""),Tabela4[[#This Row],[Data]]+Tabela4[[#This Row],[Horário]],"")</f>
        <v>45586.819444444445</v>
      </c>
      <c r="G678" s="46">
        <f t="shared" si="556"/>
        <v>0.29861111110949423</v>
      </c>
      <c r="H678" s="47">
        <f t="shared" si="557"/>
        <v>0</v>
      </c>
      <c r="I678" s="47">
        <f t="shared" si="558"/>
        <v>7</v>
      </c>
      <c r="J678" s="48">
        <f t="shared" si="559"/>
        <v>9.9999999976716936</v>
      </c>
    </row>
    <row r="679" spans="1:10" x14ac:dyDescent="0.3">
      <c r="A679" s="42">
        <f t="shared" ref="A679:A684" si="560">A678+1</f>
        <v>678</v>
      </c>
      <c r="B679" s="43">
        <v>45586</v>
      </c>
      <c r="C679" s="44">
        <v>0.91666666666666663</v>
      </c>
      <c r="D679" s="45" t="str">
        <f>IF(Tabela4[[#This Row],[Data]]&lt;&gt;"",PROPER(TEXT(Tabela4[[#This Row],[Data]],"mmmm")),"")</f>
        <v>Outubro</v>
      </c>
      <c r="E679" s="45">
        <f>IF(Tabela4[[#This Row],[Data]]&lt;&gt;"",YEAR(Tabela4[[#This Row],[Data]]),"")</f>
        <v>2024</v>
      </c>
      <c r="F679" s="46">
        <f>IF(AND(Tabela4[[#This Row],[Data]]&lt;&gt;"",Tabela4[[#This Row],[Horário]]&lt;&gt;""),Tabela4[[#This Row],[Data]]+Tabela4[[#This Row],[Horário]],"")</f>
        <v>45586.916666666664</v>
      </c>
      <c r="G679" s="46">
        <f t="shared" ref="G679:G684" si="561">IF(AND(B679&lt;&gt;"",C679&lt;&gt;""),(B679+C679)-(B678+C678),"")</f>
        <v>9.7222222218988463E-2</v>
      </c>
      <c r="H679" s="47">
        <f t="shared" ref="H679:H684" si="562">IF(G679&lt;&gt;"",INT(G679),"")</f>
        <v>0</v>
      </c>
      <c r="I679" s="47">
        <f t="shared" ref="I679:I684" si="563">IF(H679&lt;&gt;"",INT((G679-H679)*24),"")</f>
        <v>2</v>
      </c>
      <c r="J679" s="48">
        <f t="shared" ref="J679:J684" si="564">IF(I679&lt;&gt;"",(((G679-H679)*24)-I679)*60,"")</f>
        <v>19.999999995343387</v>
      </c>
    </row>
    <row r="680" spans="1:10" x14ac:dyDescent="0.3">
      <c r="A680" s="42">
        <f t="shared" si="560"/>
        <v>679</v>
      </c>
      <c r="B680" s="43">
        <v>45587</v>
      </c>
      <c r="C680" s="44">
        <v>0.29583333333333334</v>
      </c>
      <c r="D680" s="45" t="str">
        <f>IF(Tabela4[[#This Row],[Data]]&lt;&gt;"",PROPER(TEXT(Tabela4[[#This Row],[Data]],"mmmm")),"")</f>
        <v>Outubro</v>
      </c>
      <c r="E680" s="45">
        <f>IF(Tabela4[[#This Row],[Data]]&lt;&gt;"",YEAR(Tabela4[[#This Row],[Data]]),"")</f>
        <v>2024</v>
      </c>
      <c r="F680" s="46">
        <f>IF(AND(Tabela4[[#This Row],[Data]]&lt;&gt;"",Tabela4[[#This Row],[Horário]]&lt;&gt;""),Tabela4[[#This Row],[Data]]+Tabela4[[#This Row],[Horário]],"")</f>
        <v>45587.29583333333</v>
      </c>
      <c r="G680" s="46">
        <f t="shared" si="561"/>
        <v>0.37916666666569654</v>
      </c>
      <c r="H680" s="47">
        <f t="shared" si="562"/>
        <v>0</v>
      </c>
      <c r="I680" s="47">
        <f t="shared" si="563"/>
        <v>9</v>
      </c>
      <c r="J680" s="48">
        <f t="shared" si="564"/>
        <v>5.9999999986030161</v>
      </c>
    </row>
    <row r="681" spans="1:10" x14ac:dyDescent="0.3">
      <c r="A681" s="42">
        <f t="shared" si="560"/>
        <v>680</v>
      </c>
      <c r="B681" s="43">
        <v>45589</v>
      </c>
      <c r="C681" s="44">
        <v>0.78819444444444442</v>
      </c>
      <c r="D681" s="45" t="str">
        <f>IF(Tabela4[[#This Row],[Data]]&lt;&gt;"",PROPER(TEXT(Tabela4[[#This Row],[Data]],"mmmm")),"")</f>
        <v>Outubro</v>
      </c>
      <c r="E681" s="45">
        <f>IF(Tabela4[[#This Row],[Data]]&lt;&gt;"",YEAR(Tabela4[[#This Row],[Data]]),"")</f>
        <v>2024</v>
      </c>
      <c r="F681" s="46">
        <f>IF(AND(Tabela4[[#This Row],[Data]]&lt;&gt;"",Tabela4[[#This Row],[Horário]]&lt;&gt;""),Tabela4[[#This Row],[Data]]+Tabela4[[#This Row],[Horário]],"")</f>
        <v>45589.788194444445</v>
      </c>
      <c r="G681" s="46">
        <f t="shared" si="561"/>
        <v>2.492361111115315</v>
      </c>
      <c r="H681" s="47">
        <f t="shared" si="562"/>
        <v>2</v>
      </c>
      <c r="I681" s="47">
        <f t="shared" si="563"/>
        <v>11</v>
      </c>
      <c r="J681" s="48">
        <f t="shared" si="564"/>
        <v>49.000000006053597</v>
      </c>
    </row>
    <row r="682" spans="1:10" x14ac:dyDescent="0.3">
      <c r="A682" s="42">
        <f t="shared" si="560"/>
        <v>681</v>
      </c>
      <c r="B682" s="43">
        <v>45589</v>
      </c>
      <c r="C682" s="44">
        <v>0.98958333333333337</v>
      </c>
      <c r="D682" s="45" t="str">
        <f>IF(Tabela4[[#This Row],[Data]]&lt;&gt;"",PROPER(TEXT(Tabela4[[#This Row],[Data]],"mmmm")),"")</f>
        <v>Outubro</v>
      </c>
      <c r="E682" s="45">
        <f>IF(Tabela4[[#This Row],[Data]]&lt;&gt;"",YEAR(Tabela4[[#This Row],[Data]]),"")</f>
        <v>2024</v>
      </c>
      <c r="F682" s="46">
        <f>IF(AND(Tabela4[[#This Row],[Data]]&lt;&gt;"",Tabela4[[#This Row],[Horário]]&lt;&gt;""),Tabela4[[#This Row],[Data]]+Tabela4[[#This Row],[Horário]],"")</f>
        <v>45589.989583333336</v>
      </c>
      <c r="G682" s="46">
        <f t="shared" si="561"/>
        <v>0.20138888889050577</v>
      </c>
      <c r="H682" s="47">
        <f t="shared" si="562"/>
        <v>0</v>
      </c>
      <c r="I682" s="47">
        <f t="shared" si="563"/>
        <v>4</v>
      </c>
      <c r="J682" s="48">
        <f t="shared" si="564"/>
        <v>50.000000002328306</v>
      </c>
    </row>
    <row r="683" spans="1:10" x14ac:dyDescent="0.3">
      <c r="A683" s="42">
        <f t="shared" si="560"/>
        <v>682</v>
      </c>
      <c r="B683" s="43">
        <v>45590</v>
      </c>
      <c r="C683" s="44">
        <v>0.91319444444444442</v>
      </c>
      <c r="D683" s="45" t="str">
        <f>IF(Tabela4[[#This Row],[Data]]&lt;&gt;"",PROPER(TEXT(Tabela4[[#This Row],[Data]],"mmmm")),"")</f>
        <v>Outubro</v>
      </c>
      <c r="E683" s="45">
        <f>IF(Tabela4[[#This Row],[Data]]&lt;&gt;"",YEAR(Tabela4[[#This Row],[Data]]),"")</f>
        <v>2024</v>
      </c>
      <c r="F683" s="46">
        <f>IF(AND(Tabela4[[#This Row],[Data]]&lt;&gt;"",Tabela4[[#This Row],[Horário]]&lt;&gt;""),Tabela4[[#This Row],[Data]]+Tabela4[[#This Row],[Horário]],"")</f>
        <v>45590.913194444445</v>
      </c>
      <c r="G683" s="46">
        <f t="shared" si="561"/>
        <v>0.92361111110949423</v>
      </c>
      <c r="H683" s="47">
        <f t="shared" si="562"/>
        <v>0</v>
      </c>
      <c r="I683" s="47">
        <f t="shared" si="563"/>
        <v>22</v>
      </c>
      <c r="J683" s="48">
        <f t="shared" si="564"/>
        <v>9.9999999976716936</v>
      </c>
    </row>
    <row r="684" spans="1:10" x14ac:dyDescent="0.3">
      <c r="A684" s="42">
        <f t="shared" si="560"/>
        <v>683</v>
      </c>
      <c r="B684" s="43">
        <v>45591</v>
      </c>
      <c r="C684" s="44">
        <v>0.74305555555555558</v>
      </c>
      <c r="D684" s="45" t="str">
        <f>IF(Tabela4[[#This Row],[Data]]&lt;&gt;"",PROPER(TEXT(Tabela4[[#This Row],[Data]],"mmmm")),"")</f>
        <v>Outubro</v>
      </c>
      <c r="E684" s="45">
        <f>IF(Tabela4[[#This Row],[Data]]&lt;&gt;"",YEAR(Tabela4[[#This Row],[Data]]),"")</f>
        <v>2024</v>
      </c>
      <c r="F684" s="46">
        <f>IF(AND(Tabela4[[#This Row],[Data]]&lt;&gt;"",Tabela4[[#This Row],[Horário]]&lt;&gt;""),Tabela4[[#This Row],[Data]]+Tabela4[[#This Row],[Horário]],"")</f>
        <v>45591.743055555555</v>
      </c>
      <c r="G684" s="46">
        <f t="shared" si="561"/>
        <v>0.82986111110949423</v>
      </c>
      <c r="H684" s="47">
        <f t="shared" si="562"/>
        <v>0</v>
      </c>
      <c r="I684" s="47">
        <f t="shared" si="563"/>
        <v>19</v>
      </c>
      <c r="J684" s="48">
        <f t="shared" si="564"/>
        <v>54.999999997671694</v>
      </c>
    </row>
    <row r="685" spans="1:10" x14ac:dyDescent="0.3">
      <c r="A685" s="42">
        <f t="shared" ref="A685:A690" si="565">A684+1</f>
        <v>684</v>
      </c>
      <c r="B685" s="43">
        <v>45592</v>
      </c>
      <c r="C685" s="44">
        <v>2.0833333333333332E-2</v>
      </c>
      <c r="D685" s="45" t="str">
        <f>IF(Tabela4[[#This Row],[Data]]&lt;&gt;"",PROPER(TEXT(Tabela4[[#This Row],[Data]],"mmmm")),"")</f>
        <v>Outubro</v>
      </c>
      <c r="E685" s="45">
        <f>IF(Tabela4[[#This Row],[Data]]&lt;&gt;"",YEAR(Tabela4[[#This Row],[Data]]),"")</f>
        <v>2024</v>
      </c>
      <c r="F685" s="46">
        <f>IF(AND(Tabela4[[#This Row],[Data]]&lt;&gt;"",Tabela4[[#This Row],[Horário]]&lt;&gt;""),Tabela4[[#This Row],[Data]]+Tabela4[[#This Row],[Horário]],"")</f>
        <v>45592.020833333336</v>
      </c>
      <c r="G685" s="46">
        <f t="shared" ref="G685:G690" si="566">IF(AND(B685&lt;&gt;"",C685&lt;&gt;""),(B685+C685)-(B684+C684),"")</f>
        <v>0.27777777778101154</v>
      </c>
      <c r="H685" s="47">
        <f t="shared" ref="H685:H690" si="567">IF(G685&lt;&gt;"",INT(G685),"")</f>
        <v>0</v>
      </c>
      <c r="I685" s="47">
        <f t="shared" ref="I685:I690" si="568">IF(H685&lt;&gt;"",INT((G685-H685)*24),"")</f>
        <v>6</v>
      </c>
      <c r="J685" s="48">
        <f t="shared" ref="J685:J690" si="569">IF(I685&lt;&gt;"",(((G685-H685)*24)-I685)*60,"")</f>
        <v>40.000000004656613</v>
      </c>
    </row>
    <row r="686" spans="1:10" x14ac:dyDescent="0.3">
      <c r="A686" s="42">
        <f t="shared" si="565"/>
        <v>685</v>
      </c>
      <c r="B686" s="43">
        <v>45593</v>
      </c>
      <c r="C686" s="44">
        <v>0.69444444444444442</v>
      </c>
      <c r="D686" s="45" t="str">
        <f>IF(Tabela4[[#This Row],[Data]]&lt;&gt;"",PROPER(TEXT(Tabela4[[#This Row],[Data]],"mmmm")),"")</f>
        <v>Outubro</v>
      </c>
      <c r="E686" s="45">
        <f>IF(Tabela4[[#This Row],[Data]]&lt;&gt;"",YEAR(Tabela4[[#This Row],[Data]]),"")</f>
        <v>2024</v>
      </c>
      <c r="F686" s="46">
        <f>IF(AND(Tabela4[[#This Row],[Data]]&lt;&gt;"",Tabela4[[#This Row],[Horário]]&lt;&gt;""),Tabela4[[#This Row],[Data]]+Tabela4[[#This Row],[Horário]],"")</f>
        <v>45593.694444444445</v>
      </c>
      <c r="G686" s="46">
        <f t="shared" si="566"/>
        <v>1.6736111111094942</v>
      </c>
      <c r="H686" s="47">
        <f t="shared" si="567"/>
        <v>1</v>
      </c>
      <c r="I686" s="47">
        <f t="shared" si="568"/>
        <v>16</v>
      </c>
      <c r="J686" s="48">
        <f t="shared" si="569"/>
        <v>9.9999999976716936</v>
      </c>
    </row>
    <row r="687" spans="1:10" x14ac:dyDescent="0.3">
      <c r="A687" s="42">
        <f t="shared" si="565"/>
        <v>686</v>
      </c>
      <c r="B687" s="43">
        <v>45593</v>
      </c>
      <c r="C687" s="44">
        <v>0.85763888888888884</v>
      </c>
      <c r="D687" s="45" t="str">
        <f>IF(Tabela4[[#This Row],[Data]]&lt;&gt;"",PROPER(TEXT(Tabela4[[#This Row],[Data]],"mmmm")),"")</f>
        <v>Outubro</v>
      </c>
      <c r="E687" s="45">
        <f>IF(Tabela4[[#This Row],[Data]]&lt;&gt;"",YEAR(Tabela4[[#This Row],[Data]]),"")</f>
        <v>2024</v>
      </c>
      <c r="F687" s="46">
        <f>IF(AND(Tabela4[[#This Row],[Data]]&lt;&gt;"",Tabela4[[#This Row],[Horário]]&lt;&gt;""),Tabela4[[#This Row],[Data]]+Tabela4[[#This Row],[Horário]],"")</f>
        <v>45593.857638888891</v>
      </c>
      <c r="G687" s="46">
        <f t="shared" si="566"/>
        <v>0.16319444444525288</v>
      </c>
      <c r="H687" s="47">
        <f t="shared" si="567"/>
        <v>0</v>
      </c>
      <c r="I687" s="47">
        <f t="shared" si="568"/>
        <v>3</v>
      </c>
      <c r="J687" s="48">
        <f t="shared" si="569"/>
        <v>55.000000001164153</v>
      </c>
    </row>
    <row r="688" spans="1:10" x14ac:dyDescent="0.3">
      <c r="A688" s="42">
        <f t="shared" si="565"/>
        <v>687</v>
      </c>
      <c r="B688" s="43">
        <v>45594</v>
      </c>
      <c r="C688" s="44">
        <v>4.1666666666666664E-2</v>
      </c>
      <c r="D688" s="45" t="str">
        <f>IF(Tabela4[[#This Row],[Data]]&lt;&gt;"",PROPER(TEXT(Tabela4[[#This Row],[Data]],"mmmm")),"")</f>
        <v>Outubro</v>
      </c>
      <c r="E688" s="45">
        <f>IF(Tabela4[[#This Row],[Data]]&lt;&gt;"",YEAR(Tabela4[[#This Row],[Data]]),"")</f>
        <v>2024</v>
      </c>
      <c r="F688" s="46">
        <f>IF(AND(Tabela4[[#This Row],[Data]]&lt;&gt;"",Tabela4[[#This Row],[Horário]]&lt;&gt;""),Tabela4[[#This Row],[Data]]+Tabela4[[#This Row],[Horário]],"")</f>
        <v>45594.041666666664</v>
      </c>
      <c r="G688" s="46">
        <f t="shared" si="566"/>
        <v>0.18402777777373558</v>
      </c>
      <c r="H688" s="47">
        <f t="shared" si="567"/>
        <v>0</v>
      </c>
      <c r="I688" s="47">
        <f t="shared" si="568"/>
        <v>4</v>
      </c>
      <c r="J688" s="48">
        <f t="shared" si="569"/>
        <v>24.999999994179234</v>
      </c>
    </row>
    <row r="689" spans="1:10" x14ac:dyDescent="0.3">
      <c r="A689" s="42">
        <f t="shared" si="565"/>
        <v>688</v>
      </c>
      <c r="B689" s="43">
        <v>45596</v>
      </c>
      <c r="C689" s="44">
        <v>0.50694444444444442</v>
      </c>
      <c r="D689" s="45" t="str">
        <f>IF(Tabela4[[#This Row],[Data]]&lt;&gt;"",PROPER(TEXT(Tabela4[[#This Row],[Data]],"mmmm")),"")</f>
        <v>Outubro</v>
      </c>
      <c r="E689" s="45">
        <f>IF(Tabela4[[#This Row],[Data]]&lt;&gt;"",YEAR(Tabela4[[#This Row],[Data]]),"")</f>
        <v>2024</v>
      </c>
      <c r="F689" s="46">
        <f>IF(AND(Tabela4[[#This Row],[Data]]&lt;&gt;"",Tabela4[[#This Row],[Horário]]&lt;&gt;""),Tabela4[[#This Row],[Data]]+Tabela4[[#This Row],[Horário]],"")</f>
        <v>45596.506944444445</v>
      </c>
      <c r="G689" s="46">
        <f t="shared" si="566"/>
        <v>2.4652777777810115</v>
      </c>
      <c r="H689" s="47">
        <f t="shared" si="567"/>
        <v>2</v>
      </c>
      <c r="I689" s="47">
        <f t="shared" si="568"/>
        <v>11</v>
      </c>
      <c r="J689" s="48">
        <f t="shared" si="569"/>
        <v>10.000000004656613</v>
      </c>
    </row>
    <row r="690" spans="1:10" x14ac:dyDescent="0.3">
      <c r="A690" s="42">
        <f t="shared" si="565"/>
        <v>689</v>
      </c>
      <c r="B690" s="43">
        <v>45597</v>
      </c>
      <c r="C690" s="44">
        <v>0.52222222222222225</v>
      </c>
      <c r="D690" s="45" t="str">
        <f>IF(Tabela4[[#This Row],[Data]]&lt;&gt;"",PROPER(TEXT(Tabela4[[#This Row],[Data]],"mmmm")),"")</f>
        <v>Novembro</v>
      </c>
      <c r="E690" s="45">
        <f>IF(Tabela4[[#This Row],[Data]]&lt;&gt;"",YEAR(Tabela4[[#This Row],[Data]]),"")</f>
        <v>2024</v>
      </c>
      <c r="F690" s="46">
        <f>IF(AND(Tabela4[[#This Row],[Data]]&lt;&gt;"",Tabela4[[#This Row],[Horário]]&lt;&gt;""),Tabela4[[#This Row],[Data]]+Tabela4[[#This Row],[Horário]],"")</f>
        <v>45597.522222222222</v>
      </c>
      <c r="G690" s="46">
        <f t="shared" si="566"/>
        <v>1.015277777776646</v>
      </c>
      <c r="H690" s="47">
        <f t="shared" si="567"/>
        <v>1</v>
      </c>
      <c r="I690" s="47">
        <f t="shared" si="568"/>
        <v>0</v>
      </c>
      <c r="J690" s="48">
        <f t="shared" si="569"/>
        <v>21.999999998370185</v>
      </c>
    </row>
    <row r="691" spans="1:10" x14ac:dyDescent="0.3">
      <c r="A691" s="42">
        <f t="shared" ref="A691:A696" si="570">A690+1</f>
        <v>690</v>
      </c>
      <c r="B691" s="43">
        <v>45598</v>
      </c>
      <c r="C691" s="44">
        <v>0.63194444444444442</v>
      </c>
      <c r="D691" s="45" t="str">
        <f>IF(Tabela4[[#This Row],[Data]]&lt;&gt;"",PROPER(TEXT(Tabela4[[#This Row],[Data]],"mmmm")),"")</f>
        <v>Novembro</v>
      </c>
      <c r="E691" s="45">
        <f>IF(Tabela4[[#This Row],[Data]]&lt;&gt;"",YEAR(Tabela4[[#This Row],[Data]]),"")</f>
        <v>2024</v>
      </c>
      <c r="F691" s="46">
        <f>IF(AND(Tabela4[[#This Row],[Data]]&lt;&gt;"",Tabela4[[#This Row],[Horário]]&lt;&gt;""),Tabela4[[#This Row],[Data]]+Tabela4[[#This Row],[Horário]],"")</f>
        <v>45598.631944444445</v>
      </c>
      <c r="G691" s="46">
        <f t="shared" ref="G691:G696" si="571">IF(AND(B691&lt;&gt;"",C691&lt;&gt;""),(B691+C691)-(B690+C690),"")</f>
        <v>1.109722222223354</v>
      </c>
      <c r="H691" s="47">
        <f t="shared" ref="H691:H696" si="572">IF(G691&lt;&gt;"",INT(G691),"")</f>
        <v>1</v>
      </c>
      <c r="I691" s="47">
        <f t="shared" ref="I691:I696" si="573">IF(H691&lt;&gt;"",INT((G691-H691)*24),"")</f>
        <v>2</v>
      </c>
      <c r="J691" s="48">
        <f t="shared" ref="J691:J696" si="574">IF(I691&lt;&gt;"",(((G691-H691)*24)-I691)*60,"")</f>
        <v>38.000000001629815</v>
      </c>
    </row>
    <row r="692" spans="1:10" x14ac:dyDescent="0.3">
      <c r="A692" s="42">
        <f t="shared" si="570"/>
        <v>691</v>
      </c>
      <c r="B692" s="43">
        <v>45598</v>
      </c>
      <c r="C692" s="44">
        <v>0.76388888888888884</v>
      </c>
      <c r="D692" s="45" t="str">
        <f>IF(Tabela4[[#This Row],[Data]]&lt;&gt;"",PROPER(TEXT(Tabela4[[#This Row],[Data]],"mmmm")),"")</f>
        <v>Novembro</v>
      </c>
      <c r="E692" s="45">
        <f>IF(Tabela4[[#This Row],[Data]]&lt;&gt;"",YEAR(Tabela4[[#This Row],[Data]]),"")</f>
        <v>2024</v>
      </c>
      <c r="F692" s="46">
        <f>IF(AND(Tabela4[[#This Row],[Data]]&lt;&gt;"",Tabela4[[#This Row],[Horário]]&lt;&gt;""),Tabela4[[#This Row],[Data]]+Tabela4[[#This Row],[Horário]],"")</f>
        <v>45598.763888888891</v>
      </c>
      <c r="G692" s="46">
        <f t="shared" si="571"/>
        <v>0.13194444444525288</v>
      </c>
      <c r="H692" s="47">
        <f t="shared" si="572"/>
        <v>0</v>
      </c>
      <c r="I692" s="47">
        <f t="shared" si="573"/>
        <v>3</v>
      </c>
      <c r="J692" s="48">
        <f t="shared" si="574"/>
        <v>10.000000001164153</v>
      </c>
    </row>
    <row r="693" spans="1:10" x14ac:dyDescent="0.3">
      <c r="A693" s="42">
        <f t="shared" si="570"/>
        <v>692</v>
      </c>
      <c r="B693" s="43">
        <v>45598</v>
      </c>
      <c r="C693" s="44">
        <v>0.84027777777777779</v>
      </c>
      <c r="D693" s="45" t="str">
        <f>IF(Tabela4[[#This Row],[Data]]&lt;&gt;"",PROPER(TEXT(Tabela4[[#This Row],[Data]],"mmmm")),"")</f>
        <v>Novembro</v>
      </c>
      <c r="E693" s="45">
        <f>IF(Tabela4[[#This Row],[Data]]&lt;&gt;"",YEAR(Tabela4[[#This Row],[Data]]),"")</f>
        <v>2024</v>
      </c>
      <c r="F693" s="46">
        <f>IF(AND(Tabela4[[#This Row],[Data]]&lt;&gt;"",Tabela4[[#This Row],[Horário]]&lt;&gt;""),Tabela4[[#This Row],[Data]]+Tabela4[[#This Row],[Horário]],"")</f>
        <v>45598.840277777781</v>
      </c>
      <c r="G693" s="46">
        <f t="shared" si="571"/>
        <v>7.6388888890505768E-2</v>
      </c>
      <c r="H693" s="47">
        <f t="shared" si="572"/>
        <v>0</v>
      </c>
      <c r="I693" s="47">
        <f t="shared" si="573"/>
        <v>1</v>
      </c>
      <c r="J693" s="48">
        <f t="shared" si="574"/>
        <v>50.000000002328306</v>
      </c>
    </row>
    <row r="694" spans="1:10" x14ac:dyDescent="0.3">
      <c r="A694" s="42">
        <f t="shared" si="570"/>
        <v>693</v>
      </c>
      <c r="B694" s="43">
        <v>45599</v>
      </c>
      <c r="C694" s="44">
        <v>0.72916666666666663</v>
      </c>
      <c r="D694" s="45" t="str">
        <f>IF(Tabela4[[#This Row],[Data]]&lt;&gt;"",PROPER(TEXT(Tabela4[[#This Row],[Data]],"mmmm")),"")</f>
        <v>Novembro</v>
      </c>
      <c r="E694" s="45">
        <f>IF(Tabela4[[#This Row],[Data]]&lt;&gt;"",YEAR(Tabela4[[#This Row],[Data]]),"")</f>
        <v>2024</v>
      </c>
      <c r="F694" s="46">
        <f>IF(AND(Tabela4[[#This Row],[Data]]&lt;&gt;"",Tabela4[[#This Row],[Horário]]&lt;&gt;""),Tabela4[[#This Row],[Data]]+Tabela4[[#This Row],[Horário]],"")</f>
        <v>45599.729166666664</v>
      </c>
      <c r="G694" s="46">
        <f t="shared" si="571"/>
        <v>0.88888888888322981</v>
      </c>
      <c r="H694" s="47">
        <f t="shared" si="572"/>
        <v>0</v>
      </c>
      <c r="I694" s="47">
        <f t="shared" si="573"/>
        <v>21</v>
      </c>
      <c r="J694" s="48">
        <f t="shared" si="574"/>
        <v>19.999999991850927</v>
      </c>
    </row>
    <row r="695" spans="1:10" x14ac:dyDescent="0.3">
      <c r="A695" s="42">
        <f t="shared" si="570"/>
        <v>694</v>
      </c>
      <c r="B695" s="43">
        <v>45599</v>
      </c>
      <c r="C695" s="44">
        <v>0.77083333333333337</v>
      </c>
      <c r="D695" s="45" t="str">
        <f>IF(Tabela4[[#This Row],[Data]]&lt;&gt;"",PROPER(TEXT(Tabela4[[#This Row],[Data]],"mmmm")),"")</f>
        <v>Novembro</v>
      </c>
      <c r="E695" s="45">
        <f>IF(Tabela4[[#This Row],[Data]]&lt;&gt;"",YEAR(Tabela4[[#This Row],[Data]]),"")</f>
        <v>2024</v>
      </c>
      <c r="F695" s="46">
        <f>IF(AND(Tabela4[[#This Row],[Data]]&lt;&gt;"",Tabela4[[#This Row],[Horário]]&lt;&gt;""),Tabela4[[#This Row],[Data]]+Tabela4[[#This Row],[Horário]],"")</f>
        <v>45599.770833333336</v>
      </c>
      <c r="G695" s="46">
        <f t="shared" si="571"/>
        <v>4.1666666671517305E-2</v>
      </c>
      <c r="H695" s="47">
        <f t="shared" si="572"/>
        <v>0</v>
      </c>
      <c r="I695" s="47">
        <f t="shared" si="573"/>
        <v>1</v>
      </c>
      <c r="J695" s="48">
        <f t="shared" si="574"/>
        <v>6.9849193096160889E-9</v>
      </c>
    </row>
    <row r="696" spans="1:10" x14ac:dyDescent="0.3">
      <c r="A696" s="42">
        <f t="shared" si="570"/>
        <v>695</v>
      </c>
      <c r="B696" s="43">
        <v>45599</v>
      </c>
      <c r="C696" s="44">
        <v>0.98263888888888884</v>
      </c>
      <c r="D696" s="45" t="str">
        <f>IF(Tabela4[[#This Row],[Data]]&lt;&gt;"",PROPER(TEXT(Tabela4[[#This Row],[Data]],"mmmm")),"")</f>
        <v>Novembro</v>
      </c>
      <c r="E696" s="45">
        <f>IF(Tabela4[[#This Row],[Data]]&lt;&gt;"",YEAR(Tabela4[[#This Row],[Data]]),"")</f>
        <v>2024</v>
      </c>
      <c r="F696" s="46">
        <f>IF(AND(Tabela4[[#This Row],[Data]]&lt;&gt;"",Tabela4[[#This Row],[Horário]]&lt;&gt;""),Tabela4[[#This Row],[Data]]+Tabela4[[#This Row],[Horário]],"")</f>
        <v>45599.982638888891</v>
      </c>
      <c r="G696" s="46">
        <f t="shared" si="571"/>
        <v>0.21180555555474712</v>
      </c>
      <c r="H696" s="47">
        <f t="shared" si="572"/>
        <v>0</v>
      </c>
      <c r="I696" s="47">
        <f t="shared" si="573"/>
        <v>5</v>
      </c>
      <c r="J696" s="48">
        <f t="shared" si="574"/>
        <v>4.9999999988358468</v>
      </c>
    </row>
    <row r="697" spans="1:10" x14ac:dyDescent="0.3">
      <c r="A697" s="42">
        <f t="shared" ref="A697:A702" si="575">A696+1</f>
        <v>696</v>
      </c>
      <c r="B697" s="43">
        <v>45600</v>
      </c>
      <c r="C697" s="44">
        <v>0.52430555555555558</v>
      </c>
      <c r="D697" s="45" t="str">
        <f>IF(Tabela4[[#This Row],[Data]]&lt;&gt;"",PROPER(TEXT(Tabela4[[#This Row],[Data]],"mmmm")),"")</f>
        <v>Novembro</v>
      </c>
      <c r="E697" s="45">
        <f>IF(Tabela4[[#This Row],[Data]]&lt;&gt;"",YEAR(Tabela4[[#This Row],[Data]]),"")</f>
        <v>2024</v>
      </c>
      <c r="F697" s="46">
        <f>IF(AND(Tabela4[[#This Row],[Data]]&lt;&gt;"",Tabela4[[#This Row],[Horário]]&lt;&gt;""),Tabela4[[#This Row],[Data]]+Tabela4[[#This Row],[Horário]],"")</f>
        <v>45600.524305555555</v>
      </c>
      <c r="G697" s="46">
        <f t="shared" ref="G697:G702" si="576">IF(AND(B697&lt;&gt;"",C697&lt;&gt;""),(B697+C697)-(B696+C696),"")</f>
        <v>0.54166666666424135</v>
      </c>
      <c r="H697" s="47">
        <f t="shared" ref="H697:H702" si="577">IF(G697&lt;&gt;"",INT(G697),"")</f>
        <v>0</v>
      </c>
      <c r="I697" s="47">
        <f t="shared" ref="I697:I702" si="578">IF(H697&lt;&gt;"",INT((G697-H697)*24),"")</f>
        <v>12</v>
      </c>
      <c r="J697" s="48">
        <f t="shared" ref="J697:J702" si="579">IF(I697&lt;&gt;"",(((G697-H697)*24)-I697)*60,"")</f>
        <v>59.99999999650754</v>
      </c>
    </row>
    <row r="698" spans="1:10" x14ac:dyDescent="0.3">
      <c r="A698" s="42">
        <f t="shared" si="575"/>
        <v>697</v>
      </c>
      <c r="B698" s="43">
        <v>45600</v>
      </c>
      <c r="C698" s="44">
        <v>0.88194444444444442</v>
      </c>
      <c r="D698" s="45" t="str">
        <f>IF(Tabela4[[#This Row],[Data]]&lt;&gt;"",PROPER(TEXT(Tabela4[[#This Row],[Data]],"mmmm")),"")</f>
        <v>Novembro</v>
      </c>
      <c r="E698" s="45">
        <f>IF(Tabela4[[#This Row],[Data]]&lt;&gt;"",YEAR(Tabela4[[#This Row],[Data]]),"")</f>
        <v>2024</v>
      </c>
      <c r="F698" s="46">
        <f>IF(AND(Tabela4[[#This Row],[Data]]&lt;&gt;"",Tabela4[[#This Row],[Horário]]&lt;&gt;""),Tabela4[[#This Row],[Data]]+Tabela4[[#This Row],[Horário]],"")</f>
        <v>45600.881944444445</v>
      </c>
      <c r="G698" s="46">
        <f t="shared" si="576"/>
        <v>0.35763888889050577</v>
      </c>
      <c r="H698" s="47">
        <f t="shared" si="577"/>
        <v>0</v>
      </c>
      <c r="I698" s="47">
        <f t="shared" si="578"/>
        <v>8</v>
      </c>
      <c r="J698" s="48">
        <f t="shared" si="579"/>
        <v>35.000000002328306</v>
      </c>
    </row>
    <row r="699" spans="1:10" x14ac:dyDescent="0.3">
      <c r="A699" s="42">
        <f t="shared" si="575"/>
        <v>698</v>
      </c>
      <c r="B699" s="43">
        <v>45601</v>
      </c>
      <c r="C699" s="44">
        <v>0.52083333333333337</v>
      </c>
      <c r="D699" s="45" t="str">
        <f>IF(Tabela4[[#This Row],[Data]]&lt;&gt;"",PROPER(TEXT(Tabela4[[#This Row],[Data]],"mmmm")),"")</f>
        <v>Novembro</v>
      </c>
      <c r="E699" s="45">
        <f>IF(Tabela4[[#This Row],[Data]]&lt;&gt;"",YEAR(Tabela4[[#This Row],[Data]]),"")</f>
        <v>2024</v>
      </c>
      <c r="F699" s="46">
        <f>IF(AND(Tabela4[[#This Row],[Data]]&lt;&gt;"",Tabela4[[#This Row],[Horário]]&lt;&gt;""),Tabela4[[#This Row],[Data]]+Tabela4[[#This Row],[Horário]],"")</f>
        <v>45601.520833333336</v>
      </c>
      <c r="G699" s="46">
        <f t="shared" si="576"/>
        <v>0.63888888889050577</v>
      </c>
      <c r="H699" s="47">
        <f t="shared" si="577"/>
        <v>0</v>
      </c>
      <c r="I699" s="47">
        <f t="shared" si="578"/>
        <v>15</v>
      </c>
      <c r="J699" s="48">
        <f t="shared" si="579"/>
        <v>20.000000002328306</v>
      </c>
    </row>
    <row r="700" spans="1:10" x14ac:dyDescent="0.3">
      <c r="A700" s="42">
        <f t="shared" si="575"/>
        <v>699</v>
      </c>
      <c r="B700" s="43">
        <v>45601</v>
      </c>
      <c r="C700" s="44">
        <v>0.71597222222222223</v>
      </c>
      <c r="D700" s="45" t="str">
        <f>IF(Tabela4[[#This Row],[Data]]&lt;&gt;"",PROPER(TEXT(Tabela4[[#This Row],[Data]],"mmmm")),"")</f>
        <v>Novembro</v>
      </c>
      <c r="E700" s="45">
        <f>IF(Tabela4[[#This Row],[Data]]&lt;&gt;"",YEAR(Tabela4[[#This Row],[Data]]),"")</f>
        <v>2024</v>
      </c>
      <c r="F700" s="46">
        <f>IF(AND(Tabela4[[#This Row],[Data]]&lt;&gt;"",Tabela4[[#This Row],[Horário]]&lt;&gt;""),Tabela4[[#This Row],[Data]]+Tabela4[[#This Row],[Horário]],"")</f>
        <v>45601.71597222222</v>
      </c>
      <c r="G700" s="46">
        <f t="shared" si="576"/>
        <v>0.195138888884685</v>
      </c>
      <c r="H700" s="47">
        <f t="shared" si="577"/>
        <v>0</v>
      </c>
      <c r="I700" s="47">
        <f t="shared" si="578"/>
        <v>4</v>
      </c>
      <c r="J700" s="48">
        <f t="shared" si="579"/>
        <v>40.999999993946403</v>
      </c>
    </row>
    <row r="701" spans="1:10" x14ac:dyDescent="0.3">
      <c r="A701" s="42">
        <f t="shared" si="575"/>
        <v>700</v>
      </c>
      <c r="B701" s="43">
        <v>45601</v>
      </c>
      <c r="C701" s="44">
        <v>0.90972222222222221</v>
      </c>
      <c r="D701" s="45" t="str">
        <f>IF(Tabela4[[#This Row],[Data]]&lt;&gt;"",PROPER(TEXT(Tabela4[[#This Row],[Data]],"mmmm")),"")</f>
        <v>Novembro</v>
      </c>
      <c r="E701" s="45">
        <f>IF(Tabela4[[#This Row],[Data]]&lt;&gt;"",YEAR(Tabela4[[#This Row],[Data]]),"")</f>
        <v>2024</v>
      </c>
      <c r="F701" s="46">
        <f>IF(AND(Tabela4[[#This Row],[Data]]&lt;&gt;"",Tabela4[[#This Row],[Horário]]&lt;&gt;""),Tabela4[[#This Row],[Data]]+Tabela4[[#This Row],[Horário]],"")</f>
        <v>45601.909722222219</v>
      </c>
      <c r="G701" s="46">
        <f t="shared" si="576"/>
        <v>0.19374999999854481</v>
      </c>
      <c r="H701" s="47">
        <f t="shared" si="577"/>
        <v>0</v>
      </c>
      <c r="I701" s="47">
        <f t="shared" si="578"/>
        <v>4</v>
      </c>
      <c r="J701" s="48">
        <f t="shared" si="579"/>
        <v>38.999999997904524</v>
      </c>
    </row>
    <row r="702" spans="1:10" x14ac:dyDescent="0.3">
      <c r="A702" s="42">
        <f t="shared" si="575"/>
        <v>701</v>
      </c>
      <c r="B702" s="43">
        <v>45603</v>
      </c>
      <c r="C702" s="44">
        <v>0.69444444444444442</v>
      </c>
      <c r="D702" s="45" t="str">
        <f>IF(Tabela4[[#This Row],[Data]]&lt;&gt;"",PROPER(TEXT(Tabela4[[#This Row],[Data]],"mmmm")),"")</f>
        <v>Novembro</v>
      </c>
      <c r="E702" s="45">
        <f>IF(Tabela4[[#This Row],[Data]]&lt;&gt;"",YEAR(Tabela4[[#This Row],[Data]]),"")</f>
        <v>2024</v>
      </c>
      <c r="F702" s="46">
        <f>IF(AND(Tabela4[[#This Row],[Data]]&lt;&gt;"",Tabela4[[#This Row],[Horário]]&lt;&gt;""),Tabela4[[#This Row],[Data]]+Tabela4[[#This Row],[Horário]],"")</f>
        <v>45603.694444444445</v>
      </c>
      <c r="G702" s="46">
        <f t="shared" si="576"/>
        <v>1.7847222222262644</v>
      </c>
      <c r="H702" s="47">
        <f t="shared" si="577"/>
        <v>1</v>
      </c>
      <c r="I702" s="47">
        <f t="shared" si="578"/>
        <v>18</v>
      </c>
      <c r="J702" s="48">
        <f t="shared" si="579"/>
        <v>50.000000005820766</v>
      </c>
    </row>
    <row r="703" spans="1:10" x14ac:dyDescent="0.3">
      <c r="A703" s="42">
        <f t="shared" ref="A703:A708" si="580">A702+1</f>
        <v>702</v>
      </c>
      <c r="B703" s="43">
        <v>45604</v>
      </c>
      <c r="C703" s="44">
        <v>0.52083333333333337</v>
      </c>
      <c r="D703" s="45" t="str">
        <f>IF(Tabela4[[#This Row],[Data]]&lt;&gt;"",PROPER(TEXT(Tabela4[[#This Row],[Data]],"mmmm")),"")</f>
        <v>Novembro</v>
      </c>
      <c r="E703" s="45">
        <f>IF(Tabela4[[#This Row],[Data]]&lt;&gt;"",YEAR(Tabela4[[#This Row],[Data]]),"")</f>
        <v>2024</v>
      </c>
      <c r="F703" s="46">
        <f>IF(AND(Tabela4[[#This Row],[Data]]&lt;&gt;"",Tabela4[[#This Row],[Horário]]&lt;&gt;""),Tabela4[[#This Row],[Data]]+Tabela4[[#This Row],[Horário]],"")</f>
        <v>45604.520833333336</v>
      </c>
      <c r="G703" s="46">
        <f t="shared" ref="G703:G708" si="581">IF(AND(B703&lt;&gt;"",C703&lt;&gt;""),(B703+C703)-(B702+C702),"")</f>
        <v>0.82638888889050577</v>
      </c>
      <c r="H703" s="47">
        <f t="shared" ref="H703:H708" si="582">IF(G703&lt;&gt;"",INT(G703),"")</f>
        <v>0</v>
      </c>
      <c r="I703" s="47">
        <f t="shared" ref="I703:I708" si="583">IF(H703&lt;&gt;"",INT((G703-H703)*24),"")</f>
        <v>19</v>
      </c>
      <c r="J703" s="48">
        <f t="shared" ref="J703:J708" si="584">IF(I703&lt;&gt;"",(((G703-H703)*24)-I703)*60,"")</f>
        <v>50.000000002328306</v>
      </c>
    </row>
    <row r="704" spans="1:10" x14ac:dyDescent="0.3">
      <c r="A704" s="42">
        <f t="shared" si="580"/>
        <v>703</v>
      </c>
      <c r="B704" s="43">
        <v>45604</v>
      </c>
      <c r="C704" s="44">
        <v>0.68055555555555558</v>
      </c>
      <c r="D704" s="45" t="str">
        <f>IF(Tabela4[[#This Row],[Data]]&lt;&gt;"",PROPER(TEXT(Tabela4[[#This Row],[Data]],"mmmm")),"")</f>
        <v>Novembro</v>
      </c>
      <c r="E704" s="45">
        <f>IF(Tabela4[[#This Row],[Data]]&lt;&gt;"",YEAR(Tabela4[[#This Row],[Data]]),"")</f>
        <v>2024</v>
      </c>
      <c r="F704" s="46">
        <f>IF(AND(Tabela4[[#This Row],[Data]]&lt;&gt;"",Tabela4[[#This Row],[Horário]]&lt;&gt;""),Tabela4[[#This Row],[Data]]+Tabela4[[#This Row],[Horário]],"")</f>
        <v>45604.680555555555</v>
      </c>
      <c r="G704" s="46">
        <f t="shared" si="581"/>
        <v>0.15972222221898846</v>
      </c>
      <c r="H704" s="47">
        <f t="shared" si="582"/>
        <v>0</v>
      </c>
      <c r="I704" s="47">
        <f t="shared" si="583"/>
        <v>3</v>
      </c>
      <c r="J704" s="48">
        <f t="shared" si="584"/>
        <v>49.999999995343387</v>
      </c>
    </row>
    <row r="705" spans="1:10" x14ac:dyDescent="0.3">
      <c r="A705" s="42">
        <f t="shared" si="580"/>
        <v>704</v>
      </c>
      <c r="B705" s="43">
        <v>45606</v>
      </c>
      <c r="C705" s="44">
        <v>0.86805555555555558</v>
      </c>
      <c r="D705" s="45" t="str">
        <f>IF(Tabela4[[#This Row],[Data]]&lt;&gt;"",PROPER(TEXT(Tabela4[[#This Row],[Data]],"mmmm")),"")</f>
        <v>Novembro</v>
      </c>
      <c r="E705" s="45">
        <f>IF(Tabela4[[#This Row],[Data]]&lt;&gt;"",YEAR(Tabela4[[#This Row],[Data]]),"")</f>
        <v>2024</v>
      </c>
      <c r="F705" s="46">
        <f>IF(AND(Tabela4[[#This Row],[Data]]&lt;&gt;"",Tabela4[[#This Row],[Horário]]&lt;&gt;""),Tabela4[[#This Row],[Data]]+Tabela4[[#This Row],[Horário]],"")</f>
        <v>45606.868055555555</v>
      </c>
      <c r="G705" s="46">
        <f t="shared" si="581"/>
        <v>2.1875</v>
      </c>
      <c r="H705" s="47">
        <f t="shared" si="582"/>
        <v>2</v>
      </c>
      <c r="I705" s="47">
        <f t="shared" si="583"/>
        <v>4</v>
      </c>
      <c r="J705" s="48">
        <f t="shared" si="584"/>
        <v>30</v>
      </c>
    </row>
    <row r="706" spans="1:10" x14ac:dyDescent="0.3">
      <c r="A706" s="42">
        <f t="shared" si="580"/>
        <v>705</v>
      </c>
      <c r="B706" s="43">
        <v>45606</v>
      </c>
      <c r="C706" s="44">
        <v>0.93055555555555558</v>
      </c>
      <c r="D706" s="45" t="str">
        <f>IF(Tabela4[[#This Row],[Data]]&lt;&gt;"",PROPER(TEXT(Tabela4[[#This Row],[Data]],"mmmm")),"")</f>
        <v>Novembro</v>
      </c>
      <c r="E706" s="45">
        <f>IF(Tabela4[[#This Row],[Data]]&lt;&gt;"",YEAR(Tabela4[[#This Row],[Data]]),"")</f>
        <v>2024</v>
      </c>
      <c r="F706" s="46">
        <f>IF(AND(Tabela4[[#This Row],[Data]]&lt;&gt;"",Tabela4[[#This Row],[Horário]]&lt;&gt;""),Tabela4[[#This Row],[Data]]+Tabela4[[#This Row],[Horário]],"")</f>
        <v>45606.930555555555</v>
      </c>
      <c r="G706" s="46">
        <f t="shared" si="581"/>
        <v>6.25E-2</v>
      </c>
      <c r="H706" s="47">
        <f t="shared" si="582"/>
        <v>0</v>
      </c>
      <c r="I706" s="47">
        <f t="shared" si="583"/>
        <v>1</v>
      </c>
      <c r="J706" s="48">
        <f t="shared" si="584"/>
        <v>30</v>
      </c>
    </row>
    <row r="707" spans="1:10" x14ac:dyDescent="0.3">
      <c r="A707" s="42">
        <f t="shared" si="580"/>
        <v>706</v>
      </c>
      <c r="B707" s="43">
        <v>45607</v>
      </c>
      <c r="C707" s="44">
        <v>0.1423611111111111</v>
      </c>
      <c r="D707" s="45" t="str">
        <f>IF(Tabela4[[#This Row],[Data]]&lt;&gt;"",PROPER(TEXT(Tabela4[[#This Row],[Data]],"mmmm")),"")</f>
        <v>Novembro</v>
      </c>
      <c r="E707" s="45">
        <f>IF(Tabela4[[#This Row],[Data]]&lt;&gt;"",YEAR(Tabela4[[#This Row],[Data]]),"")</f>
        <v>2024</v>
      </c>
      <c r="F707" s="46">
        <f>IF(AND(Tabela4[[#This Row],[Data]]&lt;&gt;"",Tabela4[[#This Row],[Horário]]&lt;&gt;""),Tabela4[[#This Row],[Data]]+Tabela4[[#This Row],[Horário]],"")</f>
        <v>45607.142361111109</v>
      </c>
      <c r="G707" s="46">
        <f t="shared" si="581"/>
        <v>0.21180555555474712</v>
      </c>
      <c r="H707" s="47">
        <f t="shared" si="582"/>
        <v>0</v>
      </c>
      <c r="I707" s="47">
        <f t="shared" si="583"/>
        <v>5</v>
      </c>
      <c r="J707" s="48">
        <f t="shared" si="584"/>
        <v>4.9999999988358468</v>
      </c>
    </row>
    <row r="708" spans="1:10" x14ac:dyDescent="0.3">
      <c r="A708" s="42">
        <f t="shared" si="580"/>
        <v>707</v>
      </c>
      <c r="B708" s="43">
        <v>45607</v>
      </c>
      <c r="C708" s="44">
        <v>0.23055555555555557</v>
      </c>
      <c r="D708" s="45" t="str">
        <f>IF(Tabela4[[#This Row],[Data]]&lt;&gt;"",PROPER(TEXT(Tabela4[[#This Row],[Data]],"mmmm")),"")</f>
        <v>Novembro</v>
      </c>
      <c r="E708" s="45">
        <f>IF(Tabela4[[#This Row],[Data]]&lt;&gt;"",YEAR(Tabela4[[#This Row],[Data]]),"")</f>
        <v>2024</v>
      </c>
      <c r="F708" s="46">
        <f>IF(AND(Tabela4[[#This Row],[Data]]&lt;&gt;"",Tabela4[[#This Row],[Horário]]&lt;&gt;""),Tabela4[[#This Row],[Data]]+Tabela4[[#This Row],[Horário]],"")</f>
        <v>45607.230555555558</v>
      </c>
      <c r="G708" s="46">
        <f t="shared" si="581"/>
        <v>8.8194444448163267E-2</v>
      </c>
      <c r="H708" s="47">
        <f t="shared" si="582"/>
        <v>0</v>
      </c>
      <c r="I708" s="47">
        <f t="shared" si="583"/>
        <v>2</v>
      </c>
      <c r="J708" s="48">
        <f t="shared" si="584"/>
        <v>7.0000000053551048</v>
      </c>
    </row>
    <row r="709" spans="1:10" x14ac:dyDescent="0.3">
      <c r="A709" s="42">
        <f t="shared" ref="A709:A714" si="585">A708+1</f>
        <v>708</v>
      </c>
      <c r="B709" s="43">
        <v>45607</v>
      </c>
      <c r="C709" s="44">
        <v>0.3888888888888889</v>
      </c>
      <c r="D709" s="45" t="str">
        <f>IF(Tabela4[[#This Row],[Data]]&lt;&gt;"",PROPER(TEXT(Tabela4[[#This Row],[Data]],"mmmm")),"")</f>
        <v>Novembro</v>
      </c>
      <c r="E709" s="45">
        <f>IF(Tabela4[[#This Row],[Data]]&lt;&gt;"",YEAR(Tabela4[[#This Row],[Data]]),"")</f>
        <v>2024</v>
      </c>
      <c r="F709" s="46">
        <f>IF(AND(Tabela4[[#This Row],[Data]]&lt;&gt;"",Tabela4[[#This Row],[Horário]]&lt;&gt;""),Tabela4[[#This Row],[Data]]+Tabela4[[#This Row],[Horário]],"")</f>
        <v>45607.388888888891</v>
      </c>
      <c r="G709" s="46">
        <f t="shared" ref="G709:G714" si="586">IF(AND(B709&lt;&gt;"",C709&lt;&gt;""),(B709+C709)-(B708+C708),"")</f>
        <v>0.15833333333284827</v>
      </c>
      <c r="H709" s="47">
        <f t="shared" ref="H709:H714" si="587">IF(G709&lt;&gt;"",INT(G709),"")</f>
        <v>0</v>
      </c>
      <c r="I709" s="47">
        <f t="shared" ref="I709:I714" si="588">IF(H709&lt;&gt;"",INT((G709-H709)*24),"")</f>
        <v>3</v>
      </c>
      <c r="J709" s="48">
        <f t="shared" ref="J709:J714" si="589">IF(I709&lt;&gt;"",(((G709-H709)*24)-I709)*60,"")</f>
        <v>47.999999999301508</v>
      </c>
    </row>
    <row r="710" spans="1:10" x14ac:dyDescent="0.3">
      <c r="A710" s="42">
        <f t="shared" si="585"/>
        <v>709</v>
      </c>
      <c r="B710" s="43">
        <v>45607</v>
      </c>
      <c r="C710" s="44">
        <v>0.58333333333333337</v>
      </c>
      <c r="D710" s="45" t="str">
        <f>IF(Tabela4[[#This Row],[Data]]&lt;&gt;"",PROPER(TEXT(Tabela4[[#This Row],[Data]],"mmmm")),"")</f>
        <v>Novembro</v>
      </c>
      <c r="E710" s="45">
        <f>IF(Tabela4[[#This Row],[Data]]&lt;&gt;"",YEAR(Tabela4[[#This Row],[Data]]),"")</f>
        <v>2024</v>
      </c>
      <c r="F710" s="46">
        <f>IF(AND(Tabela4[[#This Row],[Data]]&lt;&gt;"",Tabela4[[#This Row],[Horário]]&lt;&gt;""),Tabela4[[#This Row],[Data]]+Tabela4[[#This Row],[Horário]],"")</f>
        <v>45607.583333333336</v>
      </c>
      <c r="G710" s="46">
        <f t="shared" si="586"/>
        <v>0.19444444444525288</v>
      </c>
      <c r="H710" s="47">
        <f t="shared" si="587"/>
        <v>0</v>
      </c>
      <c r="I710" s="47">
        <f t="shared" si="588"/>
        <v>4</v>
      </c>
      <c r="J710" s="48">
        <f t="shared" si="589"/>
        <v>40.000000001164153</v>
      </c>
    </row>
    <row r="711" spans="1:10" x14ac:dyDescent="0.3">
      <c r="A711" s="42">
        <f t="shared" si="585"/>
        <v>710</v>
      </c>
      <c r="B711" s="43">
        <v>45609</v>
      </c>
      <c r="C711" s="44">
        <v>0.67500000000000004</v>
      </c>
      <c r="D711" s="45" t="str">
        <f>IF(Tabela4[[#This Row],[Data]]&lt;&gt;"",PROPER(TEXT(Tabela4[[#This Row],[Data]],"mmmm")),"")</f>
        <v>Novembro</v>
      </c>
      <c r="E711" s="45">
        <f>IF(Tabela4[[#This Row],[Data]]&lt;&gt;"",YEAR(Tabela4[[#This Row],[Data]]),"")</f>
        <v>2024</v>
      </c>
      <c r="F711" s="46">
        <f>IF(AND(Tabela4[[#This Row],[Data]]&lt;&gt;"",Tabela4[[#This Row],[Horário]]&lt;&gt;""),Tabela4[[#This Row],[Data]]+Tabela4[[#This Row],[Horário]],"")</f>
        <v>45609.675000000003</v>
      </c>
      <c r="G711" s="46">
        <f t="shared" si="586"/>
        <v>2.0916666666671517</v>
      </c>
      <c r="H711" s="47">
        <f t="shared" si="587"/>
        <v>2</v>
      </c>
      <c r="I711" s="47">
        <f t="shared" si="588"/>
        <v>2</v>
      </c>
      <c r="J711" s="48">
        <f t="shared" si="589"/>
        <v>12.000000000698492</v>
      </c>
    </row>
    <row r="712" spans="1:10" x14ac:dyDescent="0.3">
      <c r="A712" s="42">
        <f t="shared" si="585"/>
        <v>711</v>
      </c>
      <c r="B712" s="43">
        <v>45610</v>
      </c>
      <c r="C712" s="44">
        <v>0.97222222222222221</v>
      </c>
      <c r="D712" s="45" t="str">
        <f>IF(Tabela4[[#This Row],[Data]]&lt;&gt;"",PROPER(TEXT(Tabela4[[#This Row],[Data]],"mmmm")),"")</f>
        <v>Novembro</v>
      </c>
      <c r="E712" s="45">
        <f>IF(Tabela4[[#This Row],[Data]]&lt;&gt;"",YEAR(Tabela4[[#This Row],[Data]]),"")</f>
        <v>2024</v>
      </c>
      <c r="F712" s="46">
        <f>IF(AND(Tabela4[[#This Row],[Data]]&lt;&gt;"",Tabela4[[#This Row],[Horário]]&lt;&gt;""),Tabela4[[#This Row],[Data]]+Tabela4[[#This Row],[Horário]],"")</f>
        <v>45610.972222222219</v>
      </c>
      <c r="G712" s="46">
        <f t="shared" si="586"/>
        <v>1.2972222222160781</v>
      </c>
      <c r="H712" s="47">
        <f t="shared" si="587"/>
        <v>1</v>
      </c>
      <c r="I712" s="47">
        <f t="shared" si="588"/>
        <v>7</v>
      </c>
      <c r="J712" s="48">
        <f t="shared" si="589"/>
        <v>7.9999999911524355</v>
      </c>
    </row>
    <row r="713" spans="1:10" x14ac:dyDescent="0.3">
      <c r="A713" s="42">
        <f t="shared" si="585"/>
        <v>712</v>
      </c>
      <c r="B713" s="43">
        <v>45611</v>
      </c>
      <c r="C713" s="44">
        <v>0.58680555555555558</v>
      </c>
      <c r="D713" s="45" t="str">
        <f>IF(Tabela4[[#This Row],[Data]]&lt;&gt;"",PROPER(TEXT(Tabela4[[#This Row],[Data]],"mmmm")),"")</f>
        <v>Novembro</v>
      </c>
      <c r="E713" s="45">
        <f>IF(Tabela4[[#This Row],[Data]]&lt;&gt;"",YEAR(Tabela4[[#This Row],[Data]]),"")</f>
        <v>2024</v>
      </c>
      <c r="F713" s="46">
        <f>IF(AND(Tabela4[[#This Row],[Data]]&lt;&gt;"",Tabela4[[#This Row],[Horário]]&lt;&gt;""),Tabela4[[#This Row],[Data]]+Tabela4[[#This Row],[Horário]],"")</f>
        <v>45611.586805555555</v>
      </c>
      <c r="G713" s="46">
        <f t="shared" si="586"/>
        <v>0.61458333333575865</v>
      </c>
      <c r="H713" s="47">
        <f t="shared" si="587"/>
        <v>0</v>
      </c>
      <c r="I713" s="47">
        <f t="shared" si="588"/>
        <v>14</v>
      </c>
      <c r="J713" s="48">
        <f t="shared" si="589"/>
        <v>45.00000000349246</v>
      </c>
    </row>
    <row r="714" spans="1:10" x14ac:dyDescent="0.3">
      <c r="A714" s="42">
        <f t="shared" si="585"/>
        <v>713</v>
      </c>
      <c r="B714" s="43">
        <v>45611</v>
      </c>
      <c r="C714" s="44">
        <v>0.8125</v>
      </c>
      <c r="D714" s="45" t="str">
        <f>IF(Tabela4[[#This Row],[Data]]&lt;&gt;"",PROPER(TEXT(Tabela4[[#This Row],[Data]],"mmmm")),"")</f>
        <v>Novembro</v>
      </c>
      <c r="E714" s="45">
        <f>IF(Tabela4[[#This Row],[Data]]&lt;&gt;"",YEAR(Tabela4[[#This Row],[Data]]),"")</f>
        <v>2024</v>
      </c>
      <c r="F714" s="46">
        <f>IF(AND(Tabela4[[#This Row],[Data]]&lt;&gt;"",Tabela4[[#This Row],[Horário]]&lt;&gt;""),Tabela4[[#This Row],[Data]]+Tabela4[[#This Row],[Horário]],"")</f>
        <v>45611.8125</v>
      </c>
      <c r="G714" s="46">
        <f t="shared" si="586"/>
        <v>0.22569444444525288</v>
      </c>
      <c r="H714" s="47">
        <f t="shared" si="587"/>
        <v>0</v>
      </c>
      <c r="I714" s="47">
        <f t="shared" si="588"/>
        <v>5</v>
      </c>
      <c r="J714" s="48">
        <f t="shared" si="589"/>
        <v>25.000000001164153</v>
      </c>
    </row>
    <row r="715" spans="1:10" x14ac:dyDescent="0.3">
      <c r="A715" s="42">
        <f t="shared" ref="A715:A720" si="590">A714+1</f>
        <v>714</v>
      </c>
      <c r="B715" s="43">
        <v>45612</v>
      </c>
      <c r="C715" s="44">
        <v>0.72430555555555554</v>
      </c>
      <c r="D715" s="45" t="str">
        <f>IF(Tabela4[[#This Row],[Data]]&lt;&gt;"",PROPER(TEXT(Tabela4[[#This Row],[Data]],"mmmm")),"")</f>
        <v>Novembro</v>
      </c>
      <c r="E715" s="45">
        <f>IF(Tabela4[[#This Row],[Data]]&lt;&gt;"",YEAR(Tabela4[[#This Row],[Data]]),"")</f>
        <v>2024</v>
      </c>
      <c r="F715" s="46">
        <f>IF(AND(Tabela4[[#This Row],[Data]]&lt;&gt;"",Tabela4[[#This Row],[Horário]]&lt;&gt;""),Tabela4[[#This Row],[Data]]+Tabela4[[#This Row],[Horário]],"")</f>
        <v>45612.724305555559</v>
      </c>
      <c r="G715" s="46">
        <f t="shared" ref="G715:G720" si="591">IF(AND(B715&lt;&gt;"",C715&lt;&gt;""),(B715+C715)-(B714+C714),"")</f>
        <v>0.91180555555911269</v>
      </c>
      <c r="H715" s="47">
        <f t="shared" ref="H715:H720" si="592">IF(G715&lt;&gt;"",INT(G715),"")</f>
        <v>0</v>
      </c>
      <c r="I715" s="47">
        <f t="shared" ref="I715:I720" si="593">IF(H715&lt;&gt;"",INT((G715-H715)*24),"")</f>
        <v>21</v>
      </c>
      <c r="J715" s="48">
        <f t="shared" ref="J715:J720" si="594">IF(I715&lt;&gt;"",(((G715-H715)*24)-I715)*60,"")</f>
        <v>53.000000005122274</v>
      </c>
    </row>
    <row r="716" spans="1:10" x14ac:dyDescent="0.3">
      <c r="A716" s="42">
        <f t="shared" si="590"/>
        <v>715</v>
      </c>
      <c r="B716" s="43">
        <v>45612</v>
      </c>
      <c r="C716" s="44">
        <v>0.82152777777777775</v>
      </c>
      <c r="D716" s="45" t="str">
        <f>IF(Tabela4[[#This Row],[Data]]&lt;&gt;"",PROPER(TEXT(Tabela4[[#This Row],[Data]],"mmmm")),"")</f>
        <v>Novembro</v>
      </c>
      <c r="E716" s="45">
        <f>IF(Tabela4[[#This Row],[Data]]&lt;&gt;"",YEAR(Tabela4[[#This Row],[Data]]),"")</f>
        <v>2024</v>
      </c>
      <c r="F716" s="46">
        <f>IF(AND(Tabela4[[#This Row],[Data]]&lt;&gt;"",Tabela4[[#This Row],[Horário]]&lt;&gt;""),Tabela4[[#This Row],[Data]]+Tabela4[[#This Row],[Horário]],"")</f>
        <v>45612.821527777778</v>
      </c>
      <c r="G716" s="46">
        <f t="shared" si="591"/>
        <v>9.7222222218988463E-2</v>
      </c>
      <c r="H716" s="47">
        <f t="shared" si="592"/>
        <v>0</v>
      </c>
      <c r="I716" s="47">
        <f t="shared" si="593"/>
        <v>2</v>
      </c>
      <c r="J716" s="48">
        <f t="shared" si="594"/>
        <v>19.999999995343387</v>
      </c>
    </row>
    <row r="717" spans="1:10" x14ac:dyDescent="0.3">
      <c r="A717" s="42">
        <f t="shared" si="590"/>
        <v>716</v>
      </c>
      <c r="B717" s="43">
        <v>45613</v>
      </c>
      <c r="C717" s="44">
        <v>0.62847222222222221</v>
      </c>
      <c r="D717" s="45" t="str">
        <f>IF(Tabela4[[#This Row],[Data]]&lt;&gt;"",PROPER(TEXT(Tabela4[[#This Row],[Data]],"mmmm")),"")</f>
        <v>Novembro</v>
      </c>
      <c r="E717" s="45">
        <f>IF(Tabela4[[#This Row],[Data]]&lt;&gt;"",YEAR(Tabela4[[#This Row],[Data]]),"")</f>
        <v>2024</v>
      </c>
      <c r="F717" s="46">
        <f>IF(AND(Tabela4[[#This Row],[Data]]&lt;&gt;"",Tabela4[[#This Row],[Horário]]&lt;&gt;""),Tabela4[[#This Row],[Data]]+Tabela4[[#This Row],[Horário]],"")</f>
        <v>45613.628472222219</v>
      </c>
      <c r="G717" s="46">
        <f t="shared" si="591"/>
        <v>0.80694444444088731</v>
      </c>
      <c r="H717" s="47">
        <f t="shared" si="592"/>
        <v>0</v>
      </c>
      <c r="I717" s="47">
        <f t="shared" si="593"/>
        <v>19</v>
      </c>
      <c r="J717" s="48">
        <f t="shared" si="594"/>
        <v>21.999999994877726</v>
      </c>
    </row>
    <row r="718" spans="1:10" x14ac:dyDescent="0.3">
      <c r="A718" s="42">
        <f t="shared" si="590"/>
        <v>717</v>
      </c>
      <c r="B718" s="43">
        <v>45614</v>
      </c>
      <c r="C718" s="44">
        <v>0.17708333333333334</v>
      </c>
      <c r="D718" s="45" t="str">
        <f>IF(Tabela4[[#This Row],[Data]]&lt;&gt;"",PROPER(TEXT(Tabela4[[#This Row],[Data]],"mmmm")),"")</f>
        <v>Novembro</v>
      </c>
      <c r="E718" s="45">
        <f>IF(Tabela4[[#This Row],[Data]]&lt;&gt;"",YEAR(Tabela4[[#This Row],[Data]]),"")</f>
        <v>2024</v>
      </c>
      <c r="F718" s="46">
        <f>IF(AND(Tabela4[[#This Row],[Data]]&lt;&gt;"",Tabela4[[#This Row],[Horário]]&lt;&gt;""),Tabela4[[#This Row],[Data]]+Tabela4[[#This Row],[Horário]],"")</f>
        <v>45614.177083333336</v>
      </c>
      <c r="G718" s="46">
        <f t="shared" si="591"/>
        <v>0.54861111111677019</v>
      </c>
      <c r="H718" s="47">
        <f t="shared" si="592"/>
        <v>0</v>
      </c>
      <c r="I718" s="47">
        <f t="shared" si="593"/>
        <v>13</v>
      </c>
      <c r="J718" s="48">
        <f t="shared" si="594"/>
        <v>10.000000008149073</v>
      </c>
    </row>
    <row r="719" spans="1:10" x14ac:dyDescent="0.3">
      <c r="A719" s="42">
        <f t="shared" si="590"/>
        <v>718</v>
      </c>
      <c r="B719" s="43">
        <v>45614</v>
      </c>
      <c r="C719" s="44">
        <v>0.52777777777777779</v>
      </c>
      <c r="D719" s="45" t="str">
        <f>IF(Tabela4[[#This Row],[Data]]&lt;&gt;"",PROPER(TEXT(Tabela4[[#This Row],[Data]],"mmmm")),"")</f>
        <v>Novembro</v>
      </c>
      <c r="E719" s="45">
        <f>IF(Tabela4[[#This Row],[Data]]&lt;&gt;"",YEAR(Tabela4[[#This Row],[Data]]),"")</f>
        <v>2024</v>
      </c>
      <c r="F719" s="46">
        <f>IF(AND(Tabela4[[#This Row],[Data]]&lt;&gt;"",Tabela4[[#This Row],[Horário]]&lt;&gt;""),Tabela4[[#This Row],[Data]]+Tabela4[[#This Row],[Horário]],"")</f>
        <v>45614.527777777781</v>
      </c>
      <c r="G719" s="46">
        <f t="shared" si="591"/>
        <v>0.35069444444525288</v>
      </c>
      <c r="H719" s="47">
        <f t="shared" si="592"/>
        <v>0</v>
      </c>
      <c r="I719" s="47">
        <f t="shared" si="593"/>
        <v>8</v>
      </c>
      <c r="J719" s="48">
        <f t="shared" si="594"/>
        <v>25.000000001164153</v>
      </c>
    </row>
    <row r="720" spans="1:10" x14ac:dyDescent="0.3">
      <c r="A720" s="42">
        <f t="shared" si="590"/>
        <v>719</v>
      </c>
      <c r="B720" s="43">
        <v>45616</v>
      </c>
      <c r="C720" s="44">
        <v>0.54166666666666663</v>
      </c>
      <c r="D720" s="45" t="str">
        <f>IF(Tabela4[[#This Row],[Data]]&lt;&gt;"",PROPER(TEXT(Tabela4[[#This Row],[Data]],"mmmm")),"")</f>
        <v>Novembro</v>
      </c>
      <c r="E720" s="45">
        <f>IF(Tabela4[[#This Row],[Data]]&lt;&gt;"",YEAR(Tabela4[[#This Row],[Data]]),"")</f>
        <v>2024</v>
      </c>
      <c r="F720" s="46">
        <f>IF(AND(Tabela4[[#This Row],[Data]]&lt;&gt;"",Tabela4[[#This Row],[Horário]]&lt;&gt;""),Tabela4[[#This Row],[Data]]+Tabela4[[#This Row],[Horário]],"")</f>
        <v>45616.541666666664</v>
      </c>
      <c r="G720" s="46">
        <f t="shared" si="591"/>
        <v>2.0138888888832298</v>
      </c>
      <c r="H720" s="47">
        <f t="shared" si="592"/>
        <v>2</v>
      </c>
      <c r="I720" s="47">
        <f t="shared" si="593"/>
        <v>0</v>
      </c>
      <c r="J720" s="48">
        <f t="shared" si="594"/>
        <v>19.999999991850927</v>
      </c>
    </row>
    <row r="721" spans="1:10" x14ac:dyDescent="0.3">
      <c r="A721" s="42">
        <f t="shared" ref="A721:A726" si="595">A720+1</f>
        <v>720</v>
      </c>
      <c r="B721" s="43">
        <v>45616</v>
      </c>
      <c r="C721" s="44">
        <v>0.875</v>
      </c>
      <c r="D721" s="45" t="str">
        <f>IF(Tabela4[[#This Row],[Data]]&lt;&gt;"",PROPER(TEXT(Tabela4[[#This Row],[Data]],"mmmm")),"")</f>
        <v>Novembro</v>
      </c>
      <c r="E721" s="45">
        <f>IF(Tabela4[[#This Row],[Data]]&lt;&gt;"",YEAR(Tabela4[[#This Row],[Data]]),"")</f>
        <v>2024</v>
      </c>
      <c r="F721" s="46">
        <f>IF(AND(Tabela4[[#This Row],[Data]]&lt;&gt;"",Tabela4[[#This Row],[Horário]]&lt;&gt;""),Tabela4[[#This Row],[Data]]+Tabela4[[#This Row],[Horário]],"")</f>
        <v>45616.875</v>
      </c>
      <c r="G721" s="46">
        <f t="shared" ref="G721:G726" si="596">IF(AND(B721&lt;&gt;"",C721&lt;&gt;""),(B721+C721)-(B720+C720),"")</f>
        <v>0.33333333333575865</v>
      </c>
      <c r="H721" s="47">
        <f t="shared" ref="H721:H726" si="597">IF(G721&lt;&gt;"",INT(G721),"")</f>
        <v>0</v>
      </c>
      <c r="I721" s="47">
        <f t="shared" ref="I721:I726" si="598">IF(H721&lt;&gt;"",INT((G721-H721)*24),"")</f>
        <v>8</v>
      </c>
      <c r="J721" s="48">
        <f t="shared" ref="J721:J726" si="599">IF(I721&lt;&gt;"",(((G721-H721)*24)-I721)*60,"")</f>
        <v>3.4924596548080444E-9</v>
      </c>
    </row>
    <row r="722" spans="1:10" x14ac:dyDescent="0.3">
      <c r="A722" s="42">
        <f t="shared" si="595"/>
        <v>721</v>
      </c>
      <c r="B722" s="43">
        <v>45617</v>
      </c>
      <c r="C722" s="44">
        <v>0.53819444444444442</v>
      </c>
      <c r="D722" s="45" t="str">
        <f>IF(Tabela4[[#This Row],[Data]]&lt;&gt;"",PROPER(TEXT(Tabela4[[#This Row],[Data]],"mmmm")),"")</f>
        <v>Novembro</v>
      </c>
      <c r="E722" s="45">
        <f>IF(Tabela4[[#This Row],[Data]]&lt;&gt;"",YEAR(Tabela4[[#This Row],[Data]]),"")</f>
        <v>2024</v>
      </c>
      <c r="F722" s="46">
        <f>IF(AND(Tabela4[[#This Row],[Data]]&lt;&gt;"",Tabela4[[#This Row],[Horário]]&lt;&gt;""),Tabela4[[#This Row],[Data]]+Tabela4[[#This Row],[Horário]],"")</f>
        <v>45617.538194444445</v>
      </c>
      <c r="G722" s="46">
        <f t="shared" si="596"/>
        <v>0.66319444444525288</v>
      </c>
      <c r="H722" s="47">
        <f t="shared" si="597"/>
        <v>0</v>
      </c>
      <c r="I722" s="47">
        <f t="shared" si="598"/>
        <v>15</v>
      </c>
      <c r="J722" s="48">
        <f t="shared" si="599"/>
        <v>55.000000001164153</v>
      </c>
    </row>
    <row r="723" spans="1:10" x14ac:dyDescent="0.3">
      <c r="A723" s="42">
        <f t="shared" si="595"/>
        <v>722</v>
      </c>
      <c r="B723" s="43">
        <v>45620</v>
      </c>
      <c r="C723" s="44">
        <v>0.9375</v>
      </c>
      <c r="D723" s="45" t="str">
        <f>IF(Tabela4[[#This Row],[Data]]&lt;&gt;"",PROPER(TEXT(Tabela4[[#This Row],[Data]],"mmmm")),"")</f>
        <v>Novembro</v>
      </c>
      <c r="E723" s="45">
        <f>IF(Tabela4[[#This Row],[Data]]&lt;&gt;"",YEAR(Tabela4[[#This Row],[Data]]),"")</f>
        <v>2024</v>
      </c>
      <c r="F723" s="46">
        <f>IF(AND(Tabela4[[#This Row],[Data]]&lt;&gt;"",Tabela4[[#This Row],[Horário]]&lt;&gt;""),Tabela4[[#This Row],[Data]]+Tabela4[[#This Row],[Horário]],"")</f>
        <v>45620.9375</v>
      </c>
      <c r="G723" s="46">
        <f t="shared" si="596"/>
        <v>3.3993055555547471</v>
      </c>
      <c r="H723" s="47">
        <f t="shared" si="597"/>
        <v>3</v>
      </c>
      <c r="I723" s="47">
        <f t="shared" si="598"/>
        <v>9</v>
      </c>
      <c r="J723" s="48">
        <f t="shared" si="599"/>
        <v>34.999999998835847</v>
      </c>
    </row>
    <row r="724" spans="1:10" x14ac:dyDescent="0.3">
      <c r="A724" s="42">
        <f t="shared" si="595"/>
        <v>723</v>
      </c>
      <c r="B724" s="43">
        <v>45621</v>
      </c>
      <c r="C724" s="44">
        <v>2.0833333333333332E-2</v>
      </c>
      <c r="D724" s="45" t="str">
        <f>IF(Tabela4[[#This Row],[Data]]&lt;&gt;"",PROPER(TEXT(Tabela4[[#This Row],[Data]],"mmmm")),"")</f>
        <v>Novembro</v>
      </c>
      <c r="E724" s="45">
        <f>IF(Tabela4[[#This Row],[Data]]&lt;&gt;"",YEAR(Tabela4[[#This Row],[Data]]),"")</f>
        <v>2024</v>
      </c>
      <c r="F724" s="46">
        <f>IF(AND(Tabela4[[#This Row],[Data]]&lt;&gt;"",Tabela4[[#This Row],[Horário]]&lt;&gt;""),Tabela4[[#This Row],[Data]]+Tabela4[[#This Row],[Horário]],"")</f>
        <v>45621.020833333336</v>
      </c>
      <c r="G724" s="46">
        <f t="shared" si="596"/>
        <v>8.3333333335758653E-2</v>
      </c>
      <c r="H724" s="47">
        <f t="shared" si="597"/>
        <v>0</v>
      </c>
      <c r="I724" s="47">
        <f t="shared" si="598"/>
        <v>2</v>
      </c>
      <c r="J724" s="48">
        <f t="shared" si="599"/>
        <v>3.4924596548080444E-9</v>
      </c>
    </row>
    <row r="725" spans="1:10" x14ac:dyDescent="0.3">
      <c r="A725" s="42">
        <f t="shared" si="595"/>
        <v>724</v>
      </c>
      <c r="B725" s="43">
        <v>45621</v>
      </c>
      <c r="C725" s="44">
        <v>5.2777777777777778E-2</v>
      </c>
      <c r="D725" s="45" t="str">
        <f>IF(Tabela4[[#This Row],[Data]]&lt;&gt;"",PROPER(TEXT(Tabela4[[#This Row],[Data]],"mmmm")),"")</f>
        <v>Novembro</v>
      </c>
      <c r="E725" s="45">
        <f>IF(Tabela4[[#This Row],[Data]]&lt;&gt;"",YEAR(Tabela4[[#This Row],[Data]]),"")</f>
        <v>2024</v>
      </c>
      <c r="F725" s="46">
        <f>IF(AND(Tabela4[[#This Row],[Data]]&lt;&gt;"",Tabela4[[#This Row],[Horário]]&lt;&gt;""),Tabela4[[#This Row],[Data]]+Tabela4[[#This Row],[Horário]],"")</f>
        <v>45621.052777777775</v>
      </c>
      <c r="G725" s="46">
        <f t="shared" si="596"/>
        <v>3.1944444439432118E-2</v>
      </c>
      <c r="H725" s="47">
        <f t="shared" si="597"/>
        <v>0</v>
      </c>
      <c r="I725" s="47">
        <f t="shared" si="598"/>
        <v>0</v>
      </c>
      <c r="J725" s="48">
        <f t="shared" si="599"/>
        <v>45.99999999278225</v>
      </c>
    </row>
    <row r="726" spans="1:10" x14ac:dyDescent="0.3">
      <c r="A726" s="42">
        <f t="shared" si="595"/>
        <v>725</v>
      </c>
      <c r="B726" s="43">
        <v>45621</v>
      </c>
      <c r="C726" s="44">
        <v>0.49305555555555558</v>
      </c>
      <c r="D726" s="45" t="str">
        <f>IF(Tabela4[[#This Row],[Data]]&lt;&gt;"",PROPER(TEXT(Tabela4[[#This Row],[Data]],"mmmm")),"")</f>
        <v>Novembro</v>
      </c>
      <c r="E726" s="45">
        <f>IF(Tabela4[[#This Row],[Data]]&lt;&gt;"",YEAR(Tabela4[[#This Row],[Data]]),"")</f>
        <v>2024</v>
      </c>
      <c r="F726" s="46">
        <f>IF(AND(Tabela4[[#This Row],[Data]]&lt;&gt;"",Tabela4[[#This Row],[Horário]]&lt;&gt;""),Tabela4[[#This Row],[Data]]+Tabela4[[#This Row],[Horário]],"")</f>
        <v>45621.493055555555</v>
      </c>
      <c r="G726" s="46">
        <f t="shared" si="596"/>
        <v>0.44027777777955635</v>
      </c>
      <c r="H726" s="47">
        <f t="shared" si="597"/>
        <v>0</v>
      </c>
      <c r="I726" s="47">
        <f t="shared" si="598"/>
        <v>10</v>
      </c>
      <c r="J726" s="48">
        <f t="shared" si="599"/>
        <v>34.000000002561137</v>
      </c>
    </row>
    <row r="727" spans="1:10" x14ac:dyDescent="0.3">
      <c r="A727" s="42">
        <f t="shared" ref="A727:A732" si="600">A726+1</f>
        <v>726</v>
      </c>
      <c r="B727" s="43">
        <v>45621</v>
      </c>
      <c r="C727" s="44">
        <v>0.59027777777777779</v>
      </c>
      <c r="D727" s="45" t="str">
        <f>IF(Tabela4[[#This Row],[Data]]&lt;&gt;"",PROPER(TEXT(Tabela4[[#This Row],[Data]],"mmmm")),"")</f>
        <v>Novembro</v>
      </c>
      <c r="E727" s="45">
        <f>IF(Tabela4[[#This Row],[Data]]&lt;&gt;"",YEAR(Tabela4[[#This Row],[Data]]),"")</f>
        <v>2024</v>
      </c>
      <c r="F727" s="46">
        <f>IF(AND(Tabela4[[#This Row],[Data]]&lt;&gt;"",Tabela4[[#This Row],[Horário]]&lt;&gt;""),Tabela4[[#This Row],[Data]]+Tabela4[[#This Row],[Horário]],"")</f>
        <v>45621.590277777781</v>
      </c>
      <c r="G727" s="46">
        <f t="shared" ref="G727:G732" si="601">IF(AND(B727&lt;&gt;"",C727&lt;&gt;""),(B727+C727)-(B726+C726),"")</f>
        <v>9.7222222226264421E-2</v>
      </c>
      <c r="H727" s="47">
        <f t="shared" ref="H727:H732" si="602">IF(G727&lt;&gt;"",INT(G727),"")</f>
        <v>0</v>
      </c>
      <c r="I727" s="47">
        <f t="shared" ref="I727:I732" si="603">IF(H727&lt;&gt;"",INT((G727-H727)*24),"")</f>
        <v>2</v>
      </c>
      <c r="J727" s="48">
        <f t="shared" ref="J727:J732" si="604">IF(I727&lt;&gt;"",(((G727-H727)*24)-I727)*60,"")</f>
        <v>20.000000005820766</v>
      </c>
    </row>
    <row r="728" spans="1:10" x14ac:dyDescent="0.3">
      <c r="A728" s="42">
        <f t="shared" si="600"/>
        <v>727</v>
      </c>
      <c r="B728" s="43">
        <v>45621</v>
      </c>
      <c r="C728" s="44">
        <v>0.69444444444444442</v>
      </c>
      <c r="D728" s="45" t="str">
        <f>IF(Tabela4[[#This Row],[Data]]&lt;&gt;"",PROPER(TEXT(Tabela4[[#This Row],[Data]],"mmmm")),"")</f>
        <v>Novembro</v>
      </c>
      <c r="E728" s="45">
        <f>IF(Tabela4[[#This Row],[Data]]&lt;&gt;"",YEAR(Tabela4[[#This Row],[Data]]),"")</f>
        <v>2024</v>
      </c>
      <c r="F728" s="46">
        <f>IF(AND(Tabela4[[#This Row],[Data]]&lt;&gt;"",Tabela4[[#This Row],[Horário]]&lt;&gt;""),Tabela4[[#This Row],[Data]]+Tabela4[[#This Row],[Horário]],"")</f>
        <v>45621.694444444445</v>
      </c>
      <c r="G728" s="46">
        <f t="shared" si="601"/>
        <v>0.10416666666424135</v>
      </c>
      <c r="H728" s="47">
        <f t="shared" si="602"/>
        <v>0</v>
      </c>
      <c r="I728" s="47">
        <f t="shared" si="603"/>
        <v>2</v>
      </c>
      <c r="J728" s="48">
        <f t="shared" si="604"/>
        <v>29.99999999650754</v>
      </c>
    </row>
    <row r="729" spans="1:10" x14ac:dyDescent="0.3">
      <c r="A729" s="42">
        <f t="shared" si="600"/>
        <v>728</v>
      </c>
      <c r="B729" s="43">
        <v>45622</v>
      </c>
      <c r="C729" s="44">
        <v>0.63194444444444442</v>
      </c>
      <c r="D729" s="45" t="str">
        <f>IF(Tabela4[[#This Row],[Data]]&lt;&gt;"",PROPER(TEXT(Tabela4[[#This Row],[Data]],"mmmm")),"")</f>
        <v>Novembro</v>
      </c>
      <c r="E729" s="45">
        <f>IF(Tabela4[[#This Row],[Data]]&lt;&gt;"",YEAR(Tabela4[[#This Row],[Data]]),"")</f>
        <v>2024</v>
      </c>
      <c r="F729" s="46">
        <f>IF(AND(Tabela4[[#This Row],[Data]]&lt;&gt;"",Tabela4[[#This Row],[Horário]]&lt;&gt;""),Tabela4[[#This Row],[Data]]+Tabela4[[#This Row],[Horário]],"")</f>
        <v>45622.631944444445</v>
      </c>
      <c r="G729" s="46">
        <f t="shared" si="601"/>
        <v>0.9375</v>
      </c>
      <c r="H729" s="47">
        <f t="shared" si="602"/>
        <v>0</v>
      </c>
      <c r="I729" s="47">
        <f t="shared" si="603"/>
        <v>22</v>
      </c>
      <c r="J729" s="48">
        <f t="shared" si="604"/>
        <v>30</v>
      </c>
    </row>
    <row r="730" spans="1:10" x14ac:dyDescent="0.3">
      <c r="A730" s="42">
        <f t="shared" si="600"/>
        <v>729</v>
      </c>
      <c r="B730" s="43">
        <v>45622</v>
      </c>
      <c r="C730" s="44">
        <v>0.95138888888888884</v>
      </c>
      <c r="D730" s="45" t="str">
        <f>IF(Tabela4[[#This Row],[Data]]&lt;&gt;"",PROPER(TEXT(Tabela4[[#This Row],[Data]],"mmmm")),"")</f>
        <v>Novembro</v>
      </c>
      <c r="E730" s="45">
        <f>IF(Tabela4[[#This Row],[Data]]&lt;&gt;"",YEAR(Tabela4[[#This Row],[Data]]),"")</f>
        <v>2024</v>
      </c>
      <c r="F730" s="46">
        <f>IF(AND(Tabela4[[#This Row],[Data]]&lt;&gt;"",Tabela4[[#This Row],[Horário]]&lt;&gt;""),Tabela4[[#This Row],[Data]]+Tabela4[[#This Row],[Horário]],"")</f>
        <v>45622.951388888891</v>
      </c>
      <c r="G730" s="46">
        <f t="shared" si="601"/>
        <v>0.31944444444525288</v>
      </c>
      <c r="H730" s="47">
        <f t="shared" si="602"/>
        <v>0</v>
      </c>
      <c r="I730" s="47">
        <f t="shared" si="603"/>
        <v>7</v>
      </c>
      <c r="J730" s="48">
        <f t="shared" si="604"/>
        <v>40.000000001164153</v>
      </c>
    </row>
    <row r="731" spans="1:10" x14ac:dyDescent="0.3">
      <c r="A731" s="42">
        <f t="shared" si="600"/>
        <v>730</v>
      </c>
      <c r="B731" s="43">
        <v>45623</v>
      </c>
      <c r="C731" s="44">
        <v>0.66666666666666663</v>
      </c>
      <c r="D731" s="45" t="str">
        <f>IF(Tabela4[[#This Row],[Data]]&lt;&gt;"",PROPER(TEXT(Tabela4[[#This Row],[Data]],"mmmm")),"")</f>
        <v>Novembro</v>
      </c>
      <c r="E731" s="45">
        <f>IF(Tabela4[[#This Row],[Data]]&lt;&gt;"",YEAR(Tabela4[[#This Row],[Data]]),"")</f>
        <v>2024</v>
      </c>
      <c r="F731" s="46">
        <f>IF(AND(Tabela4[[#This Row],[Data]]&lt;&gt;"",Tabela4[[#This Row],[Horário]]&lt;&gt;""),Tabela4[[#This Row],[Data]]+Tabela4[[#This Row],[Horário]],"")</f>
        <v>45623.666666666664</v>
      </c>
      <c r="G731" s="46">
        <f t="shared" si="601"/>
        <v>0.71527777777373558</v>
      </c>
      <c r="H731" s="47">
        <f t="shared" si="602"/>
        <v>0</v>
      </c>
      <c r="I731" s="47">
        <f t="shared" si="603"/>
        <v>17</v>
      </c>
      <c r="J731" s="48">
        <f t="shared" si="604"/>
        <v>9.9999999941792339</v>
      </c>
    </row>
    <row r="732" spans="1:10" x14ac:dyDescent="0.3">
      <c r="A732" s="42">
        <f t="shared" si="600"/>
        <v>731</v>
      </c>
      <c r="B732" s="43">
        <v>45623</v>
      </c>
      <c r="C732" s="44">
        <v>0.82291666666666663</v>
      </c>
      <c r="D732" s="45" t="str">
        <f>IF(Tabela4[[#This Row],[Data]]&lt;&gt;"",PROPER(TEXT(Tabela4[[#This Row],[Data]],"mmmm")),"")</f>
        <v>Novembro</v>
      </c>
      <c r="E732" s="45">
        <f>IF(Tabela4[[#This Row],[Data]]&lt;&gt;"",YEAR(Tabela4[[#This Row],[Data]]),"")</f>
        <v>2024</v>
      </c>
      <c r="F732" s="46">
        <f>IF(AND(Tabela4[[#This Row],[Data]]&lt;&gt;"",Tabela4[[#This Row],[Horário]]&lt;&gt;""),Tabela4[[#This Row],[Data]]+Tabela4[[#This Row],[Horário]],"")</f>
        <v>45623.822916666664</v>
      </c>
      <c r="G732" s="46">
        <f t="shared" si="601"/>
        <v>0.15625</v>
      </c>
      <c r="H732" s="47">
        <f t="shared" si="602"/>
        <v>0</v>
      </c>
      <c r="I732" s="47">
        <f t="shared" si="603"/>
        <v>3</v>
      </c>
      <c r="J732" s="48">
        <f t="shared" si="604"/>
        <v>45</v>
      </c>
    </row>
    <row r="733" spans="1:10" x14ac:dyDescent="0.3">
      <c r="A733" s="42">
        <f t="shared" ref="A733:A738" si="605">A732+1</f>
        <v>732</v>
      </c>
      <c r="B733" s="43">
        <v>45623</v>
      </c>
      <c r="C733" s="44">
        <v>0.89236111111111116</v>
      </c>
      <c r="D733" s="45" t="str">
        <f>IF(Tabela4[[#This Row],[Data]]&lt;&gt;"",PROPER(TEXT(Tabela4[[#This Row],[Data]],"mmmm")),"")</f>
        <v>Novembro</v>
      </c>
      <c r="E733" s="45">
        <f>IF(Tabela4[[#This Row],[Data]]&lt;&gt;"",YEAR(Tabela4[[#This Row],[Data]]),"")</f>
        <v>2024</v>
      </c>
      <c r="F733" s="46">
        <f>IF(AND(Tabela4[[#This Row],[Data]]&lt;&gt;"",Tabela4[[#This Row],[Horário]]&lt;&gt;""),Tabela4[[#This Row],[Data]]+Tabela4[[#This Row],[Horário]],"")</f>
        <v>45623.892361111109</v>
      </c>
      <c r="G733" s="46">
        <f t="shared" ref="G733:G738" si="606">IF(AND(B733&lt;&gt;"",C733&lt;&gt;""),(B733+C733)-(B732+C732),"")</f>
        <v>6.9444444445252884E-2</v>
      </c>
      <c r="H733" s="47">
        <f t="shared" ref="H733:H738" si="607">IF(G733&lt;&gt;"",INT(G733),"")</f>
        <v>0</v>
      </c>
      <c r="I733" s="47">
        <f t="shared" ref="I733:I738" si="608">IF(H733&lt;&gt;"",INT((G733-H733)*24),"")</f>
        <v>1</v>
      </c>
      <c r="J733" s="48">
        <f t="shared" ref="J733:J738" si="609">IF(I733&lt;&gt;"",(((G733-H733)*24)-I733)*60,"")</f>
        <v>40.000000001164153</v>
      </c>
    </row>
    <row r="734" spans="1:10" x14ac:dyDescent="0.3">
      <c r="A734" s="42">
        <f t="shared" si="605"/>
        <v>733</v>
      </c>
      <c r="B734" s="43">
        <v>45624</v>
      </c>
      <c r="C734" s="44">
        <v>2.0833333333333332E-2</v>
      </c>
      <c r="D734" s="45" t="str">
        <f>IF(Tabela4[[#This Row],[Data]]&lt;&gt;"",PROPER(TEXT(Tabela4[[#This Row],[Data]],"mmmm")),"")</f>
        <v>Novembro</v>
      </c>
      <c r="E734" s="45">
        <f>IF(Tabela4[[#This Row],[Data]]&lt;&gt;"",YEAR(Tabela4[[#This Row],[Data]]),"")</f>
        <v>2024</v>
      </c>
      <c r="F734" s="46">
        <f>IF(AND(Tabela4[[#This Row],[Data]]&lt;&gt;"",Tabela4[[#This Row],[Horário]]&lt;&gt;""),Tabela4[[#This Row],[Data]]+Tabela4[[#This Row],[Horário]],"")</f>
        <v>45624.020833333336</v>
      </c>
      <c r="G734" s="46">
        <f t="shared" si="606"/>
        <v>0.12847222222626442</v>
      </c>
      <c r="H734" s="47">
        <f t="shared" si="607"/>
        <v>0</v>
      </c>
      <c r="I734" s="47">
        <f t="shared" si="608"/>
        <v>3</v>
      </c>
      <c r="J734" s="48">
        <f t="shared" si="609"/>
        <v>5.0000000058207661</v>
      </c>
    </row>
    <row r="735" spans="1:10" x14ac:dyDescent="0.3">
      <c r="A735" s="42">
        <f t="shared" si="605"/>
        <v>734</v>
      </c>
      <c r="B735" s="43">
        <v>45624</v>
      </c>
      <c r="C735" s="44">
        <v>0.95138888888888884</v>
      </c>
      <c r="D735" s="45" t="str">
        <f>IF(Tabela4[[#This Row],[Data]]&lt;&gt;"",PROPER(TEXT(Tabela4[[#This Row],[Data]],"mmmm")),"")</f>
        <v>Novembro</v>
      </c>
      <c r="E735" s="45">
        <f>IF(Tabela4[[#This Row],[Data]]&lt;&gt;"",YEAR(Tabela4[[#This Row],[Data]]),"")</f>
        <v>2024</v>
      </c>
      <c r="F735" s="46">
        <f>IF(AND(Tabela4[[#This Row],[Data]]&lt;&gt;"",Tabela4[[#This Row],[Horário]]&lt;&gt;""),Tabela4[[#This Row],[Data]]+Tabela4[[#This Row],[Horário]],"")</f>
        <v>45624.951388888891</v>
      </c>
      <c r="G735" s="46">
        <f t="shared" si="606"/>
        <v>0.93055555555474712</v>
      </c>
      <c r="H735" s="47">
        <f t="shared" si="607"/>
        <v>0</v>
      </c>
      <c r="I735" s="47">
        <f t="shared" si="608"/>
        <v>22</v>
      </c>
      <c r="J735" s="48">
        <f t="shared" si="609"/>
        <v>19.999999998835847</v>
      </c>
    </row>
    <row r="736" spans="1:10" x14ac:dyDescent="0.3">
      <c r="A736" s="42">
        <f t="shared" si="605"/>
        <v>735</v>
      </c>
      <c r="B736" s="43">
        <v>45625</v>
      </c>
      <c r="C736" s="44">
        <v>4.8611111111111112E-2</v>
      </c>
      <c r="D736" s="45" t="str">
        <f>IF(Tabela4[[#This Row],[Data]]&lt;&gt;"",PROPER(TEXT(Tabela4[[#This Row],[Data]],"mmmm")),"")</f>
        <v>Novembro</v>
      </c>
      <c r="E736" s="45">
        <f>IF(Tabela4[[#This Row],[Data]]&lt;&gt;"",YEAR(Tabela4[[#This Row],[Data]]),"")</f>
        <v>2024</v>
      </c>
      <c r="F736" s="46">
        <f>IF(AND(Tabela4[[#This Row],[Data]]&lt;&gt;"",Tabela4[[#This Row],[Horário]]&lt;&gt;""),Tabela4[[#This Row],[Data]]+Tabela4[[#This Row],[Horário]],"")</f>
        <v>45625.048611111109</v>
      </c>
      <c r="G736" s="46">
        <f t="shared" si="606"/>
        <v>9.7222222218988463E-2</v>
      </c>
      <c r="H736" s="47">
        <f t="shared" si="607"/>
        <v>0</v>
      </c>
      <c r="I736" s="47">
        <f t="shared" si="608"/>
        <v>2</v>
      </c>
      <c r="J736" s="48">
        <f t="shared" si="609"/>
        <v>19.999999995343387</v>
      </c>
    </row>
    <row r="737" spans="1:10" x14ac:dyDescent="0.3">
      <c r="A737" s="42">
        <f t="shared" si="605"/>
        <v>736</v>
      </c>
      <c r="B737" s="43">
        <v>45626</v>
      </c>
      <c r="C737" s="44">
        <v>6.9444444444444441E-3</v>
      </c>
      <c r="D737" s="45" t="str">
        <f>IF(Tabela4[[#This Row],[Data]]&lt;&gt;"",PROPER(TEXT(Tabela4[[#This Row],[Data]],"mmmm")),"")</f>
        <v>Novembro</v>
      </c>
      <c r="E737" s="45">
        <f>IF(Tabela4[[#This Row],[Data]]&lt;&gt;"",YEAR(Tabela4[[#This Row],[Data]]),"")</f>
        <v>2024</v>
      </c>
      <c r="F737" s="46">
        <f>IF(AND(Tabela4[[#This Row],[Data]]&lt;&gt;"",Tabela4[[#This Row],[Horário]]&lt;&gt;""),Tabela4[[#This Row],[Data]]+Tabela4[[#This Row],[Horário]],"")</f>
        <v>45626.006944444445</v>
      </c>
      <c r="G737" s="46">
        <f t="shared" si="606"/>
        <v>0.95833333333575865</v>
      </c>
      <c r="H737" s="47">
        <f t="shared" si="607"/>
        <v>0</v>
      </c>
      <c r="I737" s="47">
        <f t="shared" si="608"/>
        <v>23</v>
      </c>
      <c r="J737" s="48">
        <f t="shared" si="609"/>
        <v>3.4924596548080444E-9</v>
      </c>
    </row>
    <row r="738" spans="1:10" x14ac:dyDescent="0.3">
      <c r="A738" s="42">
        <f t="shared" si="605"/>
        <v>737</v>
      </c>
      <c r="B738" s="43">
        <v>45626</v>
      </c>
      <c r="C738" s="44">
        <v>6.5972222222222224E-2</v>
      </c>
      <c r="D738" s="45" t="str">
        <f>IF(Tabela4[[#This Row],[Data]]&lt;&gt;"",PROPER(TEXT(Tabela4[[#This Row],[Data]],"mmmm")),"")</f>
        <v>Novembro</v>
      </c>
      <c r="E738" s="45">
        <f>IF(Tabela4[[#This Row],[Data]]&lt;&gt;"",YEAR(Tabela4[[#This Row],[Data]]),"")</f>
        <v>2024</v>
      </c>
      <c r="F738" s="46">
        <f>IF(AND(Tabela4[[#This Row],[Data]]&lt;&gt;"",Tabela4[[#This Row],[Horário]]&lt;&gt;""),Tabela4[[#This Row],[Data]]+Tabela4[[#This Row],[Horário]],"")</f>
        <v>45626.065972222219</v>
      </c>
      <c r="G738" s="46">
        <f t="shared" si="606"/>
        <v>5.9027777773735579E-2</v>
      </c>
      <c r="H738" s="47">
        <f t="shared" si="607"/>
        <v>0</v>
      </c>
      <c r="I738" s="47">
        <f t="shared" si="608"/>
        <v>1</v>
      </c>
      <c r="J738" s="48">
        <f t="shared" si="609"/>
        <v>24.999999994179234</v>
      </c>
    </row>
    <row r="739" spans="1:10" x14ac:dyDescent="0.3">
      <c r="A739" s="42">
        <f t="shared" ref="A739:A744" si="610">A738+1</f>
        <v>738</v>
      </c>
      <c r="B739" s="43">
        <v>45626</v>
      </c>
      <c r="C739" s="44">
        <v>0.98611111111111116</v>
      </c>
      <c r="D739" s="45" t="str">
        <f>IF(Tabela4[[#This Row],[Data]]&lt;&gt;"",PROPER(TEXT(Tabela4[[#This Row],[Data]],"mmmm")),"")</f>
        <v>Novembro</v>
      </c>
      <c r="E739" s="45">
        <f>IF(Tabela4[[#This Row],[Data]]&lt;&gt;"",YEAR(Tabela4[[#This Row],[Data]]),"")</f>
        <v>2024</v>
      </c>
      <c r="F739" s="46">
        <f>IF(AND(Tabela4[[#This Row],[Data]]&lt;&gt;"",Tabela4[[#This Row],[Horário]]&lt;&gt;""),Tabela4[[#This Row],[Data]]+Tabela4[[#This Row],[Horário]],"")</f>
        <v>45626.986111111109</v>
      </c>
      <c r="G739" s="46">
        <f t="shared" ref="G739:G744" si="611">IF(AND(B739&lt;&gt;"",C739&lt;&gt;""),(B739+C739)-(B738+C738),"")</f>
        <v>0.92013888889050577</v>
      </c>
      <c r="H739" s="47">
        <f t="shared" ref="H739:H744" si="612">IF(G739&lt;&gt;"",INT(G739),"")</f>
        <v>0</v>
      </c>
      <c r="I739" s="47">
        <f t="shared" ref="I739:I744" si="613">IF(H739&lt;&gt;"",INT((G739-H739)*24),"")</f>
        <v>22</v>
      </c>
      <c r="J739" s="48">
        <f t="shared" ref="J739:J744" si="614">IF(I739&lt;&gt;"",(((G739-H739)*24)-I739)*60,"")</f>
        <v>5.0000000023283064</v>
      </c>
    </row>
    <row r="740" spans="1:10" x14ac:dyDescent="0.3">
      <c r="A740" s="42">
        <f t="shared" si="610"/>
        <v>739</v>
      </c>
      <c r="B740" s="43">
        <v>45627</v>
      </c>
      <c r="C740" s="44">
        <v>5.2083333333333336E-2</v>
      </c>
      <c r="D740" s="45" t="str">
        <f>IF(Tabela4[[#This Row],[Data]]&lt;&gt;"",PROPER(TEXT(Tabela4[[#This Row],[Data]],"mmmm")),"")</f>
        <v>Dezembro</v>
      </c>
      <c r="E740" s="45">
        <f>IF(Tabela4[[#This Row],[Data]]&lt;&gt;"",YEAR(Tabela4[[#This Row],[Data]]),"")</f>
        <v>2024</v>
      </c>
      <c r="F740" s="46">
        <f>IF(AND(Tabela4[[#This Row],[Data]]&lt;&gt;"",Tabela4[[#This Row],[Horário]]&lt;&gt;""),Tabela4[[#This Row],[Data]]+Tabela4[[#This Row],[Horário]],"")</f>
        <v>45627.052083333336</v>
      </c>
      <c r="G740" s="46">
        <f t="shared" si="611"/>
        <v>6.5972222226264421E-2</v>
      </c>
      <c r="H740" s="47">
        <f t="shared" si="612"/>
        <v>0</v>
      </c>
      <c r="I740" s="47">
        <f t="shared" si="613"/>
        <v>1</v>
      </c>
      <c r="J740" s="48">
        <f t="shared" si="614"/>
        <v>35.000000005820766</v>
      </c>
    </row>
    <row r="741" spans="1:10" x14ac:dyDescent="0.3">
      <c r="A741" s="42">
        <f t="shared" si="610"/>
        <v>740</v>
      </c>
      <c r="B741" s="43">
        <v>45627</v>
      </c>
      <c r="C741" s="44">
        <v>0.80208333333333337</v>
      </c>
      <c r="D741" s="45" t="str">
        <f>IF(Tabela4[[#This Row],[Data]]&lt;&gt;"",PROPER(TEXT(Tabela4[[#This Row],[Data]],"mmmm")),"")</f>
        <v>Dezembro</v>
      </c>
      <c r="E741" s="45">
        <f>IF(Tabela4[[#This Row],[Data]]&lt;&gt;"",YEAR(Tabela4[[#This Row],[Data]]),"")</f>
        <v>2024</v>
      </c>
      <c r="F741" s="46">
        <f>IF(AND(Tabela4[[#This Row],[Data]]&lt;&gt;"",Tabela4[[#This Row],[Horário]]&lt;&gt;""),Tabela4[[#This Row],[Data]]+Tabela4[[#This Row],[Horário]],"")</f>
        <v>45627.802083333336</v>
      </c>
      <c r="G741" s="46">
        <f t="shared" si="611"/>
        <v>0.75</v>
      </c>
      <c r="H741" s="47">
        <f t="shared" si="612"/>
        <v>0</v>
      </c>
      <c r="I741" s="47">
        <f t="shared" si="613"/>
        <v>18</v>
      </c>
      <c r="J741" s="48">
        <f t="shared" si="614"/>
        <v>0</v>
      </c>
    </row>
    <row r="742" spans="1:10" x14ac:dyDescent="0.3">
      <c r="A742" s="42">
        <f t="shared" si="610"/>
        <v>741</v>
      </c>
      <c r="B742" s="43">
        <v>45627</v>
      </c>
      <c r="C742" s="44">
        <v>0.86458333333333337</v>
      </c>
      <c r="D742" s="45" t="str">
        <f>IF(Tabela4[[#This Row],[Data]]&lt;&gt;"",PROPER(TEXT(Tabela4[[#This Row],[Data]],"mmmm")),"")</f>
        <v>Dezembro</v>
      </c>
      <c r="E742" s="45">
        <f>IF(Tabela4[[#This Row],[Data]]&lt;&gt;"",YEAR(Tabela4[[#This Row],[Data]]),"")</f>
        <v>2024</v>
      </c>
      <c r="F742" s="46">
        <f>IF(AND(Tabela4[[#This Row],[Data]]&lt;&gt;"",Tabela4[[#This Row],[Horário]]&lt;&gt;""),Tabela4[[#This Row],[Data]]+Tabela4[[#This Row],[Horário]],"")</f>
        <v>45627.864583333336</v>
      </c>
      <c r="G742" s="46">
        <f t="shared" si="611"/>
        <v>6.25E-2</v>
      </c>
      <c r="H742" s="47">
        <f t="shared" si="612"/>
        <v>0</v>
      </c>
      <c r="I742" s="47">
        <f t="shared" si="613"/>
        <v>1</v>
      </c>
      <c r="J742" s="48">
        <f t="shared" si="614"/>
        <v>30</v>
      </c>
    </row>
    <row r="743" spans="1:10" x14ac:dyDescent="0.3">
      <c r="A743" s="42">
        <f t="shared" si="610"/>
        <v>742</v>
      </c>
      <c r="B743" s="43">
        <v>45629</v>
      </c>
      <c r="C743" s="44">
        <v>0.91666666666666663</v>
      </c>
      <c r="D743" s="45" t="str">
        <f>IF(Tabela4[[#This Row],[Data]]&lt;&gt;"",PROPER(TEXT(Tabela4[[#This Row],[Data]],"mmmm")),"")</f>
        <v>Dezembro</v>
      </c>
      <c r="E743" s="45">
        <f>IF(Tabela4[[#This Row],[Data]]&lt;&gt;"",YEAR(Tabela4[[#This Row],[Data]]),"")</f>
        <v>2024</v>
      </c>
      <c r="F743" s="46">
        <f>IF(AND(Tabela4[[#This Row],[Data]]&lt;&gt;"",Tabela4[[#This Row],[Horário]]&lt;&gt;""),Tabela4[[#This Row],[Data]]+Tabela4[[#This Row],[Horário]],"")</f>
        <v>45629.916666666664</v>
      </c>
      <c r="G743" s="46">
        <f t="shared" si="611"/>
        <v>2.0520833333284827</v>
      </c>
      <c r="H743" s="47">
        <f t="shared" si="612"/>
        <v>2</v>
      </c>
      <c r="I743" s="47">
        <f t="shared" si="613"/>
        <v>1</v>
      </c>
      <c r="J743" s="48">
        <f t="shared" si="614"/>
        <v>14.999999993015081</v>
      </c>
    </row>
    <row r="744" spans="1:10" x14ac:dyDescent="0.3">
      <c r="A744" s="42">
        <f t="shared" si="610"/>
        <v>743</v>
      </c>
      <c r="B744" s="43">
        <v>45630</v>
      </c>
      <c r="C744" s="44">
        <v>0.62152777777777779</v>
      </c>
      <c r="D744" s="45" t="str">
        <f>IF(Tabela4[[#This Row],[Data]]&lt;&gt;"",PROPER(TEXT(Tabela4[[#This Row],[Data]],"mmmm")),"")</f>
        <v>Dezembro</v>
      </c>
      <c r="E744" s="45">
        <f>IF(Tabela4[[#This Row],[Data]]&lt;&gt;"",YEAR(Tabela4[[#This Row],[Data]]),"")</f>
        <v>2024</v>
      </c>
      <c r="F744" s="46">
        <f>IF(AND(Tabela4[[#This Row],[Data]]&lt;&gt;"",Tabela4[[#This Row],[Horário]]&lt;&gt;""),Tabela4[[#This Row],[Data]]+Tabela4[[#This Row],[Horário]],"")</f>
        <v>45630.621527777781</v>
      </c>
      <c r="G744" s="46">
        <f t="shared" si="611"/>
        <v>0.70486111111677019</v>
      </c>
      <c r="H744" s="47">
        <f t="shared" si="612"/>
        <v>0</v>
      </c>
      <c r="I744" s="47">
        <f t="shared" si="613"/>
        <v>16</v>
      </c>
      <c r="J744" s="48">
        <f t="shared" si="614"/>
        <v>55.000000008149073</v>
      </c>
    </row>
    <row r="745" spans="1:10" x14ac:dyDescent="0.3">
      <c r="A745" s="42">
        <f t="shared" ref="A745:A750" si="615">A744+1</f>
        <v>744</v>
      </c>
      <c r="B745" s="43">
        <v>45630</v>
      </c>
      <c r="C745" s="44">
        <v>0.90277777777777779</v>
      </c>
      <c r="D745" s="45" t="str">
        <f>IF(Tabela4[[#This Row],[Data]]&lt;&gt;"",PROPER(TEXT(Tabela4[[#This Row],[Data]],"mmmm")),"")</f>
        <v>Dezembro</v>
      </c>
      <c r="E745" s="45">
        <f>IF(Tabela4[[#This Row],[Data]]&lt;&gt;"",YEAR(Tabela4[[#This Row],[Data]]),"")</f>
        <v>2024</v>
      </c>
      <c r="F745" s="46">
        <f>IF(AND(Tabela4[[#This Row],[Data]]&lt;&gt;"",Tabela4[[#This Row],[Horário]]&lt;&gt;""),Tabela4[[#This Row],[Data]]+Tabela4[[#This Row],[Horário]],"")</f>
        <v>45630.902777777781</v>
      </c>
      <c r="G745" s="46">
        <f t="shared" ref="G745:G750" si="616">IF(AND(B745&lt;&gt;"",C745&lt;&gt;""),(B745+C745)-(B744+C744),"")</f>
        <v>0.28125</v>
      </c>
      <c r="H745" s="47">
        <f t="shared" ref="H745:H750" si="617">IF(G745&lt;&gt;"",INT(G745),"")</f>
        <v>0</v>
      </c>
      <c r="I745" s="47">
        <f t="shared" ref="I745:I750" si="618">IF(H745&lt;&gt;"",INT((G745-H745)*24),"")</f>
        <v>6</v>
      </c>
      <c r="J745" s="48">
        <f t="shared" ref="J745:J750" si="619">IF(I745&lt;&gt;"",(((G745-H745)*24)-I745)*60,"")</f>
        <v>45</v>
      </c>
    </row>
    <row r="746" spans="1:10" x14ac:dyDescent="0.3">
      <c r="A746" s="42">
        <f t="shared" si="615"/>
        <v>745</v>
      </c>
      <c r="B746" s="43">
        <v>45630</v>
      </c>
      <c r="C746" s="44">
        <v>0.9375</v>
      </c>
      <c r="D746" s="45" t="str">
        <f>IF(Tabela4[[#This Row],[Data]]&lt;&gt;"",PROPER(TEXT(Tabela4[[#This Row],[Data]],"mmmm")),"")</f>
        <v>Dezembro</v>
      </c>
      <c r="E746" s="45">
        <f>IF(Tabela4[[#This Row],[Data]]&lt;&gt;"",YEAR(Tabela4[[#This Row],[Data]]),"")</f>
        <v>2024</v>
      </c>
      <c r="F746" s="46">
        <f>IF(AND(Tabela4[[#This Row],[Data]]&lt;&gt;"",Tabela4[[#This Row],[Horário]]&lt;&gt;""),Tabela4[[#This Row],[Data]]+Tabela4[[#This Row],[Horário]],"")</f>
        <v>45630.9375</v>
      </c>
      <c r="G746" s="46">
        <f t="shared" si="616"/>
        <v>3.4722222218988463E-2</v>
      </c>
      <c r="H746" s="47">
        <f t="shared" si="617"/>
        <v>0</v>
      </c>
      <c r="I746" s="47">
        <f t="shared" si="618"/>
        <v>0</v>
      </c>
      <c r="J746" s="48">
        <f t="shared" si="619"/>
        <v>49.999999995343387</v>
      </c>
    </row>
    <row r="747" spans="1:10" x14ac:dyDescent="0.3">
      <c r="A747" s="42">
        <f t="shared" si="615"/>
        <v>746</v>
      </c>
      <c r="B747" s="43">
        <v>45631</v>
      </c>
      <c r="C747" s="44">
        <v>0.90277777777777779</v>
      </c>
      <c r="D747" s="45" t="str">
        <f>IF(Tabela4[[#This Row],[Data]]&lt;&gt;"",PROPER(TEXT(Tabela4[[#This Row],[Data]],"mmmm")),"")</f>
        <v>Dezembro</v>
      </c>
      <c r="E747" s="45">
        <f>IF(Tabela4[[#This Row],[Data]]&lt;&gt;"",YEAR(Tabela4[[#This Row],[Data]]),"")</f>
        <v>2024</v>
      </c>
      <c r="F747" s="46">
        <f>IF(AND(Tabela4[[#This Row],[Data]]&lt;&gt;"",Tabela4[[#This Row],[Horário]]&lt;&gt;""),Tabela4[[#This Row],[Data]]+Tabela4[[#This Row],[Horário]],"")</f>
        <v>45631.902777777781</v>
      </c>
      <c r="G747" s="46">
        <f t="shared" si="616"/>
        <v>0.96527777778101154</v>
      </c>
      <c r="H747" s="47">
        <f t="shared" si="617"/>
        <v>0</v>
      </c>
      <c r="I747" s="47">
        <f t="shared" si="618"/>
        <v>23</v>
      </c>
      <c r="J747" s="48">
        <f t="shared" si="619"/>
        <v>10.000000004656613</v>
      </c>
    </row>
    <row r="748" spans="1:10" x14ac:dyDescent="0.3">
      <c r="A748" s="42">
        <f t="shared" si="615"/>
        <v>747</v>
      </c>
      <c r="B748" s="43">
        <v>45632</v>
      </c>
      <c r="C748" s="44">
        <v>0.13541666666666666</v>
      </c>
      <c r="D748" s="45" t="str">
        <f>IF(Tabela4[[#This Row],[Data]]&lt;&gt;"",PROPER(TEXT(Tabela4[[#This Row],[Data]],"mmmm")),"")</f>
        <v>Dezembro</v>
      </c>
      <c r="E748" s="45">
        <f>IF(Tabela4[[#This Row],[Data]]&lt;&gt;"",YEAR(Tabela4[[#This Row],[Data]]),"")</f>
        <v>2024</v>
      </c>
      <c r="F748" s="46">
        <f>IF(AND(Tabela4[[#This Row],[Data]]&lt;&gt;"",Tabela4[[#This Row],[Horário]]&lt;&gt;""),Tabela4[[#This Row],[Data]]+Tabela4[[#This Row],[Horário]],"")</f>
        <v>45632.135416666664</v>
      </c>
      <c r="G748" s="46">
        <f t="shared" si="616"/>
        <v>0.23263888888322981</v>
      </c>
      <c r="H748" s="47">
        <f t="shared" si="617"/>
        <v>0</v>
      </c>
      <c r="I748" s="47">
        <f t="shared" si="618"/>
        <v>5</v>
      </c>
      <c r="J748" s="48">
        <f t="shared" si="619"/>
        <v>34.999999991850927</v>
      </c>
    </row>
    <row r="749" spans="1:10" x14ac:dyDescent="0.3">
      <c r="A749" s="42">
        <f t="shared" si="615"/>
        <v>748</v>
      </c>
      <c r="B749" s="43">
        <v>45632</v>
      </c>
      <c r="C749" s="44">
        <v>0.19791666666666666</v>
      </c>
      <c r="D749" s="45" t="str">
        <f>IF(Tabela4[[#This Row],[Data]]&lt;&gt;"",PROPER(TEXT(Tabela4[[#This Row],[Data]],"mmmm")),"")</f>
        <v>Dezembro</v>
      </c>
      <c r="E749" s="45">
        <f>IF(Tabela4[[#This Row],[Data]]&lt;&gt;"",YEAR(Tabela4[[#This Row],[Data]]),"")</f>
        <v>2024</v>
      </c>
      <c r="F749" s="46">
        <f>IF(AND(Tabela4[[#This Row],[Data]]&lt;&gt;"",Tabela4[[#This Row],[Horário]]&lt;&gt;""),Tabela4[[#This Row],[Data]]+Tabela4[[#This Row],[Horário]],"")</f>
        <v>45632.197916666664</v>
      </c>
      <c r="G749" s="46">
        <f t="shared" si="616"/>
        <v>6.25E-2</v>
      </c>
      <c r="H749" s="47">
        <f t="shared" si="617"/>
        <v>0</v>
      </c>
      <c r="I749" s="47">
        <f t="shared" si="618"/>
        <v>1</v>
      </c>
      <c r="J749" s="48">
        <f t="shared" si="619"/>
        <v>30</v>
      </c>
    </row>
    <row r="750" spans="1:10" x14ac:dyDescent="0.3">
      <c r="A750" s="42">
        <f t="shared" si="615"/>
        <v>749</v>
      </c>
      <c r="B750" s="43">
        <v>45632</v>
      </c>
      <c r="C750" s="44">
        <v>0.63541666666666663</v>
      </c>
      <c r="D750" s="45" t="str">
        <f>IF(Tabela4[[#This Row],[Data]]&lt;&gt;"",PROPER(TEXT(Tabela4[[#This Row],[Data]],"mmmm")),"")</f>
        <v>Dezembro</v>
      </c>
      <c r="E750" s="45">
        <f>IF(Tabela4[[#This Row],[Data]]&lt;&gt;"",YEAR(Tabela4[[#This Row],[Data]]),"")</f>
        <v>2024</v>
      </c>
      <c r="F750" s="46">
        <f>IF(AND(Tabela4[[#This Row],[Data]]&lt;&gt;"",Tabela4[[#This Row],[Horário]]&lt;&gt;""),Tabela4[[#This Row],[Data]]+Tabela4[[#This Row],[Horário]],"")</f>
        <v>45632.635416666664</v>
      </c>
      <c r="G750" s="46">
        <f t="shared" si="616"/>
        <v>0.4375</v>
      </c>
      <c r="H750" s="47">
        <f t="shared" si="617"/>
        <v>0</v>
      </c>
      <c r="I750" s="47">
        <f t="shared" si="618"/>
        <v>10</v>
      </c>
      <c r="J750" s="48">
        <f t="shared" si="619"/>
        <v>30</v>
      </c>
    </row>
    <row r="751" spans="1:10" x14ac:dyDescent="0.3">
      <c r="A751" s="42">
        <f t="shared" ref="A751:A756" si="620">A750+1</f>
        <v>750</v>
      </c>
      <c r="B751" s="43">
        <v>45632</v>
      </c>
      <c r="C751" s="44">
        <v>0.86458333333333337</v>
      </c>
      <c r="D751" s="45" t="str">
        <f>IF(Tabela4[[#This Row],[Data]]&lt;&gt;"",PROPER(TEXT(Tabela4[[#This Row],[Data]],"mmmm")),"")</f>
        <v>Dezembro</v>
      </c>
      <c r="E751" s="45">
        <f>IF(Tabela4[[#This Row],[Data]]&lt;&gt;"",YEAR(Tabela4[[#This Row],[Data]]),"")</f>
        <v>2024</v>
      </c>
      <c r="F751" s="46">
        <f>IF(AND(Tabela4[[#This Row],[Data]]&lt;&gt;"",Tabela4[[#This Row],[Horário]]&lt;&gt;""),Tabela4[[#This Row],[Data]]+Tabela4[[#This Row],[Horário]],"")</f>
        <v>45632.864583333336</v>
      </c>
      <c r="G751" s="46">
        <f t="shared" ref="G751:G756" si="621">IF(AND(B751&lt;&gt;"",C751&lt;&gt;""),(B751+C751)-(B750+C750),"")</f>
        <v>0.22916666667151731</v>
      </c>
      <c r="H751" s="47">
        <f t="shared" ref="H751:H756" si="622">IF(G751&lt;&gt;"",INT(G751),"")</f>
        <v>0</v>
      </c>
      <c r="I751" s="47">
        <f t="shared" ref="I751:I756" si="623">IF(H751&lt;&gt;"",INT((G751-H751)*24),"")</f>
        <v>5</v>
      </c>
      <c r="J751" s="48">
        <f t="shared" ref="J751:J756" si="624">IF(I751&lt;&gt;"",(((G751-H751)*24)-I751)*60,"")</f>
        <v>30.000000006984919</v>
      </c>
    </row>
    <row r="752" spans="1:10" x14ac:dyDescent="0.3">
      <c r="A752" s="42">
        <f t="shared" si="620"/>
        <v>751</v>
      </c>
      <c r="B752" s="43">
        <v>45633</v>
      </c>
      <c r="C752" s="44">
        <v>0.10416666666666667</v>
      </c>
      <c r="D752" s="45" t="str">
        <f>IF(Tabela4[[#This Row],[Data]]&lt;&gt;"",PROPER(TEXT(Tabela4[[#This Row],[Data]],"mmmm")),"")</f>
        <v>Dezembro</v>
      </c>
      <c r="E752" s="45">
        <f>IF(Tabela4[[#This Row],[Data]]&lt;&gt;"",YEAR(Tabela4[[#This Row],[Data]]),"")</f>
        <v>2024</v>
      </c>
      <c r="F752" s="46">
        <f>IF(AND(Tabela4[[#This Row],[Data]]&lt;&gt;"",Tabela4[[#This Row],[Horário]]&lt;&gt;""),Tabela4[[#This Row],[Data]]+Tabela4[[#This Row],[Horário]],"")</f>
        <v>45633.104166666664</v>
      </c>
      <c r="G752" s="46">
        <f t="shared" si="621"/>
        <v>0.23958333332848269</v>
      </c>
      <c r="H752" s="47">
        <f t="shared" si="622"/>
        <v>0</v>
      </c>
      <c r="I752" s="47">
        <f t="shared" si="623"/>
        <v>5</v>
      </c>
      <c r="J752" s="48">
        <f t="shared" si="624"/>
        <v>44.999999993015081</v>
      </c>
    </row>
    <row r="753" spans="1:10" x14ac:dyDescent="0.3">
      <c r="A753" s="42">
        <f t="shared" si="620"/>
        <v>752</v>
      </c>
      <c r="B753" s="43">
        <v>45634</v>
      </c>
      <c r="C753" s="44">
        <v>0.69791666666666663</v>
      </c>
      <c r="D753" s="45" t="str">
        <f>IF(Tabela4[[#This Row],[Data]]&lt;&gt;"",PROPER(TEXT(Tabela4[[#This Row],[Data]],"mmmm")),"")</f>
        <v>Dezembro</v>
      </c>
      <c r="E753" s="45">
        <f>IF(Tabela4[[#This Row],[Data]]&lt;&gt;"",YEAR(Tabela4[[#This Row],[Data]]),"")</f>
        <v>2024</v>
      </c>
      <c r="F753" s="46">
        <f>IF(AND(Tabela4[[#This Row],[Data]]&lt;&gt;"",Tabela4[[#This Row],[Horário]]&lt;&gt;""),Tabela4[[#This Row],[Data]]+Tabela4[[#This Row],[Horário]],"")</f>
        <v>45634.697916666664</v>
      </c>
      <c r="G753" s="46">
        <f t="shared" si="621"/>
        <v>1.59375</v>
      </c>
      <c r="H753" s="47">
        <f t="shared" si="622"/>
        <v>1</v>
      </c>
      <c r="I753" s="47">
        <f t="shared" si="623"/>
        <v>14</v>
      </c>
      <c r="J753" s="48">
        <f t="shared" si="624"/>
        <v>15</v>
      </c>
    </row>
    <row r="754" spans="1:10" x14ac:dyDescent="0.3">
      <c r="A754" s="42">
        <f t="shared" si="620"/>
        <v>753</v>
      </c>
      <c r="B754" s="43">
        <v>45634</v>
      </c>
      <c r="C754" s="44">
        <v>0.79861111111111116</v>
      </c>
      <c r="D754" s="45" t="str">
        <f>IF(Tabela4[[#This Row],[Data]]&lt;&gt;"",PROPER(TEXT(Tabela4[[#This Row],[Data]],"mmmm")),"")</f>
        <v>Dezembro</v>
      </c>
      <c r="E754" s="45">
        <f>IF(Tabela4[[#This Row],[Data]]&lt;&gt;"",YEAR(Tabela4[[#This Row],[Data]]),"")</f>
        <v>2024</v>
      </c>
      <c r="F754" s="46">
        <f>IF(AND(Tabela4[[#This Row],[Data]]&lt;&gt;"",Tabela4[[#This Row],[Horário]]&lt;&gt;""),Tabela4[[#This Row],[Data]]+Tabela4[[#This Row],[Horário]],"")</f>
        <v>45634.798611111109</v>
      </c>
      <c r="G754" s="46">
        <f t="shared" si="621"/>
        <v>0.10069444444525288</v>
      </c>
      <c r="H754" s="47">
        <f t="shared" si="622"/>
        <v>0</v>
      </c>
      <c r="I754" s="47">
        <f t="shared" si="623"/>
        <v>2</v>
      </c>
      <c r="J754" s="48">
        <f t="shared" si="624"/>
        <v>25.000000001164153</v>
      </c>
    </row>
    <row r="755" spans="1:10" x14ac:dyDescent="0.3">
      <c r="A755" s="42">
        <f t="shared" si="620"/>
        <v>754</v>
      </c>
      <c r="B755" s="43">
        <v>45634</v>
      </c>
      <c r="C755" s="44">
        <v>0.875</v>
      </c>
      <c r="D755" s="45" t="str">
        <f>IF(Tabela4[[#This Row],[Data]]&lt;&gt;"",PROPER(TEXT(Tabela4[[#This Row],[Data]],"mmmm")),"")</f>
        <v>Dezembro</v>
      </c>
      <c r="E755" s="45">
        <f>IF(Tabela4[[#This Row],[Data]]&lt;&gt;"",YEAR(Tabela4[[#This Row],[Data]]),"")</f>
        <v>2024</v>
      </c>
      <c r="F755" s="46">
        <f>IF(AND(Tabela4[[#This Row],[Data]]&lt;&gt;"",Tabela4[[#This Row],[Horário]]&lt;&gt;""),Tabela4[[#This Row],[Data]]+Tabela4[[#This Row],[Horário]],"")</f>
        <v>45634.875</v>
      </c>
      <c r="G755" s="46">
        <f t="shared" si="621"/>
        <v>7.6388888890505768E-2</v>
      </c>
      <c r="H755" s="47">
        <f t="shared" si="622"/>
        <v>0</v>
      </c>
      <c r="I755" s="47">
        <f t="shared" si="623"/>
        <v>1</v>
      </c>
      <c r="J755" s="48">
        <f t="shared" si="624"/>
        <v>50.000000002328306</v>
      </c>
    </row>
    <row r="756" spans="1:10" x14ac:dyDescent="0.3">
      <c r="A756" s="42">
        <f t="shared" si="620"/>
        <v>755</v>
      </c>
      <c r="B756" s="43">
        <v>45634</v>
      </c>
      <c r="C756" s="44">
        <v>0.94861111111111107</v>
      </c>
      <c r="D756" s="45" t="str">
        <f>IF(Tabela4[[#This Row],[Data]]&lt;&gt;"",PROPER(TEXT(Tabela4[[#This Row],[Data]],"mmmm")),"")</f>
        <v>Dezembro</v>
      </c>
      <c r="E756" s="45">
        <f>IF(Tabela4[[#This Row],[Data]]&lt;&gt;"",YEAR(Tabela4[[#This Row],[Data]]),"")</f>
        <v>2024</v>
      </c>
      <c r="F756" s="46">
        <f>IF(AND(Tabela4[[#This Row],[Data]]&lt;&gt;"",Tabela4[[#This Row],[Horário]]&lt;&gt;""),Tabela4[[#This Row],[Data]]+Tabela4[[#This Row],[Horário]],"")</f>
        <v>45634.948611111111</v>
      </c>
      <c r="G756" s="46">
        <f t="shared" si="621"/>
        <v>7.3611111110949423E-2</v>
      </c>
      <c r="H756" s="47">
        <f t="shared" si="622"/>
        <v>0</v>
      </c>
      <c r="I756" s="47">
        <f t="shared" si="623"/>
        <v>1</v>
      </c>
      <c r="J756" s="48">
        <f t="shared" si="624"/>
        <v>45.999999999767169</v>
      </c>
    </row>
    <row r="757" spans="1:10" x14ac:dyDescent="0.3">
      <c r="A757" s="42">
        <f t="shared" ref="A757:A762" si="625">A756+1</f>
        <v>756</v>
      </c>
      <c r="B757" s="43">
        <v>45635</v>
      </c>
      <c r="C757" s="44">
        <v>1.3888888888888889E-3</v>
      </c>
      <c r="D757" s="45" t="str">
        <f>IF(Tabela4[[#This Row],[Data]]&lt;&gt;"",PROPER(TEXT(Tabela4[[#This Row],[Data]],"mmmm")),"")</f>
        <v>Dezembro</v>
      </c>
      <c r="E757" s="45">
        <f>IF(Tabela4[[#This Row],[Data]]&lt;&gt;"",YEAR(Tabela4[[#This Row],[Data]]),"")</f>
        <v>2024</v>
      </c>
      <c r="F757" s="46">
        <f>IF(AND(Tabela4[[#This Row],[Data]]&lt;&gt;"",Tabela4[[#This Row],[Horário]]&lt;&gt;""),Tabela4[[#This Row],[Data]]+Tabela4[[#This Row],[Horário]],"")</f>
        <v>45635.001388888886</v>
      </c>
      <c r="G757" s="46">
        <f t="shared" ref="G757:G762" si="626">IF(AND(B757&lt;&gt;"",C757&lt;&gt;""),(B757+C757)-(B756+C756),"")</f>
        <v>5.2777777775190771E-2</v>
      </c>
      <c r="H757" s="47">
        <f t="shared" ref="H757:H762" si="627">IF(G757&lt;&gt;"",INT(G757),"")</f>
        <v>0</v>
      </c>
      <c r="I757" s="47">
        <f t="shared" ref="I757:I762" si="628">IF(H757&lt;&gt;"",INT((G757-H757)*24),"")</f>
        <v>1</v>
      </c>
      <c r="J757" s="48">
        <f t="shared" ref="J757:J762" si="629">IF(I757&lt;&gt;"",(((G757-H757)*24)-I757)*60,"")</f>
        <v>15.99999999627471</v>
      </c>
    </row>
    <row r="758" spans="1:10" x14ac:dyDescent="0.3">
      <c r="A758" s="42">
        <f t="shared" si="625"/>
        <v>757</v>
      </c>
      <c r="B758" s="43">
        <v>45637</v>
      </c>
      <c r="C758" s="44">
        <v>0.69791666666666663</v>
      </c>
      <c r="D758" s="45" t="str">
        <f>IF(Tabela4[[#This Row],[Data]]&lt;&gt;"",PROPER(TEXT(Tabela4[[#This Row],[Data]],"mmmm")),"")</f>
        <v>Dezembro</v>
      </c>
      <c r="E758" s="45">
        <f>IF(Tabela4[[#This Row],[Data]]&lt;&gt;"",YEAR(Tabela4[[#This Row],[Data]]),"")</f>
        <v>2024</v>
      </c>
      <c r="F758" s="46">
        <f>IF(AND(Tabela4[[#This Row],[Data]]&lt;&gt;"",Tabela4[[#This Row],[Horário]]&lt;&gt;""),Tabela4[[#This Row],[Data]]+Tabela4[[#This Row],[Horário]],"")</f>
        <v>45637.697916666664</v>
      </c>
      <c r="G758" s="46">
        <f t="shared" si="626"/>
        <v>2.6965277777781012</v>
      </c>
      <c r="H758" s="47">
        <f t="shared" si="627"/>
        <v>2</v>
      </c>
      <c r="I758" s="47">
        <f t="shared" si="628"/>
        <v>16</v>
      </c>
      <c r="J758" s="48">
        <f t="shared" si="629"/>
        <v>43.000000000465661</v>
      </c>
    </row>
    <row r="759" spans="1:10" x14ac:dyDescent="0.3">
      <c r="A759" s="42">
        <f t="shared" si="625"/>
        <v>758</v>
      </c>
      <c r="B759" s="43">
        <v>45637</v>
      </c>
      <c r="C759" s="44">
        <v>0.85069444444444442</v>
      </c>
      <c r="D759" s="45" t="str">
        <f>IF(Tabela4[[#This Row],[Data]]&lt;&gt;"",PROPER(TEXT(Tabela4[[#This Row],[Data]],"mmmm")),"")</f>
        <v>Dezembro</v>
      </c>
      <c r="E759" s="45">
        <f>IF(Tabela4[[#This Row],[Data]]&lt;&gt;"",YEAR(Tabela4[[#This Row],[Data]]),"")</f>
        <v>2024</v>
      </c>
      <c r="F759" s="46">
        <f>IF(AND(Tabela4[[#This Row],[Data]]&lt;&gt;"",Tabela4[[#This Row],[Horário]]&lt;&gt;""),Tabela4[[#This Row],[Data]]+Tabela4[[#This Row],[Horário]],"")</f>
        <v>45637.850694444445</v>
      </c>
      <c r="G759" s="46">
        <f t="shared" si="626"/>
        <v>0.15277777778101154</v>
      </c>
      <c r="H759" s="47">
        <f t="shared" si="627"/>
        <v>0</v>
      </c>
      <c r="I759" s="47">
        <f t="shared" si="628"/>
        <v>3</v>
      </c>
      <c r="J759" s="48">
        <f t="shared" si="629"/>
        <v>40.000000004656613</v>
      </c>
    </row>
    <row r="760" spans="1:10" x14ac:dyDescent="0.3">
      <c r="A760" s="42">
        <f t="shared" si="625"/>
        <v>759</v>
      </c>
      <c r="B760" s="43">
        <v>45638</v>
      </c>
      <c r="C760" s="44">
        <v>0.93055555555555558</v>
      </c>
      <c r="D760" s="45" t="str">
        <f>IF(Tabela4[[#This Row],[Data]]&lt;&gt;"",PROPER(TEXT(Tabela4[[#This Row],[Data]],"mmmm")),"")</f>
        <v>Dezembro</v>
      </c>
      <c r="E760" s="45">
        <f>IF(Tabela4[[#This Row],[Data]]&lt;&gt;"",YEAR(Tabela4[[#This Row],[Data]]),"")</f>
        <v>2024</v>
      </c>
      <c r="F760" s="46">
        <f>IF(AND(Tabela4[[#This Row],[Data]]&lt;&gt;"",Tabela4[[#This Row],[Horário]]&lt;&gt;""),Tabela4[[#This Row],[Data]]+Tabela4[[#This Row],[Horário]],"")</f>
        <v>45638.930555555555</v>
      </c>
      <c r="G760" s="46">
        <f t="shared" si="626"/>
        <v>1.0798611111094942</v>
      </c>
      <c r="H760" s="47">
        <f t="shared" si="627"/>
        <v>1</v>
      </c>
      <c r="I760" s="47">
        <f t="shared" si="628"/>
        <v>1</v>
      </c>
      <c r="J760" s="48">
        <f t="shared" si="629"/>
        <v>54.999999997671694</v>
      </c>
    </row>
    <row r="761" spans="1:10" x14ac:dyDescent="0.3">
      <c r="A761" s="42">
        <f t="shared" si="625"/>
        <v>760</v>
      </c>
      <c r="B761" s="43">
        <v>45639</v>
      </c>
      <c r="C761" s="44">
        <v>8.3333333333333329E-2</v>
      </c>
      <c r="D761" s="45" t="str">
        <f>IF(Tabela4[[#This Row],[Data]]&lt;&gt;"",PROPER(TEXT(Tabela4[[#This Row],[Data]],"mmmm")),"")</f>
        <v>Dezembro</v>
      </c>
      <c r="E761" s="45">
        <f>IF(Tabela4[[#This Row],[Data]]&lt;&gt;"",YEAR(Tabela4[[#This Row],[Data]]),"")</f>
        <v>2024</v>
      </c>
      <c r="F761" s="46">
        <f>IF(AND(Tabela4[[#This Row],[Data]]&lt;&gt;"",Tabela4[[#This Row],[Horário]]&lt;&gt;""),Tabela4[[#This Row],[Data]]+Tabela4[[#This Row],[Horário]],"")</f>
        <v>45639.083333333336</v>
      </c>
      <c r="G761" s="46">
        <f t="shared" si="626"/>
        <v>0.15277777778101154</v>
      </c>
      <c r="H761" s="47">
        <f t="shared" si="627"/>
        <v>0</v>
      </c>
      <c r="I761" s="47">
        <f t="shared" si="628"/>
        <v>3</v>
      </c>
      <c r="J761" s="48">
        <f t="shared" si="629"/>
        <v>40.000000004656613</v>
      </c>
    </row>
    <row r="762" spans="1:10" x14ac:dyDescent="0.3">
      <c r="A762" s="42">
        <f t="shared" si="625"/>
        <v>761</v>
      </c>
      <c r="B762" s="43">
        <v>45640</v>
      </c>
      <c r="C762" s="44">
        <v>0.68402777777777779</v>
      </c>
      <c r="D762" s="45" t="str">
        <f>IF(Tabela4[[#This Row],[Data]]&lt;&gt;"",PROPER(TEXT(Tabela4[[#This Row],[Data]],"mmmm")),"")</f>
        <v>Dezembro</v>
      </c>
      <c r="E762" s="45">
        <f>IF(Tabela4[[#This Row],[Data]]&lt;&gt;"",YEAR(Tabela4[[#This Row],[Data]]),"")</f>
        <v>2024</v>
      </c>
      <c r="F762" s="46">
        <f>IF(AND(Tabela4[[#This Row],[Data]]&lt;&gt;"",Tabela4[[#This Row],[Horário]]&lt;&gt;""),Tabela4[[#This Row],[Data]]+Tabela4[[#This Row],[Horário]],"")</f>
        <v>45640.684027777781</v>
      </c>
      <c r="G762" s="46">
        <f t="shared" si="626"/>
        <v>1.6006944444452529</v>
      </c>
      <c r="H762" s="47">
        <f t="shared" si="627"/>
        <v>1</v>
      </c>
      <c r="I762" s="47">
        <f t="shared" si="628"/>
        <v>14</v>
      </c>
      <c r="J762" s="48">
        <f t="shared" si="629"/>
        <v>25.000000001164153</v>
      </c>
    </row>
    <row r="763" spans="1:10" x14ac:dyDescent="0.3">
      <c r="A763" s="42">
        <f t="shared" ref="A763:A768" si="630">A762+1</f>
        <v>762</v>
      </c>
      <c r="B763" s="43">
        <v>45640</v>
      </c>
      <c r="C763" s="44">
        <v>0.94444444444444442</v>
      </c>
      <c r="D763" s="45" t="str">
        <f>IF(Tabela4[[#This Row],[Data]]&lt;&gt;"",PROPER(TEXT(Tabela4[[#This Row],[Data]],"mmmm")),"")</f>
        <v>Dezembro</v>
      </c>
      <c r="E763" s="45">
        <f>IF(Tabela4[[#This Row],[Data]]&lt;&gt;"",YEAR(Tabela4[[#This Row],[Data]]),"")</f>
        <v>2024</v>
      </c>
      <c r="F763" s="46">
        <f>IF(AND(Tabela4[[#This Row],[Data]]&lt;&gt;"",Tabela4[[#This Row],[Horário]]&lt;&gt;""),Tabela4[[#This Row],[Data]]+Tabela4[[#This Row],[Horário]],"")</f>
        <v>45640.944444444445</v>
      </c>
      <c r="G763" s="46">
        <f t="shared" ref="G763:G768" si="631">IF(AND(B763&lt;&gt;"",C763&lt;&gt;""),(B763+C763)-(B762+C762),"")</f>
        <v>0.26041666666424135</v>
      </c>
      <c r="H763" s="47">
        <f t="shared" ref="H763:H768" si="632">IF(G763&lt;&gt;"",INT(G763),"")</f>
        <v>0</v>
      </c>
      <c r="I763" s="47">
        <f t="shared" ref="I763:I768" si="633">IF(H763&lt;&gt;"",INT((G763-H763)*24),"")</f>
        <v>6</v>
      </c>
      <c r="J763" s="48">
        <f t="shared" ref="J763:J768" si="634">IF(I763&lt;&gt;"",(((G763-H763)*24)-I763)*60,"")</f>
        <v>14.99999999650754</v>
      </c>
    </row>
    <row r="764" spans="1:10" x14ac:dyDescent="0.3">
      <c r="A764" s="42">
        <f t="shared" si="630"/>
        <v>763</v>
      </c>
      <c r="B764" s="43">
        <v>45641</v>
      </c>
      <c r="C764" s="44">
        <v>0.68055555555555558</v>
      </c>
      <c r="D764" s="45" t="str">
        <f>IF(Tabela4[[#This Row],[Data]]&lt;&gt;"",PROPER(TEXT(Tabela4[[#This Row],[Data]],"mmmm")),"")</f>
        <v>Dezembro</v>
      </c>
      <c r="E764" s="45">
        <f>IF(Tabela4[[#This Row],[Data]]&lt;&gt;"",YEAR(Tabela4[[#This Row],[Data]]),"")</f>
        <v>2024</v>
      </c>
      <c r="F764" s="46">
        <f>IF(AND(Tabela4[[#This Row],[Data]]&lt;&gt;"",Tabela4[[#This Row],[Horário]]&lt;&gt;""),Tabela4[[#This Row],[Data]]+Tabela4[[#This Row],[Horário]],"")</f>
        <v>45641.680555555555</v>
      </c>
      <c r="G764" s="46">
        <f t="shared" si="631"/>
        <v>0.73611111110949423</v>
      </c>
      <c r="H764" s="47">
        <f t="shared" si="632"/>
        <v>0</v>
      </c>
      <c r="I764" s="47">
        <f t="shared" si="633"/>
        <v>17</v>
      </c>
      <c r="J764" s="48">
        <f t="shared" si="634"/>
        <v>39.999999997671694</v>
      </c>
    </row>
    <row r="765" spans="1:10" x14ac:dyDescent="0.3">
      <c r="A765" s="42">
        <f t="shared" si="630"/>
        <v>764</v>
      </c>
      <c r="B765" s="43">
        <v>45641</v>
      </c>
      <c r="C765" s="44">
        <v>0.75694444444444442</v>
      </c>
      <c r="D765" s="45" t="str">
        <f>IF(Tabela4[[#This Row],[Data]]&lt;&gt;"",PROPER(TEXT(Tabela4[[#This Row],[Data]],"mmmm")),"")</f>
        <v>Dezembro</v>
      </c>
      <c r="E765" s="45">
        <f>IF(Tabela4[[#This Row],[Data]]&lt;&gt;"",YEAR(Tabela4[[#This Row],[Data]]),"")</f>
        <v>2024</v>
      </c>
      <c r="F765" s="46">
        <f>IF(AND(Tabela4[[#This Row],[Data]]&lt;&gt;"",Tabela4[[#This Row],[Horário]]&lt;&gt;""),Tabela4[[#This Row],[Data]]+Tabela4[[#This Row],[Horário]],"")</f>
        <v>45641.756944444445</v>
      </c>
      <c r="G765" s="46">
        <f t="shared" si="631"/>
        <v>7.6388888890505768E-2</v>
      </c>
      <c r="H765" s="47">
        <f t="shared" si="632"/>
        <v>0</v>
      </c>
      <c r="I765" s="47">
        <f t="shared" si="633"/>
        <v>1</v>
      </c>
      <c r="J765" s="48">
        <f t="shared" si="634"/>
        <v>50.000000002328306</v>
      </c>
    </row>
    <row r="766" spans="1:10" x14ac:dyDescent="0.3">
      <c r="A766" s="42">
        <f t="shared" si="630"/>
        <v>765</v>
      </c>
      <c r="B766" s="43">
        <v>45641</v>
      </c>
      <c r="C766" s="44">
        <v>0.86111111111111116</v>
      </c>
      <c r="D766" s="45" t="str">
        <f>IF(Tabela4[[#This Row],[Data]]&lt;&gt;"",PROPER(TEXT(Tabela4[[#This Row],[Data]],"mmmm")),"")</f>
        <v>Dezembro</v>
      </c>
      <c r="E766" s="45">
        <f>IF(Tabela4[[#This Row],[Data]]&lt;&gt;"",YEAR(Tabela4[[#This Row],[Data]]),"")</f>
        <v>2024</v>
      </c>
      <c r="F766" s="46">
        <f>IF(AND(Tabela4[[#This Row],[Data]]&lt;&gt;"",Tabela4[[#This Row],[Horário]]&lt;&gt;""),Tabela4[[#This Row],[Data]]+Tabela4[[#This Row],[Horário]],"")</f>
        <v>45641.861111111109</v>
      </c>
      <c r="G766" s="46">
        <f t="shared" si="631"/>
        <v>0.10416666666424135</v>
      </c>
      <c r="H766" s="47">
        <f t="shared" si="632"/>
        <v>0</v>
      </c>
      <c r="I766" s="47">
        <f t="shared" si="633"/>
        <v>2</v>
      </c>
      <c r="J766" s="48">
        <f t="shared" si="634"/>
        <v>29.99999999650754</v>
      </c>
    </row>
    <row r="767" spans="1:10" x14ac:dyDescent="0.3">
      <c r="A767" s="42">
        <f t="shared" si="630"/>
        <v>766</v>
      </c>
      <c r="B767" s="43">
        <v>45642</v>
      </c>
      <c r="C767" s="44">
        <v>0.53333333333333333</v>
      </c>
      <c r="D767" s="45" t="str">
        <f>IF(Tabela4[[#This Row],[Data]]&lt;&gt;"",PROPER(TEXT(Tabela4[[#This Row],[Data]],"mmmm")),"")</f>
        <v>Dezembro</v>
      </c>
      <c r="E767" s="45">
        <f>IF(Tabela4[[#This Row],[Data]]&lt;&gt;"",YEAR(Tabela4[[#This Row],[Data]]),"")</f>
        <v>2024</v>
      </c>
      <c r="F767" s="46">
        <f>IF(AND(Tabela4[[#This Row],[Data]]&lt;&gt;"",Tabela4[[#This Row],[Horário]]&lt;&gt;""),Tabela4[[#This Row],[Data]]+Tabela4[[#This Row],[Horário]],"")</f>
        <v>45642.533333333333</v>
      </c>
      <c r="G767" s="46">
        <f t="shared" si="631"/>
        <v>0.67222222222335404</v>
      </c>
      <c r="H767" s="47">
        <f t="shared" si="632"/>
        <v>0</v>
      </c>
      <c r="I767" s="47">
        <f t="shared" si="633"/>
        <v>16</v>
      </c>
      <c r="J767" s="48">
        <f t="shared" si="634"/>
        <v>8.0000000016298145</v>
      </c>
    </row>
    <row r="768" spans="1:10" x14ac:dyDescent="0.3">
      <c r="A768" s="42">
        <f t="shared" si="630"/>
        <v>767</v>
      </c>
      <c r="B768" s="43">
        <v>45645</v>
      </c>
      <c r="C768" s="44">
        <v>0.13194444444444445</v>
      </c>
      <c r="D768" s="45" t="str">
        <f>IF(Tabela4[[#This Row],[Data]]&lt;&gt;"",PROPER(TEXT(Tabela4[[#This Row],[Data]],"mmmm")),"")</f>
        <v>Dezembro</v>
      </c>
      <c r="E768" s="45">
        <f>IF(Tabela4[[#This Row],[Data]]&lt;&gt;"",YEAR(Tabela4[[#This Row],[Data]]),"")</f>
        <v>2024</v>
      </c>
      <c r="F768" s="46">
        <f>IF(AND(Tabela4[[#This Row],[Data]]&lt;&gt;"",Tabela4[[#This Row],[Horário]]&lt;&gt;""),Tabela4[[#This Row],[Data]]+Tabela4[[#This Row],[Horário]],"")</f>
        <v>45645.131944444445</v>
      </c>
      <c r="G768" s="46">
        <f t="shared" si="631"/>
        <v>2.5986111111124046</v>
      </c>
      <c r="H768" s="47">
        <f t="shared" si="632"/>
        <v>2</v>
      </c>
      <c r="I768" s="47">
        <f t="shared" si="633"/>
        <v>14</v>
      </c>
      <c r="J768" s="48">
        <f t="shared" si="634"/>
        <v>22.000000001862645</v>
      </c>
    </row>
    <row r="769" spans="1:10" x14ac:dyDescent="0.3">
      <c r="A769" s="42">
        <f t="shared" ref="A769:A774" si="635">A768+1</f>
        <v>768</v>
      </c>
      <c r="B769" s="43">
        <v>45645</v>
      </c>
      <c r="C769" s="44">
        <v>0.58680555555555558</v>
      </c>
      <c r="D769" s="45" t="str">
        <f>IF(Tabela4[[#This Row],[Data]]&lt;&gt;"",PROPER(TEXT(Tabela4[[#This Row],[Data]],"mmmm")),"")</f>
        <v>Dezembro</v>
      </c>
      <c r="E769" s="45">
        <f>IF(Tabela4[[#This Row],[Data]]&lt;&gt;"",YEAR(Tabela4[[#This Row],[Data]]),"")</f>
        <v>2024</v>
      </c>
      <c r="F769" s="46">
        <f>IF(AND(Tabela4[[#This Row],[Data]]&lt;&gt;"",Tabela4[[#This Row],[Horário]]&lt;&gt;""),Tabela4[[#This Row],[Data]]+Tabela4[[#This Row],[Horário]],"")</f>
        <v>45645.586805555555</v>
      </c>
      <c r="G769" s="46">
        <f t="shared" ref="G769:G774" si="636">IF(AND(B769&lt;&gt;"",C769&lt;&gt;""),(B769+C769)-(B768+C768),"")</f>
        <v>0.45486111110949423</v>
      </c>
      <c r="H769" s="47">
        <f t="shared" ref="H769:H774" si="637">IF(G769&lt;&gt;"",INT(G769),"")</f>
        <v>0</v>
      </c>
      <c r="I769" s="47">
        <f t="shared" ref="I769:I774" si="638">IF(H769&lt;&gt;"",INT((G769-H769)*24),"")</f>
        <v>10</v>
      </c>
      <c r="J769" s="48">
        <f t="shared" ref="J769:J774" si="639">IF(I769&lt;&gt;"",(((G769-H769)*24)-I769)*60,"")</f>
        <v>54.999999997671694</v>
      </c>
    </row>
    <row r="770" spans="1:10" x14ac:dyDescent="0.3">
      <c r="A770" s="42">
        <f t="shared" si="635"/>
        <v>769</v>
      </c>
      <c r="B770" s="43">
        <v>45645</v>
      </c>
      <c r="C770" s="44">
        <v>0.68402777777777779</v>
      </c>
      <c r="D770" s="45" t="str">
        <f>IF(Tabela4[[#This Row],[Data]]&lt;&gt;"",PROPER(TEXT(Tabela4[[#This Row],[Data]],"mmmm")),"")</f>
        <v>Dezembro</v>
      </c>
      <c r="E770" s="45">
        <f>IF(Tabela4[[#This Row],[Data]]&lt;&gt;"",YEAR(Tabela4[[#This Row],[Data]]),"")</f>
        <v>2024</v>
      </c>
      <c r="F770" s="46">
        <f>IF(AND(Tabela4[[#This Row],[Data]]&lt;&gt;"",Tabela4[[#This Row],[Horário]]&lt;&gt;""),Tabela4[[#This Row],[Data]]+Tabela4[[#This Row],[Horário]],"")</f>
        <v>45645.684027777781</v>
      </c>
      <c r="G770" s="46">
        <f t="shared" si="636"/>
        <v>9.7222222226264421E-2</v>
      </c>
      <c r="H770" s="47">
        <f t="shared" si="637"/>
        <v>0</v>
      </c>
      <c r="I770" s="47">
        <f t="shared" si="638"/>
        <v>2</v>
      </c>
      <c r="J770" s="48">
        <f t="shared" si="639"/>
        <v>20.000000005820766</v>
      </c>
    </row>
    <row r="771" spans="1:10" x14ac:dyDescent="0.3">
      <c r="A771" s="42">
        <f t="shared" si="635"/>
        <v>770</v>
      </c>
      <c r="B771" s="43">
        <v>45645</v>
      </c>
      <c r="C771" s="44">
        <v>0.72222222222222221</v>
      </c>
      <c r="D771" s="45" t="str">
        <f>IF(Tabela4[[#This Row],[Data]]&lt;&gt;"",PROPER(TEXT(Tabela4[[#This Row],[Data]],"mmmm")),"")</f>
        <v>Dezembro</v>
      </c>
      <c r="E771" s="45">
        <f>IF(Tabela4[[#This Row],[Data]]&lt;&gt;"",YEAR(Tabela4[[#This Row],[Data]]),"")</f>
        <v>2024</v>
      </c>
      <c r="F771" s="46">
        <f>IF(AND(Tabela4[[#This Row],[Data]]&lt;&gt;"",Tabela4[[#This Row],[Horário]]&lt;&gt;""),Tabela4[[#This Row],[Data]]+Tabela4[[#This Row],[Horário]],"")</f>
        <v>45645.722222222219</v>
      </c>
      <c r="G771" s="46">
        <f t="shared" si="636"/>
        <v>3.8194444437976927E-2</v>
      </c>
      <c r="H771" s="47">
        <f t="shared" si="637"/>
        <v>0</v>
      </c>
      <c r="I771" s="47">
        <f t="shared" si="638"/>
        <v>0</v>
      </c>
      <c r="J771" s="48">
        <f t="shared" si="639"/>
        <v>54.999999990686774</v>
      </c>
    </row>
    <row r="772" spans="1:10" x14ac:dyDescent="0.3">
      <c r="A772" s="42">
        <f t="shared" si="635"/>
        <v>771</v>
      </c>
      <c r="B772" s="43">
        <v>45645</v>
      </c>
      <c r="C772" s="44">
        <v>0.8125</v>
      </c>
      <c r="D772" s="45" t="str">
        <f>IF(Tabela4[[#This Row],[Data]]&lt;&gt;"",PROPER(TEXT(Tabela4[[#This Row],[Data]],"mmmm")),"")</f>
        <v>Dezembro</v>
      </c>
      <c r="E772" s="45">
        <f>IF(Tabela4[[#This Row],[Data]]&lt;&gt;"",YEAR(Tabela4[[#This Row],[Data]]),"")</f>
        <v>2024</v>
      </c>
      <c r="F772" s="46">
        <f>IF(AND(Tabela4[[#This Row],[Data]]&lt;&gt;"",Tabela4[[#This Row],[Horário]]&lt;&gt;""),Tabela4[[#This Row],[Data]]+Tabela4[[#This Row],[Horário]],"")</f>
        <v>45645.8125</v>
      </c>
      <c r="G772" s="46">
        <f t="shared" si="636"/>
        <v>9.0277777781011537E-2</v>
      </c>
      <c r="H772" s="47">
        <f t="shared" si="637"/>
        <v>0</v>
      </c>
      <c r="I772" s="47">
        <f t="shared" si="638"/>
        <v>2</v>
      </c>
      <c r="J772" s="48">
        <f t="shared" si="639"/>
        <v>10.000000004656613</v>
      </c>
    </row>
    <row r="773" spans="1:10" x14ac:dyDescent="0.3">
      <c r="A773" s="42">
        <f t="shared" si="635"/>
        <v>772</v>
      </c>
      <c r="B773" s="43">
        <v>45646</v>
      </c>
      <c r="C773" s="44">
        <v>0.22222222222222221</v>
      </c>
      <c r="D773" s="45" t="str">
        <f>IF(Tabela4[[#This Row],[Data]]&lt;&gt;"",PROPER(TEXT(Tabela4[[#This Row],[Data]],"mmmm")),"")</f>
        <v>Dezembro</v>
      </c>
      <c r="E773" s="45">
        <f>IF(Tabela4[[#This Row],[Data]]&lt;&gt;"",YEAR(Tabela4[[#This Row],[Data]]),"")</f>
        <v>2024</v>
      </c>
      <c r="F773" s="46">
        <f>IF(AND(Tabela4[[#This Row],[Data]]&lt;&gt;"",Tabela4[[#This Row],[Horário]]&lt;&gt;""),Tabela4[[#This Row],[Data]]+Tabela4[[#This Row],[Horário]],"")</f>
        <v>45646.222222222219</v>
      </c>
      <c r="G773" s="46">
        <f t="shared" si="636"/>
        <v>0.40972222221898846</v>
      </c>
      <c r="H773" s="47">
        <f t="shared" si="637"/>
        <v>0</v>
      </c>
      <c r="I773" s="47">
        <f t="shared" si="638"/>
        <v>9</v>
      </c>
      <c r="J773" s="48">
        <f t="shared" si="639"/>
        <v>49.999999995343387</v>
      </c>
    </row>
    <row r="774" spans="1:10" x14ac:dyDescent="0.3">
      <c r="A774" s="42">
        <f t="shared" si="635"/>
        <v>773</v>
      </c>
      <c r="B774" s="43">
        <v>45647</v>
      </c>
      <c r="C774" s="44">
        <v>0.85069444444444442</v>
      </c>
      <c r="D774" s="45" t="str">
        <f>IF(Tabela4[[#This Row],[Data]]&lt;&gt;"",PROPER(TEXT(Tabela4[[#This Row],[Data]],"mmmm")),"")</f>
        <v>Dezembro</v>
      </c>
      <c r="E774" s="45">
        <f>IF(Tabela4[[#This Row],[Data]]&lt;&gt;"",YEAR(Tabela4[[#This Row],[Data]]),"")</f>
        <v>2024</v>
      </c>
      <c r="F774" s="46">
        <f>IF(AND(Tabela4[[#This Row],[Data]]&lt;&gt;"",Tabela4[[#This Row],[Horário]]&lt;&gt;""),Tabela4[[#This Row],[Data]]+Tabela4[[#This Row],[Horário]],"")</f>
        <v>45647.850694444445</v>
      </c>
      <c r="G774" s="46">
        <f t="shared" si="636"/>
        <v>1.6284722222262644</v>
      </c>
      <c r="H774" s="47">
        <f t="shared" si="637"/>
        <v>1</v>
      </c>
      <c r="I774" s="47">
        <f t="shared" si="638"/>
        <v>15</v>
      </c>
      <c r="J774" s="48">
        <f t="shared" si="639"/>
        <v>5.0000000058207661</v>
      </c>
    </row>
    <row r="775" spans="1:10" x14ac:dyDescent="0.3">
      <c r="A775" s="42">
        <f t="shared" ref="A775:A780" si="640">A774+1</f>
        <v>774</v>
      </c>
      <c r="B775" s="43">
        <v>45648</v>
      </c>
      <c r="C775" s="44">
        <v>0.73263888888888884</v>
      </c>
      <c r="D775" s="45" t="str">
        <f>IF(Tabela4[[#This Row],[Data]]&lt;&gt;"",PROPER(TEXT(Tabela4[[#This Row],[Data]],"mmmm")),"")</f>
        <v>Dezembro</v>
      </c>
      <c r="E775" s="45">
        <f>IF(Tabela4[[#This Row],[Data]]&lt;&gt;"",YEAR(Tabela4[[#This Row],[Data]]),"")</f>
        <v>2024</v>
      </c>
      <c r="F775" s="46">
        <f>IF(AND(Tabela4[[#This Row],[Data]]&lt;&gt;"",Tabela4[[#This Row],[Horário]]&lt;&gt;""),Tabela4[[#This Row],[Data]]+Tabela4[[#This Row],[Horário]],"")</f>
        <v>45648.732638888891</v>
      </c>
      <c r="G775" s="46">
        <f t="shared" ref="G775:G780" si="641">IF(AND(B775&lt;&gt;"",C775&lt;&gt;""),(B775+C775)-(B774+C774),"")</f>
        <v>0.88194444444525288</v>
      </c>
      <c r="H775" s="47">
        <f t="shared" ref="H775:H780" si="642">IF(G775&lt;&gt;"",INT(G775),"")</f>
        <v>0</v>
      </c>
      <c r="I775" s="47">
        <f t="shared" ref="I775:I780" si="643">IF(H775&lt;&gt;"",INT((G775-H775)*24),"")</f>
        <v>21</v>
      </c>
      <c r="J775" s="48">
        <f t="shared" ref="J775:J780" si="644">IF(I775&lt;&gt;"",(((G775-H775)*24)-I775)*60,"")</f>
        <v>10.000000001164153</v>
      </c>
    </row>
    <row r="776" spans="1:10" x14ac:dyDescent="0.3">
      <c r="A776" s="42">
        <f t="shared" si="640"/>
        <v>775</v>
      </c>
      <c r="B776" s="43">
        <v>45648</v>
      </c>
      <c r="C776" s="44">
        <v>0.90625</v>
      </c>
      <c r="D776" s="45" t="str">
        <f>IF(Tabela4[[#This Row],[Data]]&lt;&gt;"",PROPER(TEXT(Tabela4[[#This Row],[Data]],"mmmm")),"")</f>
        <v>Dezembro</v>
      </c>
      <c r="E776" s="45">
        <f>IF(Tabela4[[#This Row],[Data]]&lt;&gt;"",YEAR(Tabela4[[#This Row],[Data]]),"")</f>
        <v>2024</v>
      </c>
      <c r="F776" s="46">
        <f>IF(AND(Tabela4[[#This Row],[Data]]&lt;&gt;"",Tabela4[[#This Row],[Horário]]&lt;&gt;""),Tabela4[[#This Row],[Data]]+Tabela4[[#This Row],[Horário]],"")</f>
        <v>45648.90625</v>
      </c>
      <c r="G776" s="46">
        <f t="shared" si="641"/>
        <v>0.17361111110949423</v>
      </c>
      <c r="H776" s="47">
        <f t="shared" si="642"/>
        <v>0</v>
      </c>
      <c r="I776" s="47">
        <f t="shared" si="643"/>
        <v>4</v>
      </c>
      <c r="J776" s="48">
        <f t="shared" si="644"/>
        <v>9.9999999976716936</v>
      </c>
    </row>
    <row r="777" spans="1:10" x14ac:dyDescent="0.3">
      <c r="A777" s="42">
        <f t="shared" si="640"/>
        <v>776</v>
      </c>
      <c r="B777" s="43">
        <v>45650</v>
      </c>
      <c r="C777" s="44">
        <v>0.58333333333333337</v>
      </c>
      <c r="D777" s="45" t="str">
        <f>IF(Tabela4[[#This Row],[Data]]&lt;&gt;"",PROPER(TEXT(Tabela4[[#This Row],[Data]],"mmmm")),"")</f>
        <v>Dezembro</v>
      </c>
      <c r="E777" s="45">
        <f>IF(Tabela4[[#This Row],[Data]]&lt;&gt;"",YEAR(Tabela4[[#This Row],[Data]]),"")</f>
        <v>2024</v>
      </c>
      <c r="F777" s="46">
        <f>IF(AND(Tabela4[[#This Row],[Data]]&lt;&gt;"",Tabela4[[#This Row],[Horário]]&lt;&gt;""),Tabela4[[#This Row],[Data]]+Tabela4[[#This Row],[Horário]],"")</f>
        <v>45650.583333333336</v>
      </c>
      <c r="G777" s="46">
        <f t="shared" si="641"/>
        <v>1.6770833333357587</v>
      </c>
      <c r="H777" s="47">
        <f t="shared" si="642"/>
        <v>1</v>
      </c>
      <c r="I777" s="47">
        <f t="shared" si="643"/>
        <v>16</v>
      </c>
      <c r="J777" s="48">
        <f t="shared" si="644"/>
        <v>15.00000000349246</v>
      </c>
    </row>
    <row r="778" spans="1:10" x14ac:dyDescent="0.3">
      <c r="A778" s="42">
        <f t="shared" si="640"/>
        <v>777</v>
      </c>
      <c r="B778" s="43">
        <v>45651</v>
      </c>
      <c r="C778" s="44">
        <v>0.54513888888888884</v>
      </c>
      <c r="D778" s="45" t="str">
        <f>IF(Tabela4[[#This Row],[Data]]&lt;&gt;"",PROPER(TEXT(Tabela4[[#This Row],[Data]],"mmmm")),"")</f>
        <v>Dezembro</v>
      </c>
      <c r="E778" s="45">
        <f>IF(Tabela4[[#This Row],[Data]]&lt;&gt;"",YEAR(Tabela4[[#This Row],[Data]]),"")</f>
        <v>2024</v>
      </c>
      <c r="F778" s="46">
        <f>IF(AND(Tabela4[[#This Row],[Data]]&lt;&gt;"",Tabela4[[#This Row],[Horário]]&lt;&gt;""),Tabela4[[#This Row],[Data]]+Tabela4[[#This Row],[Horário]],"")</f>
        <v>45651.545138888891</v>
      </c>
      <c r="G778" s="46">
        <f t="shared" si="641"/>
        <v>0.96180555555474712</v>
      </c>
      <c r="H778" s="47">
        <f t="shared" si="642"/>
        <v>0</v>
      </c>
      <c r="I778" s="47">
        <f t="shared" si="643"/>
        <v>23</v>
      </c>
      <c r="J778" s="48">
        <f t="shared" si="644"/>
        <v>4.9999999988358468</v>
      </c>
    </row>
    <row r="779" spans="1:10" x14ac:dyDescent="0.3">
      <c r="A779" s="42">
        <f t="shared" si="640"/>
        <v>778</v>
      </c>
      <c r="B779" s="43">
        <v>45651</v>
      </c>
      <c r="C779" s="44">
        <v>0.58680555555555558</v>
      </c>
      <c r="D779" s="45" t="str">
        <f>IF(Tabela4[[#This Row],[Data]]&lt;&gt;"",PROPER(TEXT(Tabela4[[#This Row],[Data]],"mmmm")),"")</f>
        <v>Dezembro</v>
      </c>
      <c r="E779" s="45">
        <f>IF(Tabela4[[#This Row],[Data]]&lt;&gt;"",YEAR(Tabela4[[#This Row],[Data]]),"")</f>
        <v>2024</v>
      </c>
      <c r="F779" s="46">
        <f>IF(AND(Tabela4[[#This Row],[Data]]&lt;&gt;"",Tabela4[[#This Row],[Horário]]&lt;&gt;""),Tabela4[[#This Row],[Data]]+Tabela4[[#This Row],[Horário]],"")</f>
        <v>45651.586805555555</v>
      </c>
      <c r="G779" s="46">
        <f t="shared" si="641"/>
        <v>4.1666666664241347E-2</v>
      </c>
      <c r="H779" s="47">
        <f t="shared" si="642"/>
        <v>0</v>
      </c>
      <c r="I779" s="47">
        <f t="shared" si="643"/>
        <v>0</v>
      </c>
      <c r="J779" s="48">
        <f t="shared" si="644"/>
        <v>59.99999999650754</v>
      </c>
    </row>
    <row r="780" spans="1:10" x14ac:dyDescent="0.3">
      <c r="A780" s="42">
        <f t="shared" si="640"/>
        <v>779</v>
      </c>
      <c r="B780" s="43">
        <v>45651</v>
      </c>
      <c r="C780" s="44">
        <v>0.65625</v>
      </c>
      <c r="D780" s="45" t="str">
        <f>IF(Tabela4[[#This Row],[Data]]&lt;&gt;"",PROPER(TEXT(Tabela4[[#This Row],[Data]],"mmmm")),"")</f>
        <v>Dezembro</v>
      </c>
      <c r="E780" s="45">
        <f>IF(Tabela4[[#This Row],[Data]]&lt;&gt;"",YEAR(Tabela4[[#This Row],[Data]]),"")</f>
        <v>2024</v>
      </c>
      <c r="F780" s="46">
        <f>IF(AND(Tabela4[[#This Row],[Data]]&lt;&gt;"",Tabela4[[#This Row],[Horário]]&lt;&gt;""),Tabela4[[#This Row],[Data]]+Tabela4[[#This Row],[Horário]],"")</f>
        <v>45651.65625</v>
      </c>
      <c r="G780" s="46">
        <f t="shared" si="641"/>
        <v>6.9444444445252884E-2</v>
      </c>
      <c r="H780" s="47">
        <f t="shared" si="642"/>
        <v>0</v>
      </c>
      <c r="I780" s="47">
        <f t="shared" si="643"/>
        <v>1</v>
      </c>
      <c r="J780" s="48">
        <f t="shared" si="644"/>
        <v>40.000000001164153</v>
      </c>
    </row>
    <row r="781" spans="1:10" x14ac:dyDescent="0.3">
      <c r="A781" s="42">
        <f t="shared" ref="A781:A786" si="645">A780+1</f>
        <v>780</v>
      </c>
      <c r="B781" s="43">
        <v>45651</v>
      </c>
      <c r="C781" s="44">
        <v>0.83194444444444449</v>
      </c>
      <c r="D781" s="45" t="str">
        <f>IF(Tabela4[[#This Row],[Data]]&lt;&gt;"",PROPER(TEXT(Tabela4[[#This Row],[Data]],"mmmm")),"")</f>
        <v>Dezembro</v>
      </c>
      <c r="E781" s="45">
        <f>IF(Tabela4[[#This Row],[Data]]&lt;&gt;"",YEAR(Tabela4[[#This Row],[Data]]),"")</f>
        <v>2024</v>
      </c>
      <c r="F781" s="46">
        <f>IF(AND(Tabela4[[#This Row],[Data]]&lt;&gt;"",Tabela4[[#This Row],[Horário]]&lt;&gt;""),Tabela4[[#This Row],[Data]]+Tabela4[[#This Row],[Horário]],"")</f>
        <v>45651.831944444442</v>
      </c>
      <c r="G781" s="46">
        <f t="shared" ref="G781:G786" si="646">IF(AND(B781&lt;&gt;"",C781&lt;&gt;""),(B781+C781)-(B780+C780),"")</f>
        <v>0.1756944444423425</v>
      </c>
      <c r="H781" s="47">
        <f t="shared" ref="H781:H786" si="647">IF(G781&lt;&gt;"",INT(G781),"")</f>
        <v>0</v>
      </c>
      <c r="I781" s="47">
        <f t="shared" ref="I781:I786" si="648">IF(H781&lt;&gt;"",INT((G781-H781)*24),"")</f>
        <v>4</v>
      </c>
      <c r="J781" s="48">
        <f t="shared" ref="J781:J786" si="649">IF(I781&lt;&gt;"",(((G781-H781)*24)-I781)*60,"")</f>
        <v>12.999999996973202</v>
      </c>
    </row>
    <row r="782" spans="1:10" x14ac:dyDescent="0.3">
      <c r="A782" s="42">
        <f t="shared" si="645"/>
        <v>781</v>
      </c>
      <c r="B782" s="43">
        <v>45653</v>
      </c>
      <c r="C782" s="44">
        <v>0.83333333333333337</v>
      </c>
      <c r="D782" s="45" t="str">
        <f>IF(Tabela4[[#This Row],[Data]]&lt;&gt;"",PROPER(TEXT(Tabela4[[#This Row],[Data]],"mmmm")),"")</f>
        <v>Dezembro</v>
      </c>
      <c r="E782" s="45">
        <f>IF(Tabela4[[#This Row],[Data]]&lt;&gt;"",YEAR(Tabela4[[#This Row],[Data]]),"")</f>
        <v>2024</v>
      </c>
      <c r="F782" s="46">
        <f>IF(AND(Tabela4[[#This Row],[Data]]&lt;&gt;"",Tabela4[[#This Row],[Horário]]&lt;&gt;""),Tabela4[[#This Row],[Data]]+Tabela4[[#This Row],[Horário]],"")</f>
        <v>45653.833333333336</v>
      </c>
      <c r="G782" s="46">
        <f t="shared" si="646"/>
        <v>2.0013888888934162</v>
      </c>
      <c r="H782" s="47">
        <f t="shared" si="647"/>
        <v>2</v>
      </c>
      <c r="I782" s="47">
        <f t="shared" si="648"/>
        <v>0</v>
      </c>
      <c r="J782" s="48">
        <f t="shared" si="649"/>
        <v>2.000000006519258</v>
      </c>
    </row>
    <row r="783" spans="1:10" x14ac:dyDescent="0.3">
      <c r="A783" s="42">
        <f t="shared" si="645"/>
        <v>782</v>
      </c>
      <c r="B783" s="43">
        <v>45653</v>
      </c>
      <c r="C783" s="44">
        <v>0.90625</v>
      </c>
      <c r="D783" s="45" t="str">
        <f>IF(Tabela4[[#This Row],[Data]]&lt;&gt;"",PROPER(TEXT(Tabela4[[#This Row],[Data]],"mmmm")),"")</f>
        <v>Dezembro</v>
      </c>
      <c r="E783" s="45">
        <f>IF(Tabela4[[#This Row],[Data]]&lt;&gt;"",YEAR(Tabela4[[#This Row],[Data]]),"")</f>
        <v>2024</v>
      </c>
      <c r="F783" s="46">
        <f>IF(AND(Tabela4[[#This Row],[Data]]&lt;&gt;"",Tabela4[[#This Row],[Horário]]&lt;&gt;""),Tabela4[[#This Row],[Data]]+Tabela4[[#This Row],[Horário]],"")</f>
        <v>45653.90625</v>
      </c>
      <c r="G783" s="46">
        <f t="shared" si="646"/>
        <v>7.2916666664241347E-2</v>
      </c>
      <c r="H783" s="47">
        <f t="shared" si="647"/>
        <v>0</v>
      </c>
      <c r="I783" s="47">
        <f t="shared" si="648"/>
        <v>1</v>
      </c>
      <c r="J783" s="48">
        <f t="shared" si="649"/>
        <v>44.99999999650754</v>
      </c>
    </row>
    <row r="784" spans="1:10" x14ac:dyDescent="0.3">
      <c r="A784" s="42">
        <f t="shared" si="645"/>
        <v>783</v>
      </c>
      <c r="B784" s="43">
        <v>45654</v>
      </c>
      <c r="C784" s="44">
        <v>0.90277777777777779</v>
      </c>
      <c r="D784" s="45" t="str">
        <f>IF(Tabela4[[#This Row],[Data]]&lt;&gt;"",PROPER(TEXT(Tabela4[[#This Row],[Data]],"mmmm")),"")</f>
        <v>Dezembro</v>
      </c>
      <c r="E784" s="45">
        <f>IF(Tabela4[[#This Row],[Data]]&lt;&gt;"",YEAR(Tabela4[[#This Row],[Data]]),"")</f>
        <v>2024</v>
      </c>
      <c r="F784" s="46">
        <f>IF(AND(Tabela4[[#This Row],[Data]]&lt;&gt;"",Tabela4[[#This Row],[Horário]]&lt;&gt;""),Tabela4[[#This Row],[Data]]+Tabela4[[#This Row],[Horário]],"")</f>
        <v>45654.902777777781</v>
      </c>
      <c r="G784" s="46">
        <f t="shared" si="646"/>
        <v>0.99652777778101154</v>
      </c>
      <c r="H784" s="47">
        <f t="shared" si="647"/>
        <v>0</v>
      </c>
      <c r="I784" s="47">
        <f t="shared" si="648"/>
        <v>23</v>
      </c>
      <c r="J784" s="48">
        <f t="shared" si="649"/>
        <v>55.000000004656613</v>
      </c>
    </row>
    <row r="785" spans="1:10" x14ac:dyDescent="0.3">
      <c r="A785" s="42">
        <f t="shared" si="645"/>
        <v>784</v>
      </c>
      <c r="B785" s="43">
        <v>45655</v>
      </c>
      <c r="C785" s="44">
        <v>2.4305555555555556E-2</v>
      </c>
      <c r="D785" s="45" t="str">
        <f>IF(Tabela4[[#This Row],[Data]]&lt;&gt;"",PROPER(TEXT(Tabela4[[#This Row],[Data]],"mmmm")),"")</f>
        <v>Dezembro</v>
      </c>
      <c r="E785" s="45">
        <f>IF(Tabela4[[#This Row],[Data]]&lt;&gt;"",YEAR(Tabela4[[#This Row],[Data]]),"")</f>
        <v>2024</v>
      </c>
      <c r="F785" s="46">
        <f>IF(AND(Tabela4[[#This Row],[Data]]&lt;&gt;"",Tabela4[[#This Row],[Horário]]&lt;&gt;""),Tabela4[[#This Row],[Data]]+Tabela4[[#This Row],[Horário]],"")</f>
        <v>45655.024305555555</v>
      </c>
      <c r="G785" s="46">
        <f t="shared" si="646"/>
        <v>0.12152777777373558</v>
      </c>
      <c r="H785" s="47">
        <f t="shared" si="647"/>
        <v>0</v>
      </c>
      <c r="I785" s="47">
        <f t="shared" si="648"/>
        <v>2</v>
      </c>
      <c r="J785" s="48">
        <f t="shared" si="649"/>
        <v>54.999999994179234</v>
      </c>
    </row>
    <row r="786" spans="1:10" x14ac:dyDescent="0.3">
      <c r="A786" s="42">
        <f t="shared" si="645"/>
        <v>785</v>
      </c>
      <c r="B786" s="43">
        <v>45655</v>
      </c>
      <c r="C786" s="44">
        <v>0.10069444444444445</v>
      </c>
      <c r="D786" s="45" t="str">
        <f>IF(Tabela4[[#This Row],[Data]]&lt;&gt;"",PROPER(TEXT(Tabela4[[#This Row],[Data]],"mmmm")),"")</f>
        <v>Dezembro</v>
      </c>
      <c r="E786" s="45">
        <f>IF(Tabela4[[#This Row],[Data]]&lt;&gt;"",YEAR(Tabela4[[#This Row],[Data]]),"")</f>
        <v>2024</v>
      </c>
      <c r="F786" s="46">
        <f>IF(AND(Tabela4[[#This Row],[Data]]&lt;&gt;"",Tabela4[[#This Row],[Horário]]&lt;&gt;""),Tabela4[[#This Row],[Data]]+Tabela4[[#This Row],[Horário]],"")</f>
        <v>45655.100694444445</v>
      </c>
      <c r="G786" s="46">
        <f t="shared" si="646"/>
        <v>7.6388888890505768E-2</v>
      </c>
      <c r="H786" s="47">
        <f t="shared" si="647"/>
        <v>0</v>
      </c>
      <c r="I786" s="47">
        <f t="shared" si="648"/>
        <v>1</v>
      </c>
      <c r="J786" s="48">
        <f t="shared" si="649"/>
        <v>50.000000002328306</v>
      </c>
    </row>
    <row r="787" spans="1:10" x14ac:dyDescent="0.3">
      <c r="A787" s="42">
        <f t="shared" ref="A787:A792" si="650">A786+1</f>
        <v>786</v>
      </c>
      <c r="B787" s="43">
        <v>45656</v>
      </c>
      <c r="C787" s="44">
        <v>0.71180555555555558</v>
      </c>
      <c r="D787" s="45" t="str">
        <f>IF(Tabela4[[#This Row],[Data]]&lt;&gt;"",PROPER(TEXT(Tabela4[[#This Row],[Data]],"mmmm")),"")</f>
        <v>Dezembro</v>
      </c>
      <c r="E787" s="45">
        <f>IF(Tabela4[[#This Row],[Data]]&lt;&gt;"",YEAR(Tabela4[[#This Row],[Data]]),"")</f>
        <v>2024</v>
      </c>
      <c r="F787" s="46">
        <f>IF(AND(Tabela4[[#This Row],[Data]]&lt;&gt;"",Tabela4[[#This Row],[Horário]]&lt;&gt;""),Tabela4[[#This Row],[Data]]+Tabela4[[#This Row],[Horário]],"")</f>
        <v>45656.711805555555</v>
      </c>
      <c r="G787" s="46">
        <f t="shared" ref="G787:G792" si="651">IF(AND(B787&lt;&gt;"",C787&lt;&gt;""),(B787+C787)-(B786+C786),"")</f>
        <v>1.6111111111094942</v>
      </c>
      <c r="H787" s="47">
        <f t="shared" ref="H787:H792" si="652">IF(G787&lt;&gt;"",INT(G787),"")</f>
        <v>1</v>
      </c>
      <c r="I787" s="47">
        <f t="shared" ref="I787:I792" si="653">IF(H787&lt;&gt;"",INT((G787-H787)*24),"")</f>
        <v>14</v>
      </c>
      <c r="J787" s="48">
        <f t="shared" ref="J787:J792" si="654">IF(I787&lt;&gt;"",(((G787-H787)*24)-I787)*60,"")</f>
        <v>39.999999997671694</v>
      </c>
    </row>
    <row r="788" spans="1:10" x14ac:dyDescent="0.3">
      <c r="A788" s="42">
        <f t="shared" si="650"/>
        <v>787</v>
      </c>
      <c r="B788" s="43">
        <v>45657</v>
      </c>
      <c r="C788" s="44">
        <v>0.18194444444444444</v>
      </c>
      <c r="D788" s="45" t="str">
        <f>IF(Tabela4[[#This Row],[Data]]&lt;&gt;"",PROPER(TEXT(Tabela4[[#This Row],[Data]],"mmmm")),"")</f>
        <v>Dezembro</v>
      </c>
      <c r="E788" s="45">
        <f>IF(Tabela4[[#This Row],[Data]]&lt;&gt;"",YEAR(Tabela4[[#This Row],[Data]]),"")</f>
        <v>2024</v>
      </c>
      <c r="F788" s="46">
        <f>IF(AND(Tabela4[[#This Row],[Data]]&lt;&gt;"",Tabela4[[#This Row],[Horário]]&lt;&gt;""),Tabela4[[#This Row],[Data]]+Tabela4[[#This Row],[Horário]],"")</f>
        <v>45657.181944444441</v>
      </c>
      <c r="G788" s="46">
        <f t="shared" si="651"/>
        <v>0.47013888888614019</v>
      </c>
      <c r="H788" s="47">
        <f t="shared" si="652"/>
        <v>0</v>
      </c>
      <c r="I788" s="47">
        <f t="shared" si="653"/>
        <v>11</v>
      </c>
      <c r="J788" s="48">
        <f t="shared" si="654"/>
        <v>16.999999996041879</v>
      </c>
    </row>
    <row r="789" spans="1:10" x14ac:dyDescent="0.3">
      <c r="A789" s="42">
        <f t="shared" si="650"/>
        <v>788</v>
      </c>
      <c r="B789" s="43">
        <v>45657</v>
      </c>
      <c r="C789" s="44">
        <v>0.21527777777777779</v>
      </c>
      <c r="D789" s="45" t="str">
        <f>IF(Tabela4[[#This Row],[Data]]&lt;&gt;"",PROPER(TEXT(Tabela4[[#This Row],[Data]],"mmmm")),"")</f>
        <v>Dezembro</v>
      </c>
      <c r="E789" s="45">
        <f>IF(Tabela4[[#This Row],[Data]]&lt;&gt;"",YEAR(Tabela4[[#This Row],[Data]]),"")</f>
        <v>2024</v>
      </c>
      <c r="F789" s="46">
        <f>IF(AND(Tabela4[[#This Row],[Data]]&lt;&gt;"",Tabela4[[#This Row],[Horário]]&lt;&gt;""),Tabela4[[#This Row],[Data]]+Tabela4[[#This Row],[Horário]],"")</f>
        <v>45657.215277777781</v>
      </c>
      <c r="G789" s="46">
        <f t="shared" si="651"/>
        <v>3.3333333340124227E-2</v>
      </c>
      <c r="H789" s="47">
        <f t="shared" si="652"/>
        <v>0</v>
      </c>
      <c r="I789" s="47">
        <f t="shared" si="653"/>
        <v>0</v>
      </c>
      <c r="J789" s="48">
        <f t="shared" si="654"/>
        <v>48.000000009778887</v>
      </c>
    </row>
    <row r="790" spans="1:10" x14ac:dyDescent="0.3">
      <c r="A790" s="42">
        <f t="shared" si="650"/>
        <v>789</v>
      </c>
      <c r="B790" s="43">
        <v>45657</v>
      </c>
      <c r="C790" s="44">
        <v>0.79166666666666663</v>
      </c>
      <c r="D790" s="45" t="str">
        <f>IF(Tabela4[[#This Row],[Data]]&lt;&gt;"",PROPER(TEXT(Tabela4[[#This Row],[Data]],"mmmm")),"")</f>
        <v>Dezembro</v>
      </c>
      <c r="E790" s="45">
        <f>IF(Tabela4[[#This Row],[Data]]&lt;&gt;"",YEAR(Tabela4[[#This Row],[Data]]),"")</f>
        <v>2024</v>
      </c>
      <c r="F790" s="46">
        <f>IF(AND(Tabela4[[#This Row],[Data]]&lt;&gt;"",Tabela4[[#This Row],[Horário]]&lt;&gt;""),Tabela4[[#This Row],[Data]]+Tabela4[[#This Row],[Horário]],"")</f>
        <v>45657.791666666664</v>
      </c>
      <c r="G790" s="46">
        <f t="shared" si="651"/>
        <v>0.57638888888322981</v>
      </c>
      <c r="H790" s="47">
        <f t="shared" si="652"/>
        <v>0</v>
      </c>
      <c r="I790" s="47">
        <f t="shared" si="653"/>
        <v>13</v>
      </c>
      <c r="J790" s="48">
        <f t="shared" si="654"/>
        <v>49.999999991850927</v>
      </c>
    </row>
    <row r="791" spans="1:10" x14ac:dyDescent="0.3">
      <c r="A791" s="42">
        <f t="shared" si="650"/>
        <v>790</v>
      </c>
      <c r="B791" s="43">
        <v>45658</v>
      </c>
      <c r="C791" s="44">
        <v>0.11805555555555555</v>
      </c>
      <c r="D791" s="45" t="str">
        <f>IF(Tabela4[[#This Row],[Data]]&lt;&gt;"",PROPER(TEXT(Tabela4[[#This Row],[Data]],"mmmm")),"")</f>
        <v>Janeiro</v>
      </c>
      <c r="E791" s="45">
        <f>IF(Tabela4[[#This Row],[Data]]&lt;&gt;"",YEAR(Tabela4[[#This Row],[Data]]),"")</f>
        <v>2025</v>
      </c>
      <c r="F791" s="46">
        <f>IF(AND(Tabela4[[#This Row],[Data]]&lt;&gt;"",Tabela4[[#This Row],[Horário]]&lt;&gt;""),Tabela4[[#This Row],[Data]]+Tabela4[[#This Row],[Horário]],"")</f>
        <v>45658.118055555555</v>
      </c>
      <c r="G791" s="46">
        <f t="shared" si="651"/>
        <v>0.32638888889050577</v>
      </c>
      <c r="H791" s="47">
        <f t="shared" si="652"/>
        <v>0</v>
      </c>
      <c r="I791" s="47">
        <f t="shared" si="653"/>
        <v>7</v>
      </c>
      <c r="J791" s="48">
        <f t="shared" si="654"/>
        <v>50.000000002328306</v>
      </c>
    </row>
    <row r="792" spans="1:10" x14ac:dyDescent="0.3">
      <c r="A792" s="42">
        <f t="shared" si="650"/>
        <v>791</v>
      </c>
      <c r="B792" s="43">
        <v>45658</v>
      </c>
      <c r="C792" s="44">
        <v>0.25694444444444442</v>
      </c>
      <c r="D792" s="45" t="str">
        <f>IF(Tabela4[[#This Row],[Data]]&lt;&gt;"",PROPER(TEXT(Tabela4[[#This Row],[Data]],"mmmm")),"")</f>
        <v>Janeiro</v>
      </c>
      <c r="E792" s="45">
        <f>IF(Tabela4[[#This Row],[Data]]&lt;&gt;"",YEAR(Tabela4[[#This Row],[Data]]),"")</f>
        <v>2025</v>
      </c>
      <c r="F792" s="46">
        <f>IF(AND(Tabela4[[#This Row],[Data]]&lt;&gt;"",Tabela4[[#This Row],[Horário]]&lt;&gt;""),Tabela4[[#This Row],[Data]]+Tabela4[[#This Row],[Horário]],"")</f>
        <v>45658.256944444445</v>
      </c>
      <c r="G792" s="46">
        <f t="shared" si="651"/>
        <v>0.13888888889050577</v>
      </c>
      <c r="H792" s="47">
        <f t="shared" si="652"/>
        <v>0</v>
      </c>
      <c r="I792" s="47">
        <f t="shared" si="653"/>
        <v>3</v>
      </c>
      <c r="J792" s="48">
        <f t="shared" si="654"/>
        <v>20.000000002328306</v>
      </c>
    </row>
    <row r="793" spans="1:10" x14ac:dyDescent="0.3">
      <c r="A793" s="42">
        <f t="shared" ref="A793:A798" si="655">A792+1</f>
        <v>792</v>
      </c>
      <c r="B793" s="43">
        <v>45658</v>
      </c>
      <c r="C793" s="44">
        <v>0.55208333333333337</v>
      </c>
      <c r="D793" s="45" t="str">
        <f>IF(Tabela4[[#This Row],[Data]]&lt;&gt;"",PROPER(TEXT(Tabela4[[#This Row],[Data]],"mmmm")),"")</f>
        <v>Janeiro</v>
      </c>
      <c r="E793" s="45">
        <f>IF(Tabela4[[#This Row],[Data]]&lt;&gt;"",YEAR(Tabela4[[#This Row],[Data]]),"")</f>
        <v>2025</v>
      </c>
      <c r="F793" s="46">
        <f>IF(AND(Tabela4[[#This Row],[Data]]&lt;&gt;"",Tabela4[[#This Row],[Horário]]&lt;&gt;""),Tabela4[[#This Row],[Data]]+Tabela4[[#This Row],[Horário]],"")</f>
        <v>45658.552083333336</v>
      </c>
      <c r="G793" s="46">
        <f t="shared" ref="G793:G798" si="656">IF(AND(B793&lt;&gt;"",C793&lt;&gt;""),(B793+C793)-(B792+C792),"")</f>
        <v>0.29513888889050577</v>
      </c>
      <c r="H793" s="47">
        <f t="shared" ref="H793:H798" si="657">IF(G793&lt;&gt;"",INT(G793),"")</f>
        <v>0</v>
      </c>
      <c r="I793" s="47">
        <f t="shared" ref="I793:I798" si="658">IF(H793&lt;&gt;"",INT((G793-H793)*24),"")</f>
        <v>7</v>
      </c>
      <c r="J793" s="48">
        <f t="shared" ref="J793:J798" si="659">IF(I793&lt;&gt;"",(((G793-H793)*24)-I793)*60,"")</f>
        <v>5.0000000023283064</v>
      </c>
    </row>
    <row r="794" spans="1:10" x14ac:dyDescent="0.3">
      <c r="A794" s="42">
        <f t="shared" si="655"/>
        <v>793</v>
      </c>
      <c r="B794" s="43">
        <v>45659</v>
      </c>
      <c r="C794" s="44">
        <v>0.4548611111111111</v>
      </c>
      <c r="D794" s="45" t="str">
        <f>IF(Tabela4[[#This Row],[Data]]&lt;&gt;"",PROPER(TEXT(Tabela4[[#This Row],[Data]],"mmmm")),"")</f>
        <v>Janeiro</v>
      </c>
      <c r="E794" s="45">
        <f>IF(Tabela4[[#This Row],[Data]]&lt;&gt;"",YEAR(Tabela4[[#This Row],[Data]]),"")</f>
        <v>2025</v>
      </c>
      <c r="F794" s="46">
        <f>IF(AND(Tabela4[[#This Row],[Data]]&lt;&gt;"",Tabela4[[#This Row],[Horário]]&lt;&gt;""),Tabela4[[#This Row],[Data]]+Tabela4[[#This Row],[Horário]],"")</f>
        <v>45659.454861111109</v>
      </c>
      <c r="G794" s="46">
        <f t="shared" si="656"/>
        <v>0.90277777777373558</v>
      </c>
      <c r="H794" s="47">
        <f t="shared" si="657"/>
        <v>0</v>
      </c>
      <c r="I794" s="47">
        <f t="shared" si="658"/>
        <v>21</v>
      </c>
      <c r="J794" s="48">
        <f t="shared" si="659"/>
        <v>39.999999994179234</v>
      </c>
    </row>
    <row r="795" spans="1:10" x14ac:dyDescent="0.3">
      <c r="A795" s="42">
        <f t="shared" si="655"/>
        <v>794</v>
      </c>
      <c r="B795" s="43">
        <v>45660</v>
      </c>
      <c r="C795" s="44">
        <v>0.85763888888888884</v>
      </c>
      <c r="D795" s="45" t="str">
        <f>IF(Tabela4[[#This Row],[Data]]&lt;&gt;"",PROPER(TEXT(Tabela4[[#This Row],[Data]],"mmmm")),"")</f>
        <v>Janeiro</v>
      </c>
      <c r="E795" s="45">
        <f>IF(Tabela4[[#This Row],[Data]]&lt;&gt;"",YEAR(Tabela4[[#This Row],[Data]]),"")</f>
        <v>2025</v>
      </c>
      <c r="F795" s="46">
        <f>IF(AND(Tabela4[[#This Row],[Data]]&lt;&gt;"",Tabela4[[#This Row],[Horário]]&lt;&gt;""),Tabela4[[#This Row],[Data]]+Tabela4[[#This Row],[Horário]],"")</f>
        <v>45660.857638888891</v>
      </c>
      <c r="G795" s="46">
        <f t="shared" si="656"/>
        <v>1.4027777777810115</v>
      </c>
      <c r="H795" s="47">
        <f t="shared" si="657"/>
        <v>1</v>
      </c>
      <c r="I795" s="47">
        <f t="shared" si="658"/>
        <v>9</v>
      </c>
      <c r="J795" s="48">
        <f t="shared" si="659"/>
        <v>40.000000004656613</v>
      </c>
    </row>
    <row r="796" spans="1:10" x14ac:dyDescent="0.3">
      <c r="A796" s="42">
        <f t="shared" si="655"/>
        <v>795</v>
      </c>
      <c r="B796" s="43">
        <v>45660</v>
      </c>
      <c r="C796" s="44">
        <v>0.94097222222222221</v>
      </c>
      <c r="D796" s="45" t="str">
        <f>IF(Tabela4[[#This Row],[Data]]&lt;&gt;"",PROPER(TEXT(Tabela4[[#This Row],[Data]],"mmmm")),"")</f>
        <v>Janeiro</v>
      </c>
      <c r="E796" s="45">
        <f>IF(Tabela4[[#This Row],[Data]]&lt;&gt;"",YEAR(Tabela4[[#This Row],[Data]]),"")</f>
        <v>2025</v>
      </c>
      <c r="F796" s="46">
        <f>IF(AND(Tabela4[[#This Row],[Data]]&lt;&gt;"",Tabela4[[#This Row],[Horário]]&lt;&gt;""),Tabela4[[#This Row],[Data]]+Tabela4[[#This Row],[Horário]],"")</f>
        <v>45660.940972222219</v>
      </c>
      <c r="G796" s="46">
        <f t="shared" si="656"/>
        <v>8.3333333328482695E-2</v>
      </c>
      <c r="H796" s="47">
        <f t="shared" si="657"/>
        <v>0</v>
      </c>
      <c r="I796" s="47">
        <f t="shared" si="658"/>
        <v>1</v>
      </c>
      <c r="J796" s="48">
        <f t="shared" si="659"/>
        <v>59.999999993015081</v>
      </c>
    </row>
    <row r="797" spans="1:10" x14ac:dyDescent="0.3">
      <c r="A797" s="42">
        <f t="shared" si="655"/>
        <v>796</v>
      </c>
      <c r="B797" s="43">
        <v>45662</v>
      </c>
      <c r="C797" s="44">
        <v>9.0277777777777776E-2</v>
      </c>
      <c r="D797" s="45" t="str">
        <f>IF(Tabela4[[#This Row],[Data]]&lt;&gt;"",PROPER(TEXT(Tabela4[[#This Row],[Data]],"mmmm")),"")</f>
        <v>Janeiro</v>
      </c>
      <c r="E797" s="45">
        <f>IF(Tabela4[[#This Row],[Data]]&lt;&gt;"",YEAR(Tabela4[[#This Row],[Data]]),"")</f>
        <v>2025</v>
      </c>
      <c r="F797" s="46">
        <f>IF(AND(Tabela4[[#This Row],[Data]]&lt;&gt;"",Tabela4[[#This Row],[Horário]]&lt;&gt;""),Tabela4[[#This Row],[Data]]+Tabela4[[#This Row],[Horário]],"")</f>
        <v>45662.090277777781</v>
      </c>
      <c r="G797" s="46">
        <f t="shared" si="656"/>
        <v>1.1493055555620231</v>
      </c>
      <c r="H797" s="47">
        <f t="shared" si="657"/>
        <v>1</v>
      </c>
      <c r="I797" s="47">
        <f t="shared" si="658"/>
        <v>3</v>
      </c>
      <c r="J797" s="48">
        <f t="shared" si="659"/>
        <v>35.000000009313226</v>
      </c>
    </row>
    <row r="798" spans="1:10" x14ac:dyDescent="0.3">
      <c r="A798" s="42">
        <f t="shared" si="655"/>
        <v>797</v>
      </c>
      <c r="B798" s="43">
        <v>45663</v>
      </c>
      <c r="C798" s="44">
        <v>0.76388888888888884</v>
      </c>
      <c r="D798" s="45" t="str">
        <f>IF(Tabela4[[#This Row],[Data]]&lt;&gt;"",PROPER(TEXT(Tabela4[[#This Row],[Data]],"mmmm")),"")</f>
        <v>Janeiro</v>
      </c>
      <c r="E798" s="45">
        <f>IF(Tabela4[[#This Row],[Data]]&lt;&gt;"",YEAR(Tabela4[[#This Row],[Data]]),"")</f>
        <v>2025</v>
      </c>
      <c r="F798" s="46">
        <f>IF(AND(Tabela4[[#This Row],[Data]]&lt;&gt;"",Tabela4[[#This Row],[Horário]]&lt;&gt;""),Tabela4[[#This Row],[Data]]+Tabela4[[#This Row],[Horário]],"")</f>
        <v>45663.763888888891</v>
      </c>
      <c r="G798" s="46">
        <f t="shared" si="656"/>
        <v>1.6736111111094942</v>
      </c>
      <c r="H798" s="47">
        <f t="shared" si="657"/>
        <v>1</v>
      </c>
      <c r="I798" s="47">
        <f t="shared" si="658"/>
        <v>16</v>
      </c>
      <c r="J798" s="48">
        <f t="shared" si="659"/>
        <v>9.9999999976716936</v>
      </c>
    </row>
    <row r="799" spans="1:10" x14ac:dyDescent="0.3">
      <c r="A799" s="42">
        <f t="shared" ref="A799:A804" si="660">A798+1</f>
        <v>798</v>
      </c>
      <c r="B799" s="43">
        <v>45664</v>
      </c>
      <c r="C799" s="44">
        <v>0.4548611111111111</v>
      </c>
      <c r="D799" s="45" t="str">
        <f>IF(Tabela4[[#This Row],[Data]]&lt;&gt;"",PROPER(TEXT(Tabela4[[#This Row],[Data]],"mmmm")),"")</f>
        <v>Janeiro</v>
      </c>
      <c r="E799" s="45">
        <f>IF(Tabela4[[#This Row],[Data]]&lt;&gt;"",YEAR(Tabela4[[#This Row],[Data]]),"")</f>
        <v>2025</v>
      </c>
      <c r="F799" s="46">
        <f>IF(AND(Tabela4[[#This Row],[Data]]&lt;&gt;"",Tabela4[[#This Row],[Horário]]&lt;&gt;""),Tabela4[[#This Row],[Data]]+Tabela4[[#This Row],[Horário]],"")</f>
        <v>45664.454861111109</v>
      </c>
      <c r="G799" s="46">
        <f t="shared" ref="G799:G804" si="661">IF(AND(B799&lt;&gt;"",C799&lt;&gt;""),(B799+C799)-(B798+C798),"")</f>
        <v>0.69097222221898846</v>
      </c>
      <c r="H799" s="47">
        <f t="shared" ref="H799:H804" si="662">IF(G799&lt;&gt;"",INT(G799),"")</f>
        <v>0</v>
      </c>
      <c r="I799" s="47">
        <f t="shared" ref="I799:I804" si="663">IF(H799&lt;&gt;"",INT((G799-H799)*24),"")</f>
        <v>16</v>
      </c>
      <c r="J799" s="48">
        <f t="shared" ref="J799:J804" si="664">IF(I799&lt;&gt;"",(((G799-H799)*24)-I799)*60,"")</f>
        <v>34.999999995343387</v>
      </c>
    </row>
    <row r="800" spans="1:10" x14ac:dyDescent="0.3">
      <c r="A800" s="42">
        <f t="shared" si="660"/>
        <v>799</v>
      </c>
      <c r="B800" s="43">
        <v>45664</v>
      </c>
      <c r="C800" s="44">
        <v>0.63541666666666663</v>
      </c>
      <c r="D800" s="45" t="str">
        <f>IF(Tabela4[[#This Row],[Data]]&lt;&gt;"",PROPER(TEXT(Tabela4[[#This Row],[Data]],"mmmm")),"")</f>
        <v>Janeiro</v>
      </c>
      <c r="E800" s="45">
        <f>IF(Tabela4[[#This Row],[Data]]&lt;&gt;"",YEAR(Tabela4[[#This Row],[Data]]),"")</f>
        <v>2025</v>
      </c>
      <c r="F800" s="46">
        <f>IF(AND(Tabela4[[#This Row],[Data]]&lt;&gt;"",Tabela4[[#This Row],[Horário]]&lt;&gt;""),Tabela4[[#This Row],[Data]]+Tabela4[[#This Row],[Horário]],"")</f>
        <v>45664.635416666664</v>
      </c>
      <c r="G800" s="46">
        <f t="shared" si="661"/>
        <v>0.18055555555474712</v>
      </c>
      <c r="H800" s="47">
        <f t="shared" si="662"/>
        <v>0</v>
      </c>
      <c r="I800" s="47">
        <f t="shared" si="663"/>
        <v>4</v>
      </c>
      <c r="J800" s="48">
        <f t="shared" si="664"/>
        <v>19.999999998835847</v>
      </c>
    </row>
    <row r="801" spans="1:10" x14ac:dyDescent="0.3">
      <c r="A801" s="42">
        <f t="shared" si="660"/>
        <v>800</v>
      </c>
      <c r="B801" s="43">
        <v>45664</v>
      </c>
      <c r="C801" s="44">
        <v>0.72916666666666663</v>
      </c>
      <c r="D801" s="45" t="str">
        <f>IF(Tabela4[[#This Row],[Data]]&lt;&gt;"",PROPER(TEXT(Tabela4[[#This Row],[Data]],"mmmm")),"")</f>
        <v>Janeiro</v>
      </c>
      <c r="E801" s="45">
        <f>IF(Tabela4[[#This Row],[Data]]&lt;&gt;"",YEAR(Tabela4[[#This Row],[Data]]),"")</f>
        <v>2025</v>
      </c>
      <c r="F801" s="46">
        <f>IF(AND(Tabela4[[#This Row],[Data]]&lt;&gt;"",Tabela4[[#This Row],[Horário]]&lt;&gt;""),Tabela4[[#This Row],[Data]]+Tabela4[[#This Row],[Horário]],"")</f>
        <v>45664.729166666664</v>
      </c>
      <c r="G801" s="46">
        <f t="shared" si="661"/>
        <v>9.375E-2</v>
      </c>
      <c r="H801" s="47">
        <f t="shared" si="662"/>
        <v>0</v>
      </c>
      <c r="I801" s="47">
        <f t="shared" si="663"/>
        <v>2</v>
      </c>
      <c r="J801" s="48">
        <f t="shared" si="664"/>
        <v>15</v>
      </c>
    </row>
    <row r="802" spans="1:10" x14ac:dyDescent="0.3">
      <c r="A802" s="42">
        <f t="shared" si="660"/>
        <v>801</v>
      </c>
      <c r="B802" s="43">
        <v>45664</v>
      </c>
      <c r="C802" s="44">
        <v>0.84722222222222221</v>
      </c>
      <c r="D802" s="45" t="str">
        <f>IF(Tabela4[[#This Row],[Data]]&lt;&gt;"",PROPER(TEXT(Tabela4[[#This Row],[Data]],"mmmm")),"")</f>
        <v>Janeiro</v>
      </c>
      <c r="E802" s="45">
        <f>IF(Tabela4[[#This Row],[Data]]&lt;&gt;"",YEAR(Tabela4[[#This Row],[Data]]),"")</f>
        <v>2025</v>
      </c>
      <c r="F802" s="46">
        <f>IF(AND(Tabela4[[#This Row],[Data]]&lt;&gt;"",Tabela4[[#This Row],[Horário]]&lt;&gt;""),Tabela4[[#This Row],[Data]]+Tabela4[[#This Row],[Horário]],"")</f>
        <v>45664.847222222219</v>
      </c>
      <c r="G802" s="46">
        <f t="shared" si="661"/>
        <v>0.11805555555474712</v>
      </c>
      <c r="H802" s="47">
        <f t="shared" si="662"/>
        <v>0</v>
      </c>
      <c r="I802" s="47">
        <f t="shared" si="663"/>
        <v>2</v>
      </c>
      <c r="J802" s="48">
        <f t="shared" si="664"/>
        <v>49.999999998835847</v>
      </c>
    </row>
    <row r="803" spans="1:10" x14ac:dyDescent="0.3">
      <c r="A803" s="42">
        <f t="shared" si="660"/>
        <v>802</v>
      </c>
      <c r="B803" s="43">
        <v>45664</v>
      </c>
      <c r="C803" s="44">
        <v>0.94305555555555554</v>
      </c>
      <c r="D803" s="45" t="str">
        <f>IF(Tabela4[[#This Row],[Data]]&lt;&gt;"",PROPER(TEXT(Tabela4[[#This Row],[Data]],"mmmm")),"")</f>
        <v>Janeiro</v>
      </c>
      <c r="E803" s="45">
        <f>IF(Tabela4[[#This Row],[Data]]&lt;&gt;"",YEAR(Tabela4[[#This Row],[Data]]),"")</f>
        <v>2025</v>
      </c>
      <c r="F803" s="46">
        <f>IF(AND(Tabela4[[#This Row],[Data]]&lt;&gt;"",Tabela4[[#This Row],[Horário]]&lt;&gt;""),Tabela4[[#This Row],[Data]]+Tabela4[[#This Row],[Horário]],"")</f>
        <v>45664.943055555559</v>
      </c>
      <c r="G803" s="46">
        <f t="shared" si="661"/>
        <v>9.5833333340124227E-2</v>
      </c>
      <c r="H803" s="47">
        <f t="shared" si="662"/>
        <v>0</v>
      </c>
      <c r="I803" s="47">
        <f t="shared" si="663"/>
        <v>2</v>
      </c>
      <c r="J803" s="48">
        <f t="shared" si="664"/>
        <v>18.000000009778887</v>
      </c>
    </row>
    <row r="804" spans="1:10" x14ac:dyDescent="0.3">
      <c r="A804" s="42">
        <f t="shared" si="660"/>
        <v>803</v>
      </c>
      <c r="B804" s="43">
        <v>45665</v>
      </c>
      <c r="C804" s="44">
        <v>0.57986111111111116</v>
      </c>
      <c r="D804" s="45" t="str">
        <f>IF(Tabela4[[#This Row],[Data]]&lt;&gt;"",PROPER(TEXT(Tabela4[[#This Row],[Data]],"mmmm")),"")</f>
        <v>Janeiro</v>
      </c>
      <c r="E804" s="45">
        <f>IF(Tabela4[[#This Row],[Data]]&lt;&gt;"",YEAR(Tabela4[[#This Row],[Data]]),"")</f>
        <v>2025</v>
      </c>
      <c r="F804" s="46">
        <f>IF(AND(Tabela4[[#This Row],[Data]]&lt;&gt;"",Tabela4[[#This Row],[Horário]]&lt;&gt;""),Tabela4[[#This Row],[Data]]+Tabela4[[#This Row],[Horário]],"")</f>
        <v>45665.579861111109</v>
      </c>
      <c r="G804" s="46">
        <f t="shared" si="661"/>
        <v>0.63680555555038154</v>
      </c>
      <c r="H804" s="47">
        <f t="shared" si="662"/>
        <v>0</v>
      </c>
      <c r="I804" s="47">
        <f t="shared" si="663"/>
        <v>15</v>
      </c>
      <c r="J804" s="48">
        <f t="shared" si="664"/>
        <v>16.999999992549419</v>
      </c>
    </row>
    <row r="805" spans="1:10" x14ac:dyDescent="0.3">
      <c r="A805" s="42">
        <f t="shared" ref="A805:A810" si="665">A804+1</f>
        <v>804</v>
      </c>
      <c r="B805" s="43">
        <v>45666</v>
      </c>
      <c r="C805" s="44">
        <v>0.75347222222222221</v>
      </c>
      <c r="D805" s="45" t="str">
        <f>IF(Tabela4[[#This Row],[Data]]&lt;&gt;"",PROPER(TEXT(Tabela4[[#This Row],[Data]],"mmmm")),"")</f>
        <v>Janeiro</v>
      </c>
      <c r="E805" s="45">
        <f>IF(Tabela4[[#This Row],[Data]]&lt;&gt;"",YEAR(Tabela4[[#This Row],[Data]]),"")</f>
        <v>2025</v>
      </c>
      <c r="F805" s="46">
        <f>IF(AND(Tabela4[[#This Row],[Data]]&lt;&gt;"",Tabela4[[#This Row],[Horário]]&lt;&gt;""),Tabela4[[#This Row],[Data]]+Tabela4[[#This Row],[Horário]],"")</f>
        <v>45666.753472222219</v>
      </c>
      <c r="G805" s="46">
        <f t="shared" ref="G805:G810" si="666">IF(AND(B805&lt;&gt;"",C805&lt;&gt;""),(B805+C805)-(B804+C804),"")</f>
        <v>1.1736111111094942</v>
      </c>
      <c r="H805" s="47">
        <f t="shared" ref="H805:H810" si="667">IF(G805&lt;&gt;"",INT(G805),"")</f>
        <v>1</v>
      </c>
      <c r="I805" s="47">
        <f t="shared" ref="I805:I810" si="668">IF(H805&lt;&gt;"",INT((G805-H805)*24),"")</f>
        <v>4</v>
      </c>
      <c r="J805" s="48">
        <f t="shared" ref="J805:J810" si="669">IF(I805&lt;&gt;"",(((G805-H805)*24)-I805)*60,"")</f>
        <v>9.9999999976716936</v>
      </c>
    </row>
    <row r="806" spans="1:10" x14ac:dyDescent="0.3">
      <c r="A806" s="42">
        <f t="shared" si="665"/>
        <v>805</v>
      </c>
      <c r="B806" s="43">
        <v>45666</v>
      </c>
      <c r="C806" s="44">
        <v>0.85763888888888884</v>
      </c>
      <c r="D806" s="45" t="str">
        <f>IF(Tabela4[[#This Row],[Data]]&lt;&gt;"",PROPER(TEXT(Tabela4[[#This Row],[Data]],"mmmm")),"")</f>
        <v>Janeiro</v>
      </c>
      <c r="E806" s="45">
        <f>IF(Tabela4[[#This Row],[Data]]&lt;&gt;"",YEAR(Tabela4[[#This Row],[Data]]),"")</f>
        <v>2025</v>
      </c>
      <c r="F806" s="46">
        <f>IF(AND(Tabela4[[#This Row],[Data]]&lt;&gt;"",Tabela4[[#This Row],[Horário]]&lt;&gt;""),Tabela4[[#This Row],[Data]]+Tabela4[[#This Row],[Horário]],"")</f>
        <v>45666.857638888891</v>
      </c>
      <c r="G806" s="46">
        <f t="shared" si="666"/>
        <v>0.10416666667151731</v>
      </c>
      <c r="H806" s="47">
        <f t="shared" si="667"/>
        <v>0</v>
      </c>
      <c r="I806" s="47">
        <f t="shared" si="668"/>
        <v>2</v>
      </c>
      <c r="J806" s="48">
        <f t="shared" si="669"/>
        <v>30.000000006984919</v>
      </c>
    </row>
    <row r="807" spans="1:10" x14ac:dyDescent="0.3">
      <c r="A807" s="42">
        <f t="shared" si="665"/>
        <v>806</v>
      </c>
      <c r="B807" s="43">
        <v>45668</v>
      </c>
      <c r="C807" s="44">
        <v>0.65277777777777779</v>
      </c>
      <c r="D807" s="45" t="str">
        <f>IF(Tabela4[[#This Row],[Data]]&lt;&gt;"",PROPER(TEXT(Tabela4[[#This Row],[Data]],"mmmm")),"")</f>
        <v>Janeiro</v>
      </c>
      <c r="E807" s="45">
        <f>IF(Tabela4[[#This Row],[Data]]&lt;&gt;"",YEAR(Tabela4[[#This Row],[Data]]),"")</f>
        <v>2025</v>
      </c>
      <c r="F807" s="46">
        <f>IF(AND(Tabela4[[#This Row],[Data]]&lt;&gt;"",Tabela4[[#This Row],[Horário]]&lt;&gt;""),Tabela4[[#This Row],[Data]]+Tabela4[[#This Row],[Horário]],"")</f>
        <v>45668.652777777781</v>
      </c>
      <c r="G807" s="46">
        <f t="shared" si="666"/>
        <v>1.7951388888905058</v>
      </c>
      <c r="H807" s="47">
        <f t="shared" si="667"/>
        <v>1</v>
      </c>
      <c r="I807" s="47">
        <f t="shared" si="668"/>
        <v>19</v>
      </c>
      <c r="J807" s="48">
        <f t="shared" si="669"/>
        <v>5.0000000023283064</v>
      </c>
    </row>
    <row r="808" spans="1:10" x14ac:dyDescent="0.3">
      <c r="A808" s="42">
        <f t="shared" si="665"/>
        <v>807</v>
      </c>
      <c r="B808" s="43">
        <v>45669</v>
      </c>
      <c r="C808" s="44">
        <v>7.6388888888888895E-2</v>
      </c>
      <c r="D808" s="45" t="str">
        <f>IF(Tabela4[[#This Row],[Data]]&lt;&gt;"",PROPER(TEXT(Tabela4[[#This Row],[Data]],"mmmm")),"")</f>
        <v>Janeiro</v>
      </c>
      <c r="E808" s="45">
        <f>IF(Tabela4[[#This Row],[Data]]&lt;&gt;"",YEAR(Tabela4[[#This Row],[Data]]),"")</f>
        <v>2025</v>
      </c>
      <c r="F808" s="46">
        <f>IF(AND(Tabela4[[#This Row],[Data]]&lt;&gt;"",Tabela4[[#This Row],[Horário]]&lt;&gt;""),Tabela4[[#This Row],[Data]]+Tabela4[[#This Row],[Horário]],"")</f>
        <v>45669.076388888891</v>
      </c>
      <c r="G808" s="46">
        <f t="shared" si="666"/>
        <v>0.42361111110949423</v>
      </c>
      <c r="H808" s="47">
        <f t="shared" si="667"/>
        <v>0</v>
      </c>
      <c r="I808" s="47">
        <f t="shared" si="668"/>
        <v>10</v>
      </c>
      <c r="J808" s="48">
        <f t="shared" si="669"/>
        <v>9.9999999976716936</v>
      </c>
    </row>
    <row r="809" spans="1:10" x14ac:dyDescent="0.3">
      <c r="A809" s="42">
        <f t="shared" si="665"/>
        <v>808</v>
      </c>
      <c r="B809" s="43">
        <v>45669</v>
      </c>
      <c r="C809" s="44">
        <v>0.63888888888888884</v>
      </c>
      <c r="D809" s="45" t="str">
        <f>IF(Tabela4[[#This Row],[Data]]&lt;&gt;"",PROPER(TEXT(Tabela4[[#This Row],[Data]],"mmmm")),"")</f>
        <v>Janeiro</v>
      </c>
      <c r="E809" s="45">
        <f>IF(Tabela4[[#This Row],[Data]]&lt;&gt;"",YEAR(Tabela4[[#This Row],[Data]]),"")</f>
        <v>2025</v>
      </c>
      <c r="F809" s="46">
        <f>IF(AND(Tabela4[[#This Row],[Data]]&lt;&gt;"",Tabela4[[#This Row],[Horário]]&lt;&gt;""),Tabela4[[#This Row],[Data]]+Tabela4[[#This Row],[Horário]],"")</f>
        <v>45669.638888888891</v>
      </c>
      <c r="G809" s="46">
        <f t="shared" si="666"/>
        <v>0.5625</v>
      </c>
      <c r="H809" s="47">
        <f t="shared" si="667"/>
        <v>0</v>
      </c>
      <c r="I809" s="47">
        <f t="shared" si="668"/>
        <v>13</v>
      </c>
      <c r="J809" s="48">
        <f t="shared" si="669"/>
        <v>30</v>
      </c>
    </row>
    <row r="810" spans="1:10" x14ac:dyDescent="0.3">
      <c r="A810" s="42">
        <f t="shared" si="665"/>
        <v>809</v>
      </c>
      <c r="B810" s="43">
        <v>45670</v>
      </c>
      <c r="C810" s="44">
        <v>0.64930555555555558</v>
      </c>
      <c r="D810" s="45" t="str">
        <f>IF(Tabela4[[#This Row],[Data]]&lt;&gt;"",PROPER(TEXT(Tabela4[[#This Row],[Data]],"mmmm")),"")</f>
        <v>Janeiro</v>
      </c>
      <c r="E810" s="45">
        <f>IF(Tabela4[[#This Row],[Data]]&lt;&gt;"",YEAR(Tabela4[[#This Row],[Data]]),"")</f>
        <v>2025</v>
      </c>
      <c r="F810" s="46">
        <f>IF(AND(Tabela4[[#This Row],[Data]]&lt;&gt;"",Tabela4[[#This Row],[Horário]]&lt;&gt;""),Tabela4[[#This Row],[Data]]+Tabela4[[#This Row],[Horário]],"")</f>
        <v>45670.649305555555</v>
      </c>
      <c r="G810" s="46">
        <f t="shared" si="666"/>
        <v>1.0104166666642413</v>
      </c>
      <c r="H810" s="47">
        <f t="shared" si="667"/>
        <v>1</v>
      </c>
      <c r="I810" s="47">
        <f t="shared" si="668"/>
        <v>0</v>
      </c>
      <c r="J810" s="48">
        <f t="shared" si="669"/>
        <v>14.99999999650754</v>
      </c>
    </row>
    <row r="811" spans="1:10" x14ac:dyDescent="0.3">
      <c r="A811" s="42">
        <f t="shared" ref="A811:A816" si="670">A810+1</f>
        <v>810</v>
      </c>
      <c r="B811" s="43">
        <v>45670</v>
      </c>
      <c r="C811" s="44">
        <v>0.72916666666666663</v>
      </c>
      <c r="D811" s="45" t="str">
        <f>IF(Tabela4[[#This Row],[Data]]&lt;&gt;"",PROPER(TEXT(Tabela4[[#This Row],[Data]],"mmmm")),"")</f>
        <v>Janeiro</v>
      </c>
      <c r="E811" s="45">
        <f>IF(Tabela4[[#This Row],[Data]]&lt;&gt;"",YEAR(Tabela4[[#This Row],[Data]]),"")</f>
        <v>2025</v>
      </c>
      <c r="F811" s="46">
        <f>IF(AND(Tabela4[[#This Row],[Data]]&lt;&gt;"",Tabela4[[#This Row],[Horário]]&lt;&gt;""),Tabela4[[#This Row],[Data]]+Tabela4[[#This Row],[Horário]],"")</f>
        <v>45670.729166666664</v>
      </c>
      <c r="G811" s="46">
        <f t="shared" ref="G811:G816" si="671">IF(AND(B811&lt;&gt;"",C811&lt;&gt;""),(B811+C811)-(B810+C810),"")</f>
        <v>7.9861111109494232E-2</v>
      </c>
      <c r="H811" s="47">
        <f t="shared" ref="H811:H816" si="672">IF(G811&lt;&gt;"",INT(G811),"")</f>
        <v>0</v>
      </c>
      <c r="I811" s="47">
        <f t="shared" ref="I811:I816" si="673">IF(H811&lt;&gt;"",INT((G811-H811)*24),"")</f>
        <v>1</v>
      </c>
      <c r="J811" s="48">
        <f t="shared" ref="J811:J816" si="674">IF(I811&lt;&gt;"",(((G811-H811)*24)-I811)*60,"")</f>
        <v>54.999999997671694</v>
      </c>
    </row>
    <row r="812" spans="1:10" x14ac:dyDescent="0.3">
      <c r="A812" s="42">
        <f t="shared" si="670"/>
        <v>811</v>
      </c>
      <c r="B812" s="43">
        <v>45672</v>
      </c>
      <c r="C812" s="44">
        <v>0.59027777777777779</v>
      </c>
      <c r="D812" s="45" t="str">
        <f>IF(Tabela4[[#This Row],[Data]]&lt;&gt;"",PROPER(TEXT(Tabela4[[#This Row],[Data]],"mmmm")),"")</f>
        <v>Janeiro</v>
      </c>
      <c r="E812" s="45">
        <f>IF(Tabela4[[#This Row],[Data]]&lt;&gt;"",YEAR(Tabela4[[#This Row],[Data]]),"")</f>
        <v>2025</v>
      </c>
      <c r="F812" s="46">
        <f>IF(AND(Tabela4[[#This Row],[Data]]&lt;&gt;"",Tabela4[[#This Row],[Horário]]&lt;&gt;""),Tabela4[[#This Row],[Data]]+Tabela4[[#This Row],[Horário]],"")</f>
        <v>45672.590277777781</v>
      </c>
      <c r="G812" s="46">
        <f t="shared" si="671"/>
        <v>1.8611111111167702</v>
      </c>
      <c r="H812" s="47">
        <f t="shared" si="672"/>
        <v>1</v>
      </c>
      <c r="I812" s="47">
        <f t="shared" si="673"/>
        <v>20</v>
      </c>
      <c r="J812" s="48">
        <f t="shared" si="674"/>
        <v>40.000000008149073</v>
      </c>
    </row>
    <row r="813" spans="1:10" x14ac:dyDescent="0.3">
      <c r="A813" s="42">
        <f t="shared" si="670"/>
        <v>812</v>
      </c>
      <c r="B813" s="43">
        <v>45672</v>
      </c>
      <c r="C813" s="44">
        <v>0.63888888888888884</v>
      </c>
      <c r="D813" s="45" t="str">
        <f>IF(Tabela4[[#This Row],[Data]]&lt;&gt;"",PROPER(TEXT(Tabela4[[#This Row],[Data]],"mmmm")),"")</f>
        <v>Janeiro</v>
      </c>
      <c r="E813" s="45">
        <f>IF(Tabela4[[#This Row],[Data]]&lt;&gt;"",YEAR(Tabela4[[#This Row],[Data]]),"")</f>
        <v>2025</v>
      </c>
      <c r="F813" s="46">
        <f>IF(AND(Tabela4[[#This Row],[Data]]&lt;&gt;"",Tabela4[[#This Row],[Horário]]&lt;&gt;""),Tabela4[[#This Row],[Data]]+Tabela4[[#This Row],[Horário]],"")</f>
        <v>45672.638888888891</v>
      </c>
      <c r="G813" s="46">
        <f t="shared" si="671"/>
        <v>4.8611111109494232E-2</v>
      </c>
      <c r="H813" s="47">
        <f t="shared" si="672"/>
        <v>0</v>
      </c>
      <c r="I813" s="47">
        <f t="shared" si="673"/>
        <v>1</v>
      </c>
      <c r="J813" s="48">
        <f t="shared" si="674"/>
        <v>9.9999999976716936</v>
      </c>
    </row>
    <row r="814" spans="1:10" x14ac:dyDescent="0.3">
      <c r="A814" s="42">
        <f t="shared" si="670"/>
        <v>813</v>
      </c>
      <c r="B814" s="43">
        <v>45672</v>
      </c>
      <c r="C814" s="44">
        <v>0.71597222222222223</v>
      </c>
      <c r="D814" s="45" t="str">
        <f>IF(Tabela4[[#This Row],[Data]]&lt;&gt;"",PROPER(TEXT(Tabela4[[#This Row],[Data]],"mmmm")),"")</f>
        <v>Janeiro</v>
      </c>
      <c r="E814" s="45">
        <f>IF(Tabela4[[#This Row],[Data]]&lt;&gt;"",YEAR(Tabela4[[#This Row],[Data]]),"")</f>
        <v>2025</v>
      </c>
      <c r="F814" s="46">
        <f>IF(AND(Tabela4[[#This Row],[Data]]&lt;&gt;"",Tabela4[[#This Row],[Horário]]&lt;&gt;""),Tabela4[[#This Row],[Data]]+Tabela4[[#This Row],[Horário]],"")</f>
        <v>45672.71597222222</v>
      </c>
      <c r="G814" s="46">
        <f t="shared" si="671"/>
        <v>7.7083333329937886E-2</v>
      </c>
      <c r="H814" s="47">
        <f t="shared" si="672"/>
        <v>0</v>
      </c>
      <c r="I814" s="47">
        <f t="shared" si="673"/>
        <v>1</v>
      </c>
      <c r="J814" s="48">
        <f t="shared" si="674"/>
        <v>50.999999995110556</v>
      </c>
    </row>
    <row r="815" spans="1:10" x14ac:dyDescent="0.3">
      <c r="A815" s="42">
        <f t="shared" si="670"/>
        <v>814</v>
      </c>
      <c r="B815" s="43">
        <v>45675</v>
      </c>
      <c r="C815" s="44">
        <v>0.54861111111111116</v>
      </c>
      <c r="D815" s="45" t="str">
        <f>IF(Tabela4[[#This Row],[Data]]&lt;&gt;"",PROPER(TEXT(Tabela4[[#This Row],[Data]],"mmmm")),"")</f>
        <v>Janeiro</v>
      </c>
      <c r="E815" s="45">
        <f>IF(Tabela4[[#This Row],[Data]]&lt;&gt;"",YEAR(Tabela4[[#This Row],[Data]]),"")</f>
        <v>2025</v>
      </c>
      <c r="F815" s="46">
        <f>IF(AND(Tabela4[[#This Row],[Data]]&lt;&gt;"",Tabela4[[#This Row],[Horário]]&lt;&gt;""),Tabela4[[#This Row],[Data]]+Tabela4[[#This Row],[Horário]],"")</f>
        <v>45675.548611111109</v>
      </c>
      <c r="G815" s="46">
        <f t="shared" si="671"/>
        <v>2.8326388888890506</v>
      </c>
      <c r="H815" s="47">
        <f t="shared" si="672"/>
        <v>2</v>
      </c>
      <c r="I815" s="47">
        <f t="shared" si="673"/>
        <v>19</v>
      </c>
      <c r="J815" s="48">
        <f t="shared" si="674"/>
        <v>59.000000000232831</v>
      </c>
    </row>
    <row r="816" spans="1:10" x14ac:dyDescent="0.3">
      <c r="A816" s="42">
        <f t="shared" si="670"/>
        <v>815</v>
      </c>
      <c r="B816" s="43">
        <v>45675</v>
      </c>
      <c r="C816" s="44">
        <v>0.68055555555555558</v>
      </c>
      <c r="D816" s="45" t="str">
        <f>IF(Tabela4[[#This Row],[Data]]&lt;&gt;"",PROPER(TEXT(Tabela4[[#This Row],[Data]],"mmmm")),"")</f>
        <v>Janeiro</v>
      </c>
      <c r="E816" s="45">
        <f>IF(Tabela4[[#This Row],[Data]]&lt;&gt;"",YEAR(Tabela4[[#This Row],[Data]]),"")</f>
        <v>2025</v>
      </c>
      <c r="F816" s="46">
        <f>IF(AND(Tabela4[[#This Row],[Data]]&lt;&gt;"",Tabela4[[#This Row],[Horário]]&lt;&gt;""),Tabela4[[#This Row],[Data]]+Tabela4[[#This Row],[Horário]],"")</f>
        <v>45675.680555555555</v>
      </c>
      <c r="G816" s="46">
        <f t="shared" si="671"/>
        <v>0.13194444444525288</v>
      </c>
      <c r="H816" s="47">
        <f t="shared" si="672"/>
        <v>0</v>
      </c>
      <c r="I816" s="47">
        <f t="shared" si="673"/>
        <v>3</v>
      </c>
      <c r="J816" s="48">
        <f t="shared" si="674"/>
        <v>10.000000001164153</v>
      </c>
    </row>
    <row r="817" spans="1:10" x14ac:dyDescent="0.3">
      <c r="A817" s="42">
        <f t="shared" ref="A817:A822" si="675">A816+1</f>
        <v>816</v>
      </c>
      <c r="B817" s="43">
        <v>45676</v>
      </c>
      <c r="C817" s="44">
        <v>0.64583333333333337</v>
      </c>
      <c r="D817" s="45" t="str">
        <f>IF(Tabela4[[#This Row],[Data]]&lt;&gt;"",PROPER(TEXT(Tabela4[[#This Row],[Data]],"mmmm")),"")</f>
        <v>Janeiro</v>
      </c>
      <c r="E817" s="45">
        <f>IF(Tabela4[[#This Row],[Data]]&lt;&gt;"",YEAR(Tabela4[[#This Row],[Data]]),"")</f>
        <v>2025</v>
      </c>
      <c r="F817" s="46">
        <f>IF(AND(Tabela4[[#This Row],[Data]]&lt;&gt;"",Tabela4[[#This Row],[Horário]]&lt;&gt;""),Tabela4[[#This Row],[Data]]+Tabela4[[#This Row],[Horário]],"")</f>
        <v>45676.645833333336</v>
      </c>
      <c r="G817" s="46">
        <f t="shared" ref="G817:G822" si="676">IF(AND(B817&lt;&gt;"",C817&lt;&gt;""),(B817+C817)-(B816+C816),"")</f>
        <v>0.96527777778101154</v>
      </c>
      <c r="H817" s="47">
        <f t="shared" ref="H817:H822" si="677">IF(G817&lt;&gt;"",INT(G817),"")</f>
        <v>0</v>
      </c>
      <c r="I817" s="47">
        <f t="shared" ref="I817:I822" si="678">IF(H817&lt;&gt;"",INT((G817-H817)*24),"")</f>
        <v>23</v>
      </c>
      <c r="J817" s="48">
        <f t="shared" ref="J817:J822" si="679">IF(I817&lt;&gt;"",(((G817-H817)*24)-I817)*60,"")</f>
        <v>10.000000004656613</v>
      </c>
    </row>
    <row r="818" spans="1:10" x14ac:dyDescent="0.3">
      <c r="A818" s="42">
        <f t="shared" si="675"/>
        <v>817</v>
      </c>
      <c r="B818" s="43">
        <v>45676</v>
      </c>
      <c r="C818" s="44">
        <v>0.67708333333333337</v>
      </c>
      <c r="D818" s="45" t="str">
        <f>IF(Tabela4[[#This Row],[Data]]&lt;&gt;"",PROPER(TEXT(Tabela4[[#This Row],[Data]],"mmmm")),"")</f>
        <v>Janeiro</v>
      </c>
      <c r="E818" s="45">
        <f>IF(Tabela4[[#This Row],[Data]]&lt;&gt;"",YEAR(Tabela4[[#This Row],[Data]]),"")</f>
        <v>2025</v>
      </c>
      <c r="F818" s="46">
        <f>IF(AND(Tabela4[[#This Row],[Data]]&lt;&gt;"",Tabela4[[#This Row],[Horário]]&lt;&gt;""),Tabela4[[#This Row],[Data]]+Tabela4[[#This Row],[Horário]],"")</f>
        <v>45676.677083333336</v>
      </c>
      <c r="G818" s="46">
        <f t="shared" si="676"/>
        <v>3.125E-2</v>
      </c>
      <c r="H818" s="47">
        <f t="shared" si="677"/>
        <v>0</v>
      </c>
      <c r="I818" s="47">
        <f t="shared" si="678"/>
        <v>0</v>
      </c>
      <c r="J818" s="48">
        <f t="shared" si="679"/>
        <v>45</v>
      </c>
    </row>
    <row r="819" spans="1:10" x14ac:dyDescent="0.3">
      <c r="A819" s="42">
        <f t="shared" si="675"/>
        <v>818</v>
      </c>
      <c r="B819" s="43">
        <v>45676</v>
      </c>
      <c r="C819" s="44">
        <v>0.72222222222222221</v>
      </c>
      <c r="D819" s="45" t="str">
        <f>IF(Tabela4[[#This Row],[Data]]&lt;&gt;"",PROPER(TEXT(Tabela4[[#This Row],[Data]],"mmmm")),"")</f>
        <v>Janeiro</v>
      </c>
      <c r="E819" s="45">
        <f>IF(Tabela4[[#This Row],[Data]]&lt;&gt;"",YEAR(Tabela4[[#This Row],[Data]]),"")</f>
        <v>2025</v>
      </c>
      <c r="F819" s="46">
        <f>IF(AND(Tabela4[[#This Row],[Data]]&lt;&gt;"",Tabela4[[#This Row],[Horário]]&lt;&gt;""),Tabela4[[#This Row],[Data]]+Tabela4[[#This Row],[Horário]],"")</f>
        <v>45676.722222222219</v>
      </c>
      <c r="G819" s="46">
        <f t="shared" si="676"/>
        <v>4.5138888883229811E-2</v>
      </c>
      <c r="H819" s="47">
        <f t="shared" si="677"/>
        <v>0</v>
      </c>
      <c r="I819" s="47">
        <f t="shared" si="678"/>
        <v>1</v>
      </c>
      <c r="J819" s="48">
        <f t="shared" si="679"/>
        <v>4.9999999918509275</v>
      </c>
    </row>
    <row r="820" spans="1:10" x14ac:dyDescent="0.3">
      <c r="A820" s="42">
        <f t="shared" si="675"/>
        <v>819</v>
      </c>
      <c r="B820" s="43">
        <v>45679</v>
      </c>
      <c r="C820" s="44">
        <v>0.89583333333333337</v>
      </c>
      <c r="D820" s="45" t="str">
        <f>IF(Tabela4[[#This Row],[Data]]&lt;&gt;"",PROPER(TEXT(Tabela4[[#This Row],[Data]],"mmmm")),"")</f>
        <v>Janeiro</v>
      </c>
      <c r="E820" s="45">
        <f>IF(Tabela4[[#This Row],[Data]]&lt;&gt;"",YEAR(Tabela4[[#This Row],[Data]]),"")</f>
        <v>2025</v>
      </c>
      <c r="F820" s="46">
        <f>IF(AND(Tabela4[[#This Row],[Data]]&lt;&gt;"",Tabela4[[#This Row],[Horário]]&lt;&gt;""),Tabela4[[#This Row],[Data]]+Tabela4[[#This Row],[Horário]],"")</f>
        <v>45679.895833333336</v>
      </c>
      <c r="G820" s="46">
        <f t="shared" si="676"/>
        <v>3.1736111111167702</v>
      </c>
      <c r="H820" s="47">
        <f t="shared" si="677"/>
        <v>3</v>
      </c>
      <c r="I820" s="47">
        <f t="shared" si="678"/>
        <v>4</v>
      </c>
      <c r="J820" s="48">
        <f t="shared" si="679"/>
        <v>10.000000008149073</v>
      </c>
    </row>
    <row r="821" spans="1:10" x14ac:dyDescent="0.3">
      <c r="A821" s="42">
        <f t="shared" si="675"/>
        <v>820</v>
      </c>
      <c r="B821" s="43">
        <v>45679</v>
      </c>
      <c r="C821" s="44">
        <v>0.99305555555555558</v>
      </c>
      <c r="D821" s="45" t="str">
        <f>IF(Tabela4[[#This Row],[Data]]&lt;&gt;"",PROPER(TEXT(Tabela4[[#This Row],[Data]],"mmmm")),"")</f>
        <v>Janeiro</v>
      </c>
      <c r="E821" s="45">
        <f>IF(Tabela4[[#This Row],[Data]]&lt;&gt;"",YEAR(Tabela4[[#This Row],[Data]]),"")</f>
        <v>2025</v>
      </c>
      <c r="F821" s="46">
        <f>IF(AND(Tabela4[[#This Row],[Data]]&lt;&gt;"",Tabela4[[#This Row],[Horário]]&lt;&gt;""),Tabela4[[#This Row],[Data]]+Tabela4[[#This Row],[Horário]],"")</f>
        <v>45679.993055555555</v>
      </c>
      <c r="G821" s="46">
        <f t="shared" si="676"/>
        <v>9.7222222218988463E-2</v>
      </c>
      <c r="H821" s="47">
        <f t="shared" si="677"/>
        <v>0</v>
      </c>
      <c r="I821" s="47">
        <f t="shared" si="678"/>
        <v>2</v>
      </c>
      <c r="J821" s="48">
        <f t="shared" si="679"/>
        <v>19.999999995343387</v>
      </c>
    </row>
    <row r="822" spans="1:10" x14ac:dyDescent="0.3">
      <c r="A822" s="42">
        <f t="shared" si="675"/>
        <v>821</v>
      </c>
      <c r="B822" s="43">
        <v>45680</v>
      </c>
      <c r="C822" s="44">
        <v>0.94791666666666663</v>
      </c>
      <c r="D822" s="45" t="str">
        <f>IF(Tabela4[[#This Row],[Data]]&lt;&gt;"",PROPER(TEXT(Tabela4[[#This Row],[Data]],"mmmm")),"")</f>
        <v>Janeiro</v>
      </c>
      <c r="E822" s="45">
        <f>IF(Tabela4[[#This Row],[Data]]&lt;&gt;"",YEAR(Tabela4[[#This Row],[Data]]),"")</f>
        <v>2025</v>
      </c>
      <c r="F822" s="46">
        <f>IF(AND(Tabela4[[#This Row],[Data]]&lt;&gt;"",Tabela4[[#This Row],[Horário]]&lt;&gt;""),Tabela4[[#This Row],[Data]]+Tabela4[[#This Row],[Horário]],"")</f>
        <v>45680.947916666664</v>
      </c>
      <c r="G822" s="46">
        <f t="shared" si="676"/>
        <v>0.95486111110949423</v>
      </c>
      <c r="H822" s="47">
        <f t="shared" si="677"/>
        <v>0</v>
      </c>
      <c r="I822" s="47">
        <f t="shared" si="678"/>
        <v>22</v>
      </c>
      <c r="J822" s="48">
        <f t="shared" si="679"/>
        <v>54.999999997671694</v>
      </c>
    </row>
    <row r="823" spans="1:10" x14ac:dyDescent="0.3">
      <c r="A823" s="42">
        <f>A822+1</f>
        <v>822</v>
      </c>
      <c r="B823" s="43">
        <v>45681</v>
      </c>
      <c r="C823" s="44">
        <v>3.4722222222222224E-2</v>
      </c>
      <c r="D823" s="45" t="str">
        <f>IF(Tabela4[[#This Row],[Data]]&lt;&gt;"",PROPER(TEXT(Tabela4[[#This Row],[Data]],"mmmm")),"")</f>
        <v>Janeiro</v>
      </c>
      <c r="E823" s="45">
        <f>IF(Tabela4[[#This Row],[Data]]&lt;&gt;"",YEAR(Tabela4[[#This Row],[Data]]),"")</f>
        <v>2025</v>
      </c>
      <c r="F823" s="46">
        <f>IF(AND(Tabela4[[#This Row],[Data]]&lt;&gt;"",Tabela4[[#This Row],[Horário]]&lt;&gt;""),Tabela4[[#This Row],[Data]]+Tabela4[[#This Row],[Horário]],"")</f>
        <v>45681.034722222219</v>
      </c>
      <c r="G823" s="46">
        <f>IF(AND(B823&lt;&gt;"",C823&lt;&gt;""),(B823+C823)-(B822+C822),"")</f>
        <v>8.6805555554747116E-2</v>
      </c>
      <c r="H823" s="47">
        <f>IF(G823&lt;&gt;"",INT(G823),"")</f>
        <v>0</v>
      </c>
      <c r="I823" s="47">
        <f>IF(H823&lt;&gt;"",INT((G823-H823)*24),"")</f>
        <v>2</v>
      </c>
      <c r="J823" s="48">
        <f>IF(I823&lt;&gt;"",(((G823-H823)*24)-I823)*60,"")</f>
        <v>4.9999999988358468</v>
      </c>
    </row>
    <row r="824" spans="1:10" x14ac:dyDescent="0.3">
      <c r="A824" s="42">
        <f>A823+1</f>
        <v>823</v>
      </c>
      <c r="B824" s="43">
        <v>45681</v>
      </c>
      <c r="C824" s="44">
        <v>0.75347222222222221</v>
      </c>
      <c r="D824" s="45" t="str">
        <f>IF(Tabela4[[#This Row],[Data]]&lt;&gt;"",PROPER(TEXT(Tabela4[[#This Row],[Data]],"mmmm")),"")</f>
        <v>Janeiro</v>
      </c>
      <c r="E824" s="45">
        <f>IF(Tabela4[[#This Row],[Data]]&lt;&gt;"",YEAR(Tabela4[[#This Row],[Data]]),"")</f>
        <v>2025</v>
      </c>
      <c r="F824" s="46">
        <f>IF(AND(Tabela4[[#This Row],[Data]]&lt;&gt;"",Tabela4[[#This Row],[Horário]]&lt;&gt;""),Tabela4[[#This Row],[Data]]+Tabela4[[#This Row],[Horário]],"")</f>
        <v>45681.753472222219</v>
      </c>
      <c r="G824" s="46">
        <f>IF(AND(B824&lt;&gt;"",C824&lt;&gt;""),(B824+C824)-(B823+C823),"")</f>
        <v>0.71875</v>
      </c>
      <c r="H824" s="47">
        <f>IF(G824&lt;&gt;"",INT(G824),"")</f>
        <v>0</v>
      </c>
      <c r="I824" s="47">
        <f>IF(H824&lt;&gt;"",INT((G824-H824)*24),"")</f>
        <v>17</v>
      </c>
      <c r="J824" s="48">
        <f>IF(I824&lt;&gt;"",(((G824-H824)*24)-I824)*60,"")</f>
        <v>15</v>
      </c>
    </row>
    <row r="825" spans="1:10" x14ac:dyDescent="0.3">
      <c r="A825" s="42">
        <f>A824+1</f>
        <v>824</v>
      </c>
      <c r="B825" s="43">
        <v>45681</v>
      </c>
      <c r="C825" s="44">
        <v>0.94444444444444442</v>
      </c>
      <c r="D825" s="45" t="str">
        <f>IF(Tabela4[[#This Row],[Data]]&lt;&gt;"",PROPER(TEXT(Tabela4[[#This Row],[Data]],"mmmm")),"")</f>
        <v>Janeiro</v>
      </c>
      <c r="E825" s="45">
        <f>IF(Tabela4[[#This Row],[Data]]&lt;&gt;"",YEAR(Tabela4[[#This Row],[Data]]),"")</f>
        <v>2025</v>
      </c>
      <c r="F825" s="46">
        <f>IF(AND(Tabela4[[#This Row],[Data]]&lt;&gt;"",Tabela4[[#This Row],[Horário]]&lt;&gt;""),Tabela4[[#This Row],[Data]]+Tabela4[[#This Row],[Horário]],"")</f>
        <v>45681.944444444445</v>
      </c>
      <c r="G825" s="46">
        <f>IF(AND(B825&lt;&gt;"",C825&lt;&gt;""),(B825+C825)-(B824+C824),"")</f>
        <v>0.19097222222626442</v>
      </c>
      <c r="H825" s="47">
        <f>IF(G825&lt;&gt;"",INT(G825),"")</f>
        <v>0</v>
      </c>
      <c r="I825" s="47">
        <f>IF(H825&lt;&gt;"",INT((G825-H825)*24),"")</f>
        <v>4</v>
      </c>
      <c r="J825" s="48">
        <f>IF(I825&lt;&gt;"",(((G825-H825)*24)-I825)*60,"")</f>
        <v>35.000000005820766</v>
      </c>
    </row>
  </sheetData>
  <conditionalFormatting sqref="A2:J825">
    <cfRule type="expression" dxfId="236" priority="84">
      <formula>ODD(ROW())=ROW()</formula>
    </cfRule>
  </conditionalFormatting>
  <conditionalFormatting sqref="B14">
    <cfRule type="expression" dxfId="235" priority="83">
      <formula>ODD(ROW())=ROW()</formula>
    </cfRule>
  </conditionalFormatting>
  <conditionalFormatting sqref="B20">
    <cfRule type="expression" dxfId="234" priority="82">
      <formula>ODD(ROW())=ROW()</formula>
    </cfRule>
  </conditionalFormatting>
  <conditionalFormatting sqref="B26">
    <cfRule type="expression" dxfId="233" priority="79">
      <formula>ODD(ROW())=ROW()</formula>
    </cfRule>
  </conditionalFormatting>
  <conditionalFormatting sqref="B64:B65">
    <cfRule type="expression" dxfId="232" priority="76">
      <formula>ODD(ROW())=ROW()</formula>
    </cfRule>
  </conditionalFormatting>
  <conditionalFormatting sqref="B75">
    <cfRule type="expression" dxfId="231" priority="73">
      <formula>ODD(ROW())=ROW()</formula>
    </cfRule>
  </conditionalFormatting>
  <conditionalFormatting sqref="B82">
    <cfRule type="expression" dxfId="230" priority="72">
      <formula>ODD(ROW())=ROW()</formula>
    </cfRule>
  </conditionalFormatting>
  <conditionalFormatting sqref="B92:B94">
    <cfRule type="expression" dxfId="229" priority="64">
      <formula>ODD(ROW())=ROW()</formula>
    </cfRule>
  </conditionalFormatting>
  <conditionalFormatting sqref="B99">
    <cfRule type="expression" dxfId="228" priority="63">
      <formula>ODD(ROW())=ROW()</formula>
    </cfRule>
  </conditionalFormatting>
  <conditionalFormatting sqref="B101">
    <cfRule type="expression" dxfId="227" priority="60">
      <formula>ODD(ROW())=ROW()</formula>
    </cfRule>
  </conditionalFormatting>
  <conditionalFormatting sqref="B114">
    <cfRule type="expression" dxfId="226" priority="55">
      <formula>ODD(ROW())=ROW()</formula>
    </cfRule>
  </conditionalFormatting>
  <conditionalFormatting sqref="B117">
    <cfRule type="expression" dxfId="225" priority="52">
      <formula>ODD(ROW())=ROW()</formula>
    </cfRule>
  </conditionalFormatting>
  <conditionalFormatting sqref="B121">
    <cfRule type="expression" dxfId="224" priority="49">
      <formula>ODD(ROW())=ROW()</formula>
    </cfRule>
  </conditionalFormatting>
  <conditionalFormatting sqref="B123:B124">
    <cfRule type="expression" dxfId="223" priority="46">
      <formula>ODD(ROW())=ROW()</formula>
    </cfRule>
  </conditionalFormatting>
  <conditionalFormatting sqref="B128">
    <cfRule type="expression" dxfId="222" priority="45">
      <formula>ODD(ROW())=ROW()</formula>
    </cfRule>
  </conditionalFormatting>
  <conditionalFormatting sqref="B133">
    <cfRule type="expression" dxfId="221" priority="44">
      <formula>ODD(ROW())=ROW()</formula>
    </cfRule>
  </conditionalFormatting>
  <conditionalFormatting sqref="B141">
    <cfRule type="expression" dxfId="220" priority="43">
      <formula>ODD(ROW())=ROW()</formula>
    </cfRule>
  </conditionalFormatting>
  <conditionalFormatting sqref="B179">
    <cfRule type="expression" dxfId="219" priority="36">
      <formula>ODD(ROW())=ROW()</formula>
    </cfRule>
  </conditionalFormatting>
  <conditionalFormatting sqref="B187">
    <cfRule type="expression" dxfId="218" priority="33">
      <formula>ODD(ROW())=ROW()</formula>
    </cfRule>
  </conditionalFormatting>
  <conditionalFormatting sqref="B237">
    <cfRule type="expression" dxfId="217" priority="26">
      <formula>ODD(ROW())=ROW()</formula>
    </cfRule>
  </conditionalFormatting>
  <conditionalFormatting sqref="B255">
    <cfRule type="expression" dxfId="216" priority="24">
      <formula>ODD(ROW())=ROW()</formula>
    </cfRule>
  </conditionalFormatting>
  <conditionalFormatting sqref="B288">
    <cfRule type="expression" dxfId="215" priority="22">
      <formula>ODD(ROW())=ROW()</formula>
    </cfRule>
  </conditionalFormatting>
  <conditionalFormatting sqref="B307:B308">
    <cfRule type="expression" dxfId="214" priority="21">
      <formula>ODD(ROW())=ROW()</formula>
    </cfRule>
  </conditionalFormatting>
  <conditionalFormatting sqref="B318">
    <cfRule type="expression" dxfId="213" priority="20">
      <formula>ODD(ROW())=ROW()</formula>
    </cfRule>
  </conditionalFormatting>
  <conditionalFormatting sqref="B343:B345">
    <cfRule type="expression" dxfId="212" priority="17">
      <formula>ODD(ROW())=ROW()</formula>
    </cfRule>
  </conditionalFormatting>
  <conditionalFormatting sqref="B392:B393">
    <cfRule type="expression" dxfId="211" priority="16">
      <formula>ODD(ROW())=ROW()</formula>
    </cfRule>
  </conditionalFormatting>
  <conditionalFormatting sqref="B413">
    <cfRule type="expression" dxfId="210" priority="15">
      <formula>ODD(ROW())=ROW()</formula>
    </cfRule>
  </conditionalFormatting>
  <conditionalFormatting sqref="B415:B416">
    <cfRule type="expression" dxfId="209" priority="14">
      <formula>ODD(ROW())=ROW()</formula>
    </cfRule>
  </conditionalFormatting>
  <conditionalFormatting sqref="B450:B453">
    <cfRule type="expression" dxfId="208" priority="11">
      <formula>ODD(ROW())=ROW()</formula>
    </cfRule>
  </conditionalFormatting>
  <conditionalFormatting sqref="B482:B483">
    <cfRule type="expression" dxfId="207" priority="10">
      <formula>ODD(ROW())=ROW()</formula>
    </cfRule>
  </conditionalFormatting>
  <conditionalFormatting sqref="B491">
    <cfRule type="expression" dxfId="206" priority="9">
      <formula>ODD(ROW())=ROW()</formula>
    </cfRule>
  </conditionalFormatting>
  <conditionalFormatting sqref="B494">
    <cfRule type="expression" dxfId="205" priority="8">
      <formula>ODD(ROW())=ROW()</formula>
    </cfRule>
  </conditionalFormatting>
  <conditionalFormatting sqref="B504">
    <cfRule type="expression" dxfId="204" priority="7">
      <formula>ODD(ROW())=ROW()</formula>
    </cfRule>
  </conditionalFormatting>
  <conditionalFormatting sqref="B508:B509">
    <cfRule type="expression" dxfId="203" priority="6">
      <formula>ODD(ROW())=ROW()</formula>
    </cfRule>
  </conditionalFormatting>
  <conditionalFormatting sqref="B523">
    <cfRule type="expression" dxfId="202" priority="5">
      <formula>ODD(ROW())=ROW()</formula>
    </cfRule>
  </conditionalFormatting>
  <conditionalFormatting sqref="B648">
    <cfRule type="expression" dxfId="201" priority="4">
      <formula>ODD(ROW())=ROW()</formula>
    </cfRule>
  </conditionalFormatting>
  <conditionalFormatting sqref="B695">
    <cfRule type="expression" dxfId="200" priority="3">
      <formula>ODD(ROW())=ROW()</formula>
    </cfRule>
  </conditionalFormatting>
  <conditionalFormatting sqref="B738:B739">
    <cfRule type="expression" dxfId="199" priority="2">
      <formula>ODD(ROW())=ROW()</formula>
    </cfRule>
  </conditionalFormatting>
  <conditionalFormatting sqref="B749">
    <cfRule type="expression" dxfId="198" priority="1">
      <formula>ODD(ROW())=ROW()</formula>
    </cfRule>
  </conditionalFormatting>
  <conditionalFormatting sqref="B25:C25">
    <cfRule type="expression" dxfId="197" priority="81">
      <formula>ODD(ROW())=ROW()</formula>
    </cfRule>
  </conditionalFormatting>
  <conditionalFormatting sqref="B36:C37">
    <cfRule type="expression" dxfId="196" priority="77">
      <formula>ODD(ROW())=ROW()</formula>
    </cfRule>
  </conditionalFormatting>
  <conditionalFormatting sqref="B67:C67">
    <cfRule type="expression" dxfId="195" priority="75">
      <formula>ODD(ROW())=ROW()</formula>
    </cfRule>
  </conditionalFormatting>
  <conditionalFormatting sqref="B73:C73">
    <cfRule type="expression" dxfId="194" priority="74">
      <formula>ODD(ROW())=ROW()</formula>
    </cfRule>
  </conditionalFormatting>
  <conditionalFormatting sqref="B91:C91">
    <cfRule type="expression" dxfId="193" priority="71">
      <formula>ODD(ROW())=ROW()</formula>
    </cfRule>
  </conditionalFormatting>
  <conditionalFormatting sqref="B93:C93">
    <cfRule type="expression" dxfId="192" priority="69">
      <formula>ODD(ROW())=ROW()</formula>
    </cfRule>
  </conditionalFormatting>
  <conditionalFormatting sqref="B100:C100">
    <cfRule type="expression" dxfId="191" priority="62">
      <formula>ODD(ROW())=ROW()</formula>
    </cfRule>
  </conditionalFormatting>
  <conditionalFormatting sqref="B105:C105">
    <cfRule type="expression" dxfId="190" priority="59">
      <formula>ODD(ROW())=ROW()</formula>
    </cfRule>
  </conditionalFormatting>
  <conditionalFormatting sqref="B108:C109">
    <cfRule type="expression" dxfId="189" priority="57">
      <formula>ODD(ROW())=ROW()</formula>
    </cfRule>
  </conditionalFormatting>
  <conditionalFormatting sqref="B113:C113">
    <cfRule type="expression" dxfId="188" priority="56">
      <formula>ODD(ROW())=ROW()</formula>
    </cfRule>
  </conditionalFormatting>
  <conditionalFormatting sqref="B117:C117">
    <cfRule type="expression" dxfId="187" priority="54">
      <formula>ODD(ROW())=ROW()</formula>
    </cfRule>
  </conditionalFormatting>
  <conditionalFormatting sqref="B121:C121">
    <cfRule type="expression" dxfId="186" priority="51">
      <formula>ODD(ROW())=ROW()</formula>
    </cfRule>
  </conditionalFormatting>
  <conditionalFormatting sqref="B123:C123">
    <cfRule type="expression" dxfId="185" priority="48">
      <formula>ODD(ROW())=ROW()</formula>
    </cfRule>
  </conditionalFormatting>
  <conditionalFormatting sqref="B149:C149">
    <cfRule type="expression" dxfId="184" priority="42">
      <formula>ODD(ROW())=ROW()</formula>
    </cfRule>
  </conditionalFormatting>
  <conditionalFormatting sqref="B153:C153">
    <cfRule type="expression" dxfId="183" priority="41">
      <formula>ODD(ROW())=ROW()</formula>
    </cfRule>
  </conditionalFormatting>
  <conditionalFormatting sqref="B163:C163">
    <cfRule type="expression" dxfId="182" priority="40">
      <formula>ODD(ROW())=ROW()</formula>
    </cfRule>
  </conditionalFormatting>
  <conditionalFormatting sqref="B167:C167">
    <cfRule type="expression" dxfId="181" priority="39">
      <formula>ODD(ROW())=ROW()</formula>
    </cfRule>
  </conditionalFormatting>
  <conditionalFormatting sqref="B174:C174">
    <cfRule type="expression" dxfId="180" priority="38">
      <formula>ODD(ROW())=ROW()</formula>
    </cfRule>
  </conditionalFormatting>
  <conditionalFormatting sqref="B179:C179">
    <cfRule type="expression" dxfId="179" priority="37">
      <formula>ODD(ROW())=ROW()</formula>
    </cfRule>
  </conditionalFormatting>
  <conditionalFormatting sqref="B183:C183">
    <cfRule type="expression" dxfId="178" priority="35">
      <formula>ODD(ROW())=ROW()</formula>
    </cfRule>
  </conditionalFormatting>
  <conditionalFormatting sqref="B186:C186">
    <cfRule type="expression" dxfId="177" priority="34">
      <formula>ODD(ROW())=ROW()</formula>
    </cfRule>
  </conditionalFormatting>
  <conditionalFormatting sqref="B194:C194">
    <cfRule type="expression" dxfId="176" priority="31">
      <formula>ODD(ROW())=ROW()</formula>
    </cfRule>
  </conditionalFormatting>
  <conditionalFormatting sqref="B225:C225">
    <cfRule type="expression" dxfId="175" priority="29">
      <formula>ODD(ROW())=ROW()</formula>
    </cfRule>
  </conditionalFormatting>
  <conditionalFormatting sqref="B255:C255">
    <cfRule type="expression" dxfId="174" priority="25">
      <formula>ODD(ROW())=ROW()</formula>
    </cfRule>
  </conditionalFormatting>
  <conditionalFormatting sqref="B257:C257">
    <cfRule type="expression" dxfId="173" priority="23">
      <formula>ODD(ROW())=ROW()</formula>
    </cfRule>
  </conditionalFormatting>
  <conditionalFormatting sqref="C237">
    <cfRule type="expression" dxfId="172" priority="27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F4EB-61D2-42EE-9075-7ECBA0CE4078}">
  <dimension ref="A1:N25"/>
  <sheetViews>
    <sheetView workbookViewId="0">
      <selection activeCell="B12" sqref="B12"/>
    </sheetView>
  </sheetViews>
  <sheetFormatPr defaultColWidth="8.88671875"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10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3.5546875" style="1" bestFit="1" customWidth="1"/>
    <col min="9" max="9" width="13.44140625" style="1" bestFit="1" customWidth="1"/>
    <col min="10" max="10" width="13.5546875" style="1" bestFit="1" customWidth="1"/>
    <col min="11" max="16384" width="8.88671875" style="1"/>
  </cols>
  <sheetData>
    <row r="1" spans="1:14" ht="27.6" x14ac:dyDescent="0.3">
      <c r="A1" s="35" t="s">
        <v>0</v>
      </c>
      <c r="B1" s="36" t="s">
        <v>1</v>
      </c>
      <c r="C1" s="36" t="s">
        <v>2</v>
      </c>
      <c r="D1" s="36" t="s">
        <v>12</v>
      </c>
      <c r="E1" s="36" t="s">
        <v>13</v>
      </c>
      <c r="F1" s="37" t="s">
        <v>29</v>
      </c>
      <c r="G1" s="37" t="s">
        <v>6</v>
      </c>
      <c r="H1" s="37" t="s">
        <v>3</v>
      </c>
      <c r="I1" s="37" t="s">
        <v>4</v>
      </c>
      <c r="J1" s="38" t="s">
        <v>5</v>
      </c>
      <c r="L1" s="60" t="s">
        <v>33</v>
      </c>
      <c r="M1" s="60"/>
      <c r="N1" s="60"/>
    </row>
    <row r="2" spans="1:14" x14ac:dyDescent="0.3">
      <c r="A2" s="17">
        <v>1</v>
      </c>
      <c r="B2" s="24">
        <v>45104</v>
      </c>
      <c r="C2" s="39">
        <v>8.3333333333333329E-2</v>
      </c>
      <c r="D2" s="11" t="str">
        <f>IF(Tabela410111213[[#This Row],[Data]]&lt;&gt;"",PROPER(TEXT(Tabela410111213[[#This Row],[Data]],"mmmm")),"")</f>
        <v>Junho</v>
      </c>
      <c r="E2" s="11">
        <f>IF(Tabela410111213[[#This Row],[Data]]&lt;&gt;"",YEAR(Tabela410111213[[#This Row],[Data]]),"")</f>
        <v>2023</v>
      </c>
      <c r="F2" s="25">
        <f>IF(AND(Tabela410111213[[#This Row],[Data]]&lt;&gt;"",Tabela410111213[[#This Row],[Horário]]&lt;&gt;""),Tabela410111213[[#This Row],[Data]]+Tabela410111213[[#This Row],[Horário]],"")</f>
        <v>45104.083333333336</v>
      </c>
      <c r="G2" s="25"/>
      <c r="H2" s="25"/>
      <c r="I2" s="25"/>
      <c r="J2" s="40"/>
      <c r="L2" s="31" t="s">
        <v>30</v>
      </c>
      <c r="M2" s="31" t="s">
        <v>31</v>
      </c>
      <c r="N2" s="31" t="s">
        <v>32</v>
      </c>
    </row>
    <row r="3" spans="1:14" x14ac:dyDescent="0.3">
      <c r="A3" s="17">
        <f>A2+1</f>
        <v>2</v>
      </c>
      <c r="B3" s="24">
        <v>45140</v>
      </c>
      <c r="C3" s="39">
        <v>0.72916666666666663</v>
      </c>
      <c r="D3" s="11" t="str">
        <f>IF(Tabela410111213[[#This Row],[Data]]&lt;&gt;"",PROPER(TEXT(Tabela410111213[[#This Row],[Data]],"mmmm")),"")</f>
        <v>Agosto</v>
      </c>
      <c r="E3" s="11">
        <f>IF(Tabela410111213[[#This Row],[Data]]&lt;&gt;"",YEAR(Tabela410111213[[#This Row],[Data]]),"")</f>
        <v>2023</v>
      </c>
      <c r="F3" s="25">
        <f>IF(AND(Tabela410111213[[#This Row],[Data]]&lt;&gt;"",Tabela410111213[[#This Row],[Horário]]&lt;&gt;""),Tabela410111213[[#This Row],[Data]]+Tabela410111213[[#This Row],[Horário]],"")</f>
        <v>45140.729166666664</v>
      </c>
      <c r="G3" s="25">
        <f>IF(AND(B3&lt;&gt;"",C3&lt;&gt;""),(B3+C3)-(B2+C2),"")</f>
        <v>36.645833333328483</v>
      </c>
      <c r="H3" s="32">
        <f>IF(G3&lt;&gt;"",INT(G3),"")</f>
        <v>36</v>
      </c>
      <c r="I3" s="32">
        <f>IF(H3&lt;&gt;"",INT((G3-H3)*24),"")</f>
        <v>15</v>
      </c>
      <c r="J3" s="41">
        <f>IF(I3&lt;&gt;"",(((G3-H3)*24)-I3)*60,"")</f>
        <v>29.999999993015081</v>
      </c>
      <c r="L3" s="32">
        <f ca="1">INT(NOW()-MAX(numerico_6))</f>
        <v>231</v>
      </c>
      <c r="M3" s="32">
        <f ca="1">INT(((NOW()-MAX(numerico_6))-L3)*24)</f>
        <v>21</v>
      </c>
      <c r="N3" s="32">
        <f ca="1">INT(((((NOW()-MAX(numerico_6))-L3)*24)-M3)*60)</f>
        <v>9</v>
      </c>
    </row>
    <row r="4" spans="1:14" x14ac:dyDescent="0.3">
      <c r="A4" s="17">
        <f t="shared" ref="A4:A7" si="0">A3+1</f>
        <v>3</v>
      </c>
      <c r="B4" s="24">
        <v>45166</v>
      </c>
      <c r="C4" s="39">
        <v>0.84027777777777779</v>
      </c>
      <c r="D4" s="11" t="str">
        <f>IF(Tabela410111213[[#This Row],[Data]]&lt;&gt;"",PROPER(TEXT(Tabela410111213[[#This Row],[Data]],"mmmm")),"")</f>
        <v>Agosto</v>
      </c>
      <c r="E4" s="11">
        <f>IF(Tabela410111213[[#This Row],[Data]]&lt;&gt;"",YEAR(Tabela410111213[[#This Row],[Data]]),"")</f>
        <v>2023</v>
      </c>
      <c r="F4" s="25">
        <f>IF(AND(Tabela410111213[[#This Row],[Data]]&lt;&gt;"",Tabela410111213[[#This Row],[Horário]]&lt;&gt;""),Tabela410111213[[#This Row],[Data]]+Tabela410111213[[#This Row],[Horário]],"")</f>
        <v>45166.840277777781</v>
      </c>
      <c r="G4" s="25">
        <f t="shared" ref="G4:G7" si="1">IF(AND(B4&lt;&gt;"",C4&lt;&gt;""),(B4+C4)-(B3+C3),"")</f>
        <v>26.11111111111677</v>
      </c>
      <c r="H4" s="32">
        <f t="shared" ref="H4:H7" si="2">IF(G4&lt;&gt;"",INT(G4),"")</f>
        <v>26</v>
      </c>
      <c r="I4" s="32">
        <f t="shared" ref="I4:I7" si="3">IF(H4&lt;&gt;"",INT((G4-H4)*24),"")</f>
        <v>2</v>
      </c>
      <c r="J4" s="41">
        <f t="shared" ref="J4:J7" si="4">IF(I4&lt;&gt;"",(((G4-H4)*24)-I4)*60,"")</f>
        <v>40.000000008149073</v>
      </c>
      <c r="L4" s="4"/>
    </row>
    <row r="5" spans="1:14" x14ac:dyDescent="0.3">
      <c r="A5" s="17">
        <f t="shared" si="0"/>
        <v>4</v>
      </c>
      <c r="B5" s="24">
        <v>45169</v>
      </c>
      <c r="C5" s="39">
        <v>0.92361111111111116</v>
      </c>
      <c r="D5" s="11" t="str">
        <f>IF(Tabela410111213[[#This Row],[Data]]&lt;&gt;"",PROPER(TEXT(Tabela410111213[[#This Row],[Data]],"mmmm")),"")</f>
        <v>Agosto</v>
      </c>
      <c r="E5" s="11">
        <f>IF(Tabela410111213[[#This Row],[Data]]&lt;&gt;"",YEAR(Tabela410111213[[#This Row],[Data]]),"")</f>
        <v>2023</v>
      </c>
      <c r="F5" s="25">
        <f>IF(AND(Tabela410111213[[#This Row],[Data]]&lt;&gt;"",Tabela410111213[[#This Row],[Horário]]&lt;&gt;""),Tabela410111213[[#This Row],[Data]]+Tabela410111213[[#This Row],[Horário]],"")</f>
        <v>45169.923611111109</v>
      </c>
      <c r="G5" s="25">
        <f t="shared" si="1"/>
        <v>3.0833333333284827</v>
      </c>
      <c r="H5" s="32">
        <f t="shared" si="2"/>
        <v>3</v>
      </c>
      <c r="I5" s="32">
        <f t="shared" si="3"/>
        <v>1</v>
      </c>
      <c r="J5" s="41">
        <f t="shared" si="4"/>
        <v>59.999999993015081</v>
      </c>
    </row>
    <row r="6" spans="1:14" x14ac:dyDescent="0.3">
      <c r="A6" s="17">
        <f t="shared" si="0"/>
        <v>5</v>
      </c>
      <c r="B6" s="24">
        <v>45189</v>
      </c>
      <c r="C6" s="39">
        <v>0.94444444444444453</v>
      </c>
      <c r="D6" s="11" t="str">
        <f>IF(Tabela410111213[[#This Row],[Data]]&lt;&gt;"",PROPER(TEXT(Tabela410111213[[#This Row],[Data]],"mmmm")),"")</f>
        <v>Setembro</v>
      </c>
      <c r="E6" s="11">
        <f>IF(Tabela410111213[[#This Row],[Data]]&lt;&gt;"",YEAR(Tabela410111213[[#This Row],[Data]]),"")</f>
        <v>2023</v>
      </c>
      <c r="F6" s="25">
        <f>IF(AND(Tabela410111213[[#This Row],[Data]]&lt;&gt;"",Tabela410111213[[#This Row],[Horário]]&lt;&gt;""),Tabela410111213[[#This Row],[Data]]+Tabela410111213[[#This Row],[Horário]],"")</f>
        <v>45189.944444444445</v>
      </c>
      <c r="G6" s="25">
        <f t="shared" si="1"/>
        <v>20.020833333335759</v>
      </c>
      <c r="H6" s="32">
        <f t="shared" si="2"/>
        <v>20</v>
      </c>
      <c r="I6" s="32">
        <f t="shared" si="3"/>
        <v>0</v>
      </c>
      <c r="J6" s="41">
        <f t="shared" si="4"/>
        <v>30.00000000349246</v>
      </c>
    </row>
    <row r="7" spans="1:14" x14ac:dyDescent="0.3">
      <c r="A7" s="17">
        <f t="shared" si="0"/>
        <v>6</v>
      </c>
      <c r="B7" s="24">
        <v>45196</v>
      </c>
      <c r="C7" s="39">
        <v>0.92152777777777783</v>
      </c>
      <c r="D7" s="11" t="str">
        <f>IF(Tabela410111213[[#This Row],[Data]]&lt;&gt;"",PROPER(TEXT(Tabela410111213[[#This Row],[Data]],"mmmm")),"")</f>
        <v>Setembro</v>
      </c>
      <c r="E7" s="11">
        <f>IF(Tabela410111213[[#This Row],[Data]]&lt;&gt;"",YEAR(Tabela410111213[[#This Row],[Data]]),"")</f>
        <v>2023</v>
      </c>
      <c r="F7" s="25">
        <f>IF(AND(Tabela410111213[[#This Row],[Data]]&lt;&gt;"",Tabela410111213[[#This Row],[Horário]]&lt;&gt;""),Tabela410111213[[#This Row],[Data]]+Tabela410111213[[#This Row],[Horário]],"")</f>
        <v>45196.921527777777</v>
      </c>
      <c r="G7" s="25">
        <f t="shared" si="1"/>
        <v>6.9770833333313931</v>
      </c>
      <c r="H7" s="32">
        <f t="shared" si="2"/>
        <v>6</v>
      </c>
      <c r="I7" s="32">
        <f t="shared" si="3"/>
        <v>23</v>
      </c>
      <c r="J7" s="41">
        <f t="shared" si="4"/>
        <v>26.999999997206032</v>
      </c>
    </row>
    <row r="8" spans="1:14" x14ac:dyDescent="0.3">
      <c r="A8" s="17">
        <f>A7+1</f>
        <v>7</v>
      </c>
      <c r="B8" s="24">
        <v>45209</v>
      </c>
      <c r="C8" s="39">
        <v>0.94097222222222221</v>
      </c>
      <c r="D8" s="11" t="str">
        <f>IF(Tabela410111213[[#This Row],[Data]]&lt;&gt;"",PROPER(TEXT(Tabela410111213[[#This Row],[Data]],"mmmm")),"")</f>
        <v>Outubro</v>
      </c>
      <c r="E8" s="11">
        <f>IF(Tabela410111213[[#This Row],[Data]]&lt;&gt;"",YEAR(Tabela410111213[[#This Row],[Data]]),"")</f>
        <v>2023</v>
      </c>
      <c r="F8" s="25">
        <f>IF(AND(Tabela410111213[[#This Row],[Data]]&lt;&gt;"",Tabela410111213[[#This Row],[Horário]]&lt;&gt;""),Tabela410111213[[#This Row],[Data]]+Tabela410111213[[#This Row],[Horário]],"")</f>
        <v>45209.940972222219</v>
      </c>
      <c r="G8" s="25">
        <f>IF(AND(B8&lt;&gt;"",C8&lt;&gt;""),(B8+C8)-(B7+C7),"")</f>
        <v>13.019444444442343</v>
      </c>
      <c r="H8" s="32">
        <f>IF(G8&lt;&gt;"",INT(G8),"")</f>
        <v>13</v>
      </c>
      <c r="I8" s="32">
        <f>IF(H8&lt;&gt;"",INT((G8-H8)*24),"")</f>
        <v>0</v>
      </c>
      <c r="J8" s="41">
        <f>IF(I8&lt;&gt;"",(((G8-H8)*24)-I8)*60,"")</f>
        <v>27.999999996973202</v>
      </c>
    </row>
    <row r="9" spans="1:14" x14ac:dyDescent="0.3">
      <c r="A9" s="42">
        <f>A8+1</f>
        <v>8</v>
      </c>
      <c r="B9" s="43">
        <v>45268</v>
      </c>
      <c r="C9" s="44">
        <v>0.87291666666666667</v>
      </c>
      <c r="D9" s="45" t="str">
        <f>IF(Tabela410111213[[#This Row],[Data]]&lt;&gt;"",PROPER(TEXT(Tabela410111213[[#This Row],[Data]],"mmmm")),"")</f>
        <v>Dezembro</v>
      </c>
      <c r="E9" s="45">
        <f>IF(Tabela410111213[[#This Row],[Data]]&lt;&gt;"",YEAR(Tabela410111213[[#This Row],[Data]]),"")</f>
        <v>2023</v>
      </c>
      <c r="F9" s="46">
        <f>IF(AND(Tabela410111213[[#This Row],[Data]]&lt;&gt;"",Tabela410111213[[#This Row],[Horário]]&lt;&gt;""),Tabela410111213[[#This Row],[Data]]+Tabela410111213[[#This Row],[Horário]],"")</f>
        <v>45268.872916666667</v>
      </c>
      <c r="G9" s="46">
        <f>IF(AND(B9&lt;&gt;"",C9&lt;&gt;""),(B9+C9)-(B8+C8),"")</f>
        <v>58.931944444448163</v>
      </c>
      <c r="H9" s="47">
        <f>IF(G9&lt;&gt;"",INT(G9),"")</f>
        <v>58</v>
      </c>
      <c r="I9" s="47">
        <f>IF(H9&lt;&gt;"",INT((G9-H9)*24),"")</f>
        <v>22</v>
      </c>
      <c r="J9" s="48">
        <f>IF(I9&lt;&gt;"",(((G9-H9)*24)-I9)*60,"")</f>
        <v>22.000000005355105</v>
      </c>
    </row>
    <row r="10" spans="1:14" x14ac:dyDescent="0.3">
      <c r="A10" s="42">
        <f>A9+1</f>
        <v>9</v>
      </c>
      <c r="B10" s="43">
        <v>45353</v>
      </c>
      <c r="C10" s="44">
        <v>0.88194444444444453</v>
      </c>
      <c r="D10" s="45" t="str">
        <f>IF(Tabela410111213[[#This Row],[Data]]&lt;&gt;"",PROPER(TEXT(Tabela410111213[[#This Row],[Data]],"mmmm")),"")</f>
        <v>Março</v>
      </c>
      <c r="E10" s="45">
        <f>IF(Tabela410111213[[#This Row],[Data]]&lt;&gt;"",YEAR(Tabela410111213[[#This Row],[Data]]),"")</f>
        <v>2024</v>
      </c>
      <c r="F10" s="46">
        <f>IF(AND(Tabela410111213[[#This Row],[Data]]&lt;&gt;"",Tabela410111213[[#This Row],[Horário]]&lt;&gt;""),Tabela410111213[[#This Row],[Data]]+Tabela410111213[[#This Row],[Horário]],"")</f>
        <v>45353.881944444445</v>
      </c>
      <c r="G10" s="46">
        <f>IF(AND(B10&lt;&gt;"",C10&lt;&gt;""),(B10+C10)-(B9+C9),"")</f>
        <v>85.009027777778101</v>
      </c>
      <c r="H10" s="47">
        <f>IF(G10&lt;&gt;"",INT(G10),"")</f>
        <v>85</v>
      </c>
      <c r="I10" s="47">
        <f>IF(H10&lt;&gt;"",INT((G10-H10)*24),"")</f>
        <v>0</v>
      </c>
      <c r="J10" s="48">
        <f>IF(I10&lt;&gt;"",(((G10-H10)*24)-I10)*60,"")</f>
        <v>13.000000000465661</v>
      </c>
    </row>
    <row r="11" spans="1:14" x14ac:dyDescent="0.3">
      <c r="A11" s="42">
        <f>A10+1</f>
        <v>10</v>
      </c>
      <c r="B11" s="43">
        <v>45453</v>
      </c>
      <c r="C11" s="44">
        <v>0.95833333333333337</v>
      </c>
      <c r="D11" s="45" t="str">
        <f>IF(Tabela410111213[[#This Row],[Data]]&lt;&gt;"",PROPER(TEXT(Tabela410111213[[#This Row],[Data]],"mmmm")),"")</f>
        <v>Junho</v>
      </c>
      <c r="E11" s="45">
        <f>IF(Tabela410111213[[#This Row],[Data]]&lt;&gt;"",YEAR(Tabela410111213[[#This Row],[Data]]),"")</f>
        <v>2024</v>
      </c>
      <c r="F11" s="46">
        <f>IF(AND(Tabela410111213[[#This Row],[Data]]&lt;&gt;"",Tabela410111213[[#This Row],[Horário]]&lt;&gt;""),Tabela410111213[[#This Row],[Data]]+Tabela410111213[[#This Row],[Horário]],"")</f>
        <v>45453.958333333336</v>
      </c>
      <c r="G11" s="46">
        <f>IF(AND(B11&lt;&gt;"",C11&lt;&gt;""),(B11+C11)-(B10+C10),"")</f>
        <v>100.07638888889051</v>
      </c>
      <c r="H11" s="47">
        <f>IF(G11&lt;&gt;"",INT(G11),"")</f>
        <v>100</v>
      </c>
      <c r="I11" s="47">
        <f>IF(H11&lt;&gt;"",INT((G11-H11)*24),"")</f>
        <v>1</v>
      </c>
      <c r="J11" s="48">
        <f>IF(I11&lt;&gt;"",(((G11-H11)*24)-I11)*60,"")</f>
        <v>50.000000002328306</v>
      </c>
    </row>
    <row r="12" spans="1:14" x14ac:dyDescent="0.3">
      <c r="H12" s="7"/>
      <c r="I12" s="7"/>
      <c r="J12" s="7"/>
    </row>
    <row r="13" spans="1:14" x14ac:dyDescent="0.3">
      <c r="H13" s="7"/>
      <c r="I13" s="7"/>
      <c r="J13" s="7"/>
    </row>
    <row r="14" spans="1:14" x14ac:dyDescent="0.3">
      <c r="H14" s="7"/>
      <c r="I14" s="7"/>
      <c r="J14" s="7"/>
    </row>
    <row r="15" spans="1:14" x14ac:dyDescent="0.3">
      <c r="H15" s="7"/>
      <c r="I15" s="7"/>
      <c r="J15" s="7"/>
    </row>
    <row r="16" spans="1:14" x14ac:dyDescent="0.3">
      <c r="H16" s="7"/>
      <c r="I16" s="7"/>
      <c r="J16" s="7"/>
    </row>
    <row r="17" spans="8:10" x14ac:dyDescent="0.3">
      <c r="H17" s="7"/>
      <c r="I17" s="7"/>
      <c r="J17" s="7"/>
    </row>
    <row r="18" spans="8:10" x14ac:dyDescent="0.3">
      <c r="H18" s="7"/>
      <c r="I18" s="7"/>
      <c r="J18" s="7"/>
    </row>
    <row r="19" spans="8:10" x14ac:dyDescent="0.3">
      <c r="H19" s="7"/>
      <c r="I19" s="7"/>
      <c r="J19" s="7"/>
    </row>
    <row r="20" spans="8:10" x14ac:dyDescent="0.3">
      <c r="H20" s="7"/>
      <c r="I20" s="7"/>
      <c r="J20" s="7"/>
    </row>
    <row r="21" spans="8:10" x14ac:dyDescent="0.3">
      <c r="H21" s="7"/>
      <c r="I21" s="7"/>
      <c r="J21" s="7"/>
    </row>
    <row r="22" spans="8:10" x14ac:dyDescent="0.3">
      <c r="H22" s="7"/>
      <c r="I22" s="7"/>
      <c r="J22" s="7"/>
    </row>
    <row r="23" spans="8:10" x14ac:dyDescent="0.3">
      <c r="H23" s="7"/>
      <c r="I23" s="7"/>
      <c r="J23" s="7"/>
    </row>
    <row r="24" spans="8:10" x14ac:dyDescent="0.3">
      <c r="H24" s="7"/>
      <c r="I24" s="7"/>
      <c r="J24" s="7"/>
    </row>
    <row r="25" spans="8:10" x14ac:dyDescent="0.3">
      <c r="H25" s="7"/>
      <c r="I25" s="7"/>
      <c r="J25" s="7"/>
    </row>
  </sheetData>
  <mergeCells count="1">
    <mergeCell ref="L1:N1"/>
  </mergeCells>
  <conditionalFormatting sqref="A2:A3 D2:J3 A4:J4 A5 D5:J5 A6:J8">
    <cfRule type="expression" dxfId="13" priority="5">
      <formula>ODD(ROW())=ROW()</formula>
    </cfRule>
  </conditionalFormatting>
  <conditionalFormatting sqref="B2:C3">
    <cfRule type="expression" dxfId="12" priority="2">
      <formula>ODD(ROW())=ROW()</formula>
    </cfRule>
  </conditionalFormatting>
  <conditionalFormatting sqref="B5:C5">
    <cfRule type="expression" dxfId="11" priority="1">
      <formula>ODD(ROW())=ROW()</formula>
    </cfRule>
  </conditionalFormatting>
  <pageMargins left="0.511811024" right="0.511811024" top="0.78740157499999996" bottom="0.78740157499999996" header="0.31496062000000002" footer="0.31496062000000002"/>
  <ignoredErrors>
    <ignoredError sqref="A2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6CCB-16D4-4924-8FA1-D34FEE7D1AD6}">
  <dimension ref="A1:N8"/>
  <sheetViews>
    <sheetView workbookViewId="0">
      <selection activeCell="E12" sqref="E12"/>
    </sheetView>
  </sheetViews>
  <sheetFormatPr defaultColWidth="8.88671875"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9.44140625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2.44140625" style="1" bestFit="1" customWidth="1"/>
    <col min="9" max="9" width="12.33203125" style="1" bestFit="1" customWidth="1"/>
    <col min="10" max="10" width="13.33203125" style="1" bestFit="1" customWidth="1"/>
    <col min="11" max="16384" width="8.88671875" style="1"/>
  </cols>
  <sheetData>
    <row r="1" spans="1:14" ht="27.6" x14ac:dyDescent="0.3">
      <c r="A1" s="5" t="s">
        <v>0</v>
      </c>
      <c r="B1" s="5" t="s">
        <v>1</v>
      </c>
      <c r="C1" s="5" t="s">
        <v>2</v>
      </c>
      <c r="D1" s="5" t="s">
        <v>12</v>
      </c>
      <c r="E1" s="5" t="s">
        <v>13</v>
      </c>
      <c r="F1" s="6" t="s">
        <v>29</v>
      </c>
      <c r="G1" s="6" t="s">
        <v>6</v>
      </c>
      <c r="H1" s="6" t="s">
        <v>3</v>
      </c>
      <c r="I1" s="6" t="s">
        <v>4</v>
      </c>
      <c r="J1" s="6" t="s">
        <v>5</v>
      </c>
      <c r="L1" s="60" t="s">
        <v>33</v>
      </c>
      <c r="M1" s="60"/>
      <c r="N1" s="60"/>
    </row>
    <row r="2" spans="1:14" x14ac:dyDescent="0.3">
      <c r="A2" s="11">
        <v>1</v>
      </c>
      <c r="B2" s="24">
        <v>44965</v>
      </c>
      <c r="C2" s="39">
        <v>0.66666666666666663</v>
      </c>
      <c r="D2" s="11" t="str">
        <f>IF(Tabela4101112[[#This Row],[Data]]&lt;&gt;"",PROPER(TEXT(Tabela4101112[[#This Row],[Data]],"mmmm")),"")</f>
        <v>Fevereiro</v>
      </c>
      <c r="E2" s="11">
        <f>IF(Tabela4101112[[#This Row],[Data]]&lt;&gt;"",YEAR(Tabela4101112[[#This Row],[Data]]),"")</f>
        <v>2023</v>
      </c>
      <c r="F2" s="25">
        <f>IF(AND(Tabela4101112[[#This Row],[Data]]&lt;&gt;"",Tabela4101112[[#This Row],[Horário]]&lt;&gt;""),Tabela4101112[[#This Row],[Data]]+Tabela4101112[[#This Row],[Horário]],"")</f>
        <v>44965.666666666664</v>
      </c>
      <c r="G2" s="25"/>
      <c r="H2" s="25"/>
      <c r="I2" s="25"/>
      <c r="J2" s="25"/>
      <c r="L2" s="31" t="s">
        <v>30</v>
      </c>
      <c r="M2" s="31" t="s">
        <v>31</v>
      </c>
      <c r="N2" s="31" t="s">
        <v>32</v>
      </c>
    </row>
    <row r="3" spans="1:14" x14ac:dyDescent="0.3">
      <c r="A3" s="11">
        <f>A2+1</f>
        <v>2</v>
      </c>
      <c r="B3" s="24">
        <v>45123</v>
      </c>
      <c r="C3" s="39">
        <v>7.6388888888888895E-2</v>
      </c>
      <c r="D3" s="11" t="str">
        <f>IF(Tabela4101112[[#This Row],[Data]]&lt;&gt;"",PROPER(TEXT(Tabela4101112[[#This Row],[Data]],"mmmm")),"")</f>
        <v>Julho</v>
      </c>
      <c r="E3" s="11">
        <f>IF(Tabela4101112[[#This Row],[Data]]&lt;&gt;"",YEAR(Tabela4101112[[#This Row],[Data]]),"")</f>
        <v>2023</v>
      </c>
      <c r="F3" s="25">
        <f>IF(AND(Tabela4101112[[#This Row],[Data]]&lt;&gt;"",Tabela4101112[[#This Row],[Horário]]&lt;&gt;""),Tabela4101112[[#This Row],[Data]]+Tabela4101112[[#This Row],[Horário]],"")</f>
        <v>45123.076388888891</v>
      </c>
      <c r="G3" s="25">
        <f>IF(AND(B3&lt;&gt;"",C3&lt;&gt;""),(B3+C3)-(B2+C2),"")</f>
        <v>157.40972222222626</v>
      </c>
      <c r="H3" s="32">
        <f>IF(G3&lt;&gt;"",INT(G3),"")</f>
        <v>157</v>
      </c>
      <c r="I3" s="32">
        <f>IF(H3&lt;&gt;"",INT((G3-H3)*24),"")</f>
        <v>9</v>
      </c>
      <c r="J3" s="32">
        <f>IF(I3&lt;&gt;"",(((G3-H3)*24)-I3)*60,"")</f>
        <v>50.000000005820766</v>
      </c>
      <c r="L3" s="32">
        <f ca="1">INT(NOW()-MAX(numerico_7))</f>
        <v>328</v>
      </c>
      <c r="M3" s="32">
        <f ca="1">INT(((NOW()-MAX(numerico_7))-L3)*24)</f>
        <v>8</v>
      </c>
      <c r="N3" s="32">
        <f ca="1">INT(((((NOW()-MAX(numerico_7))-L3)*24)-M3)*60)</f>
        <v>9</v>
      </c>
    </row>
    <row r="4" spans="1:14" x14ac:dyDescent="0.3">
      <c r="A4" s="11">
        <f t="shared" ref="A4:A7" si="0">A3+1</f>
        <v>3</v>
      </c>
      <c r="B4" s="24">
        <v>45357</v>
      </c>
      <c r="C4" s="39">
        <v>0.5</v>
      </c>
      <c r="D4" s="11" t="str">
        <f>IF(Tabela4101112[[#This Row],[Data]]&lt;&gt;"",PROPER(TEXT(Tabela4101112[[#This Row],[Data]],"mmmm")),"")</f>
        <v>Março</v>
      </c>
      <c r="E4" s="11">
        <f>IF(Tabela4101112[[#This Row],[Data]]&lt;&gt;"",YEAR(Tabela4101112[[#This Row],[Data]]),"")</f>
        <v>2024</v>
      </c>
      <c r="F4" s="25">
        <f>IF(AND(Tabela4101112[[#This Row],[Data]]&lt;&gt;"",Tabela4101112[[#This Row],[Horário]]&lt;&gt;""),Tabela4101112[[#This Row],[Data]]+Tabela4101112[[#This Row],[Horário]],"")</f>
        <v>45357.5</v>
      </c>
      <c r="G4" s="25">
        <f t="shared" ref="G4:G7" si="1">IF(AND(B4&lt;&gt;"",C4&lt;&gt;""),(B4+C4)-(B3+C3),"")</f>
        <v>234.42361111110949</v>
      </c>
      <c r="H4" s="32">
        <f t="shared" ref="H4:H7" si="2">IF(G4&lt;&gt;"",INT(G4),"")</f>
        <v>234</v>
      </c>
      <c r="I4" s="32">
        <f t="shared" ref="I4:I7" si="3">IF(H4&lt;&gt;"",INT((G4-H4)*24),"")</f>
        <v>10</v>
      </c>
      <c r="J4" s="32">
        <f t="shared" ref="J4:J7" si="4">IF(I4&lt;&gt;"",(((G4-H4)*24)-I4)*60,"")</f>
        <v>9.9999999976716936</v>
      </c>
      <c r="L4" s="4"/>
    </row>
    <row r="5" spans="1:14" x14ac:dyDescent="0.3">
      <c r="A5" s="11">
        <f t="shared" si="0"/>
        <v>4</v>
      </c>
      <c r="B5" s="24"/>
      <c r="C5" s="39"/>
      <c r="D5" s="11" t="str">
        <f>IF(Tabela4101112[[#This Row],[Data]]&lt;&gt;"",PROPER(TEXT(Tabela4101112[[#This Row],[Data]],"mmmm")),"")</f>
        <v/>
      </c>
      <c r="E5" s="11" t="str">
        <f>IF(Tabela4101112[[#This Row],[Data]]&lt;&gt;"",YEAR(Tabela4101112[[#This Row],[Data]]),"")</f>
        <v/>
      </c>
      <c r="F5" s="25" t="str">
        <f>IF(AND(Tabela4101112[[#This Row],[Data]]&lt;&gt;"",Tabela4101112[[#This Row],[Horário]]&lt;&gt;""),Tabela4101112[[#This Row],[Data]]+Tabela4101112[[#This Row],[Horário]],"")</f>
        <v/>
      </c>
      <c r="G5" s="25" t="str">
        <f t="shared" si="1"/>
        <v/>
      </c>
      <c r="H5" s="32" t="str">
        <f t="shared" si="2"/>
        <v/>
      </c>
      <c r="I5" s="32" t="str">
        <f t="shared" si="3"/>
        <v/>
      </c>
      <c r="J5" s="32" t="str">
        <f t="shared" si="4"/>
        <v/>
      </c>
    </row>
    <row r="6" spans="1:14" x14ac:dyDescent="0.3">
      <c r="A6" s="11">
        <f t="shared" si="0"/>
        <v>5</v>
      </c>
      <c r="B6" s="24"/>
      <c r="C6" s="39"/>
      <c r="D6" s="11" t="str">
        <f>IF(Tabela4101112[[#This Row],[Data]]&lt;&gt;"",PROPER(TEXT(Tabela4101112[[#This Row],[Data]],"mmmm")),"")</f>
        <v/>
      </c>
      <c r="E6" s="11" t="str">
        <f>IF(Tabela4101112[[#This Row],[Data]]&lt;&gt;"",YEAR(Tabela4101112[[#This Row],[Data]]),"")</f>
        <v/>
      </c>
      <c r="F6" s="25" t="str">
        <f>IF(AND(Tabela4101112[[#This Row],[Data]]&lt;&gt;"",Tabela4101112[[#This Row],[Horário]]&lt;&gt;""),Tabela4101112[[#This Row],[Data]]+Tabela4101112[[#This Row],[Horário]],"")</f>
        <v/>
      </c>
      <c r="G6" s="25" t="str">
        <f t="shared" si="1"/>
        <v/>
      </c>
      <c r="H6" s="25" t="str">
        <f t="shared" si="2"/>
        <v/>
      </c>
      <c r="I6" s="25" t="str">
        <f t="shared" si="3"/>
        <v/>
      </c>
      <c r="J6" s="25" t="str">
        <f t="shared" si="4"/>
        <v/>
      </c>
    </row>
    <row r="7" spans="1:14" x14ac:dyDescent="0.3">
      <c r="A7" s="11">
        <f t="shared" si="0"/>
        <v>6</v>
      </c>
      <c r="B7" s="24"/>
      <c r="C7" s="39"/>
      <c r="D7" s="11" t="str">
        <f>IF(Tabela4101112[[#This Row],[Data]]&lt;&gt;"",PROPER(TEXT(Tabela4101112[[#This Row],[Data]],"mmmm")),"")</f>
        <v/>
      </c>
      <c r="E7" s="11" t="str">
        <f>IF(Tabela4101112[[#This Row],[Data]]&lt;&gt;"",YEAR(Tabela4101112[[#This Row],[Data]]),"")</f>
        <v/>
      </c>
      <c r="F7" s="25" t="str">
        <f>IF(AND(Tabela4101112[[#This Row],[Data]]&lt;&gt;"",Tabela4101112[[#This Row],[Horário]]&lt;&gt;""),Tabela4101112[[#This Row],[Data]]+Tabela4101112[[#This Row],[Horário]],"")</f>
        <v/>
      </c>
      <c r="G7" s="25" t="str">
        <f t="shared" si="1"/>
        <v/>
      </c>
      <c r="H7" s="25" t="str">
        <f t="shared" si="2"/>
        <v/>
      </c>
      <c r="I7" s="25" t="str">
        <f t="shared" si="3"/>
        <v/>
      </c>
      <c r="J7" s="25" t="str">
        <f t="shared" si="4"/>
        <v/>
      </c>
    </row>
    <row r="8" spans="1:14" x14ac:dyDescent="0.3">
      <c r="A8" s="11">
        <f>A7+1</f>
        <v>7</v>
      </c>
      <c r="B8" s="24"/>
      <c r="C8" s="39"/>
      <c r="D8" s="11" t="str">
        <f>IF(Tabela4101112[[#This Row],[Data]]&lt;&gt;"",PROPER(TEXT(Tabela4101112[[#This Row],[Data]],"mmmm")),"")</f>
        <v/>
      </c>
      <c r="E8" s="11" t="str">
        <f>IF(Tabela4101112[[#This Row],[Data]]&lt;&gt;"",YEAR(Tabela4101112[[#This Row],[Data]]),"")</f>
        <v/>
      </c>
      <c r="F8" s="25" t="str">
        <f>IF(AND(Tabela4101112[[#This Row],[Data]]&lt;&gt;"",Tabela4101112[[#This Row],[Horário]]&lt;&gt;""),Tabela4101112[[#This Row],[Data]]+Tabela4101112[[#This Row],[Horário]],"")</f>
        <v/>
      </c>
      <c r="G8" s="25" t="str">
        <f>IF(AND(B8&lt;&gt;"",C8&lt;&gt;""),(B8+C8)-(B7+C7),"")</f>
        <v/>
      </c>
      <c r="H8" s="32" t="str">
        <f>IF(G8&lt;&gt;"",INT(G8),"")</f>
        <v/>
      </c>
      <c r="I8" s="32" t="str">
        <f>IF(H8&lt;&gt;"",INT((G8-H8)*24),"")</f>
        <v/>
      </c>
      <c r="J8" s="32" t="str">
        <f>IF(I8&lt;&gt;"",(((G8-H8)*24)-I8)*60,"")</f>
        <v/>
      </c>
    </row>
  </sheetData>
  <mergeCells count="1">
    <mergeCell ref="L1:N1"/>
  </mergeCells>
  <conditionalFormatting sqref="A2:A3 D2:J3 A4:J8">
    <cfRule type="expression" dxfId="10" priority="4">
      <formula>ODD(ROW())=ROW()</formula>
    </cfRule>
  </conditionalFormatting>
  <conditionalFormatting sqref="B2:C3">
    <cfRule type="expression" dxfId="9" priority="1">
      <formula>ODD(ROW())=ROW()</formula>
    </cfRule>
  </conditionalFormatting>
  <pageMargins left="0.511811024" right="0.511811024" top="0.78740157499999996" bottom="0.78740157499999996" header="0.31496062000000002" footer="0.31496062000000002"/>
  <ignoredErrors>
    <ignoredError sqref="A2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9634-86A2-482A-B601-C5951ADA43FB}">
  <dimension ref="A1:N29"/>
  <sheetViews>
    <sheetView workbookViewId="0">
      <selection activeCell="C21" sqref="C21"/>
    </sheetView>
  </sheetViews>
  <sheetFormatPr defaultColWidth="8.88671875"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10.109375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2.44140625" style="1" bestFit="1" customWidth="1"/>
    <col min="9" max="9" width="12.33203125" style="1" bestFit="1" customWidth="1"/>
    <col min="10" max="10" width="13.33203125" style="1" bestFit="1" customWidth="1"/>
    <col min="11" max="16384" width="8.88671875" style="1"/>
  </cols>
  <sheetData>
    <row r="1" spans="1:14" ht="27.6" x14ac:dyDescent="0.3">
      <c r="A1" s="31" t="s">
        <v>0</v>
      </c>
      <c r="B1" s="31" t="s">
        <v>1</v>
      </c>
      <c r="C1" s="31" t="s">
        <v>2</v>
      </c>
      <c r="D1" s="31" t="s">
        <v>12</v>
      </c>
      <c r="E1" s="31" t="s">
        <v>13</v>
      </c>
      <c r="F1" s="33" t="s">
        <v>29</v>
      </c>
      <c r="G1" s="33" t="s">
        <v>6</v>
      </c>
      <c r="H1" s="33" t="s">
        <v>3</v>
      </c>
      <c r="I1" s="33" t="s">
        <v>4</v>
      </c>
      <c r="J1" s="33" t="s">
        <v>5</v>
      </c>
      <c r="L1" s="60" t="s">
        <v>33</v>
      </c>
      <c r="M1" s="60"/>
      <c r="N1" s="60"/>
    </row>
    <row r="2" spans="1:14" x14ac:dyDescent="0.3">
      <c r="A2" s="11">
        <v>1</v>
      </c>
      <c r="B2" s="24">
        <v>45099</v>
      </c>
      <c r="C2" s="39">
        <v>0.46527777777777773</v>
      </c>
      <c r="D2" s="11" t="str">
        <f>IF(Tabela41011[[#This Row],[Data]]&lt;&gt;"",PROPER(TEXT(Tabela41011[[#This Row],[Data]],"mmmm")),"")</f>
        <v>Junho</v>
      </c>
      <c r="E2" s="11">
        <f>IF(Tabela41011[[#This Row],[Data]]&lt;&gt;"",YEAR(Tabela41011[[#This Row],[Data]]),"")</f>
        <v>2023</v>
      </c>
      <c r="F2" s="25">
        <f>IF(AND(Tabela41011[[#This Row],[Data]]&lt;&gt;"",Tabela41011[[#This Row],[Horário]]&lt;&gt;""),Tabela41011[[#This Row],[Data]]+Tabela41011[[#This Row],[Horário]],"")</f>
        <v>45099.465277777781</v>
      </c>
      <c r="G2" s="25"/>
      <c r="H2" s="32"/>
      <c r="I2" s="32"/>
      <c r="J2" s="32"/>
      <c r="L2" s="31" t="s">
        <v>30</v>
      </c>
      <c r="M2" s="31" t="s">
        <v>31</v>
      </c>
      <c r="N2" s="31" t="s">
        <v>32</v>
      </c>
    </row>
    <row r="3" spans="1:14" x14ac:dyDescent="0.3">
      <c r="A3" s="11">
        <f>A2+1</f>
        <v>2</v>
      </c>
      <c r="B3" s="24">
        <v>45134</v>
      </c>
      <c r="C3" s="39">
        <v>0.51041666666666663</v>
      </c>
      <c r="D3" s="11" t="str">
        <f>IF(Tabela41011[[#This Row],[Data]]&lt;&gt;"",PROPER(TEXT(Tabela41011[[#This Row],[Data]],"mmmm")),"")</f>
        <v>Julho</v>
      </c>
      <c r="E3" s="11">
        <f>IF(Tabela41011[[#This Row],[Data]]&lt;&gt;"",YEAR(Tabela41011[[#This Row],[Data]]),"")</f>
        <v>2023</v>
      </c>
      <c r="F3" s="25">
        <f>IF(AND(Tabela41011[[#This Row],[Data]]&lt;&gt;"",Tabela41011[[#This Row],[Horário]]&lt;&gt;""),Tabela41011[[#This Row],[Data]]+Tabela41011[[#This Row],[Horário]],"")</f>
        <v>45134.510416666664</v>
      </c>
      <c r="G3" s="25">
        <f>IF(AND(B3&lt;&gt;"",C3&lt;&gt;""),(B3+C3)-(B2+C2),"")</f>
        <v>35.04513888888323</v>
      </c>
      <c r="H3" s="32">
        <f>IF(G3&lt;&gt;"",INT(G3),"")</f>
        <v>35</v>
      </c>
      <c r="I3" s="32">
        <f>IF(H3&lt;&gt;"",INT((G3-H3)*24),"")</f>
        <v>1</v>
      </c>
      <c r="J3" s="32">
        <f>IF(I3&lt;&gt;"",(((G3-H3)*24)-I3)*60,"")</f>
        <v>4.9999999918509275</v>
      </c>
      <c r="L3" s="32">
        <f ca="1">INT(NOW()-MAX(numerico_8))</f>
        <v>271</v>
      </c>
      <c r="M3" s="32">
        <f ca="1">INT(((NOW()-MAX(numerico_8))-L3)*24)</f>
        <v>18</v>
      </c>
      <c r="N3" s="32">
        <f ca="1">INT(((((NOW()-MAX(numerico_8))-L3)*24)-M3)*60)</f>
        <v>19</v>
      </c>
    </row>
    <row r="4" spans="1:14" x14ac:dyDescent="0.3">
      <c r="A4" s="11">
        <f t="shared" ref="A4:A7" si="0">A3+1</f>
        <v>3</v>
      </c>
      <c r="B4" s="24">
        <v>45162</v>
      </c>
      <c r="C4" s="39">
        <v>0.46527777777777773</v>
      </c>
      <c r="D4" s="11" t="str">
        <f>IF(Tabela41011[[#This Row],[Data]]&lt;&gt;"",PROPER(TEXT(Tabela41011[[#This Row],[Data]],"mmmm")),"")</f>
        <v>Agosto</v>
      </c>
      <c r="E4" s="11">
        <f>IF(Tabela41011[[#This Row],[Data]]&lt;&gt;"",YEAR(Tabela41011[[#This Row],[Data]]),"")</f>
        <v>2023</v>
      </c>
      <c r="F4" s="25">
        <f>IF(AND(Tabela41011[[#This Row],[Data]]&lt;&gt;"",Tabela41011[[#This Row],[Horário]]&lt;&gt;""),Tabela41011[[#This Row],[Data]]+Tabela41011[[#This Row],[Horário]],"")</f>
        <v>45162.465277777781</v>
      </c>
      <c r="G4" s="25">
        <f t="shared" ref="G4:G7" si="1">IF(AND(B4&lt;&gt;"",C4&lt;&gt;""),(B4+C4)-(B3+C3),"")</f>
        <v>27.95486111111677</v>
      </c>
      <c r="H4" s="32">
        <f t="shared" ref="H4:H7" si="2">IF(G4&lt;&gt;"",INT(G4),"")</f>
        <v>27</v>
      </c>
      <c r="I4" s="32">
        <f t="shared" ref="I4:I7" si="3">IF(H4&lt;&gt;"",INT((G4-H4)*24),"")</f>
        <v>22</v>
      </c>
      <c r="J4" s="32">
        <f t="shared" ref="J4:J7" si="4">IF(I4&lt;&gt;"",(((G4-H4)*24)-I4)*60,"")</f>
        <v>55.000000008149073</v>
      </c>
      <c r="L4" s="4"/>
    </row>
    <row r="5" spans="1:14" x14ac:dyDescent="0.3">
      <c r="A5" s="11">
        <f t="shared" si="0"/>
        <v>4</v>
      </c>
      <c r="B5" s="24">
        <v>45169</v>
      </c>
      <c r="C5" s="39">
        <v>0.92361111111111116</v>
      </c>
      <c r="D5" s="11" t="str">
        <f>IF(Tabela41011[[#This Row],[Data]]&lt;&gt;"",PROPER(TEXT(Tabela41011[[#This Row],[Data]],"mmmm")),"")</f>
        <v>Agosto</v>
      </c>
      <c r="E5" s="11">
        <f>IF(Tabela41011[[#This Row],[Data]]&lt;&gt;"",YEAR(Tabela41011[[#This Row],[Data]]),"")</f>
        <v>2023</v>
      </c>
      <c r="F5" s="25">
        <f>IF(AND(Tabela41011[[#This Row],[Data]]&lt;&gt;"",Tabela41011[[#This Row],[Horário]]&lt;&gt;""),Tabela41011[[#This Row],[Data]]+Tabela41011[[#This Row],[Horário]],"")</f>
        <v>45169.923611111109</v>
      </c>
      <c r="G5" s="25">
        <f t="shared" si="1"/>
        <v>7.4583333333284827</v>
      </c>
      <c r="H5" s="32">
        <f t="shared" si="2"/>
        <v>7</v>
      </c>
      <c r="I5" s="32">
        <f t="shared" si="3"/>
        <v>10</v>
      </c>
      <c r="J5" s="32">
        <f t="shared" si="4"/>
        <v>59.999999993015081</v>
      </c>
    </row>
    <row r="6" spans="1:14" x14ac:dyDescent="0.3">
      <c r="A6" s="11">
        <f t="shared" si="0"/>
        <v>5</v>
      </c>
      <c r="B6" s="24">
        <v>45179</v>
      </c>
      <c r="C6" s="39">
        <v>0.5625</v>
      </c>
      <c r="D6" s="11" t="str">
        <f>IF(Tabela41011[[#This Row],[Data]]&lt;&gt;"",PROPER(TEXT(Tabela41011[[#This Row],[Data]],"mmmm")),"")</f>
        <v>Setembro</v>
      </c>
      <c r="E6" s="11">
        <f>IF(Tabela41011[[#This Row],[Data]]&lt;&gt;"",YEAR(Tabela41011[[#This Row],[Data]]),"")</f>
        <v>2023</v>
      </c>
      <c r="F6" s="25">
        <f>IF(AND(Tabela41011[[#This Row],[Data]]&lt;&gt;"",Tabela41011[[#This Row],[Horário]]&lt;&gt;""),Tabela41011[[#This Row],[Data]]+Tabela41011[[#This Row],[Horário]],"")</f>
        <v>45179.5625</v>
      </c>
      <c r="G6" s="25">
        <f t="shared" si="1"/>
        <v>9.6388888888905058</v>
      </c>
      <c r="H6" s="32">
        <f t="shared" si="2"/>
        <v>9</v>
      </c>
      <c r="I6" s="32">
        <f t="shared" si="3"/>
        <v>15</v>
      </c>
      <c r="J6" s="32">
        <f t="shared" si="4"/>
        <v>20.000000002328306</v>
      </c>
    </row>
    <row r="7" spans="1:14" x14ac:dyDescent="0.3">
      <c r="A7" s="11">
        <f t="shared" si="0"/>
        <v>6</v>
      </c>
      <c r="B7" s="24">
        <v>45196</v>
      </c>
      <c r="C7" s="39">
        <v>0.92152777777777783</v>
      </c>
      <c r="D7" s="11" t="str">
        <f>IF(Tabela41011[[#This Row],[Data]]&lt;&gt;"",PROPER(TEXT(Tabela41011[[#This Row],[Data]],"mmmm")),"")</f>
        <v>Setembro</v>
      </c>
      <c r="E7" s="11">
        <f>IF(Tabela41011[[#This Row],[Data]]&lt;&gt;"",YEAR(Tabela41011[[#This Row],[Data]]),"")</f>
        <v>2023</v>
      </c>
      <c r="F7" s="25">
        <f>IF(AND(Tabela41011[[#This Row],[Data]]&lt;&gt;"",Tabela41011[[#This Row],[Horário]]&lt;&gt;""),Tabela41011[[#This Row],[Data]]+Tabela41011[[#This Row],[Horário]],"")</f>
        <v>45196.921527777777</v>
      </c>
      <c r="G7" s="25">
        <f t="shared" si="1"/>
        <v>17.359027777776646</v>
      </c>
      <c r="H7" s="32">
        <f t="shared" si="2"/>
        <v>17</v>
      </c>
      <c r="I7" s="32">
        <f t="shared" si="3"/>
        <v>8</v>
      </c>
      <c r="J7" s="32">
        <f t="shared" si="4"/>
        <v>36.999999998370185</v>
      </c>
    </row>
    <row r="8" spans="1:14" x14ac:dyDescent="0.3">
      <c r="A8" s="11">
        <f t="shared" ref="A8:A13" si="5">A7+1</f>
        <v>7</v>
      </c>
      <c r="B8" s="24">
        <v>45208</v>
      </c>
      <c r="C8" s="39">
        <v>0.96527777777777779</v>
      </c>
      <c r="D8" s="11" t="str">
        <f>IF(Tabela41011[[#This Row],[Data]]&lt;&gt;"",PROPER(TEXT(Tabela41011[[#This Row],[Data]],"mmmm")),"")</f>
        <v>Outubro</v>
      </c>
      <c r="E8" s="11">
        <f>IF(Tabela41011[[#This Row],[Data]]&lt;&gt;"",YEAR(Tabela41011[[#This Row],[Data]]),"")</f>
        <v>2023</v>
      </c>
      <c r="F8" s="25">
        <f>IF(AND(Tabela41011[[#This Row],[Data]]&lt;&gt;"",Tabela41011[[#This Row],[Horário]]&lt;&gt;""),Tabela41011[[#This Row],[Data]]+Tabela41011[[#This Row],[Horário]],"")</f>
        <v>45208.965277777781</v>
      </c>
      <c r="G8" s="25">
        <f t="shared" ref="G8:G13" si="6">IF(AND(B8&lt;&gt;"",C8&lt;&gt;""),(B8+C8)-(B7+C7),"")</f>
        <v>12.043750000004366</v>
      </c>
      <c r="H8" s="32">
        <f t="shared" ref="H8:H13" si="7">IF(G8&lt;&gt;"",INT(G8),"")</f>
        <v>12</v>
      </c>
      <c r="I8" s="32">
        <f t="shared" ref="I8:I13" si="8">IF(H8&lt;&gt;"",INT((G8-H8)*24),"")</f>
        <v>1</v>
      </c>
      <c r="J8" s="32">
        <f t="shared" ref="J8:J13" si="9">IF(I8&lt;&gt;"",(((G8-H8)*24)-I8)*60,"")</f>
        <v>3.0000000062864274</v>
      </c>
    </row>
    <row r="9" spans="1:14" x14ac:dyDescent="0.3">
      <c r="A9" s="11">
        <f t="shared" si="5"/>
        <v>8</v>
      </c>
      <c r="B9" s="24">
        <v>45215</v>
      </c>
      <c r="C9" s="39">
        <v>0.4201388888888889</v>
      </c>
      <c r="D9" s="11" t="str">
        <f>IF(Tabela41011[[#This Row],[Data]]&lt;&gt;"",PROPER(TEXT(Tabela41011[[#This Row],[Data]],"mmmm")),"")</f>
        <v>Outubro</v>
      </c>
      <c r="E9" s="11">
        <f>IF(Tabela41011[[#This Row],[Data]]&lt;&gt;"",YEAR(Tabela41011[[#This Row],[Data]]),"")</f>
        <v>2023</v>
      </c>
      <c r="F9" s="25">
        <f>IF(AND(Tabela41011[[#This Row],[Data]]&lt;&gt;"",Tabela41011[[#This Row],[Horário]]&lt;&gt;""),Tabela41011[[#This Row],[Data]]+Tabela41011[[#This Row],[Horário]],"")</f>
        <v>45215.420138888891</v>
      </c>
      <c r="G9" s="25">
        <f t="shared" si="6"/>
        <v>6.4548611111094942</v>
      </c>
      <c r="H9" s="32">
        <f t="shared" si="7"/>
        <v>6</v>
      </c>
      <c r="I9" s="32">
        <f t="shared" si="8"/>
        <v>10</v>
      </c>
      <c r="J9" s="32">
        <f t="shared" si="9"/>
        <v>54.999999997671694</v>
      </c>
    </row>
    <row r="10" spans="1:14" x14ac:dyDescent="0.3">
      <c r="A10" s="11">
        <f t="shared" si="5"/>
        <v>9</v>
      </c>
      <c r="B10" s="24">
        <v>45242</v>
      </c>
      <c r="C10" s="39">
        <v>0.8930555555555556</v>
      </c>
      <c r="D10" s="11" t="str">
        <f>IF(Tabela41011[[#This Row],[Data]]&lt;&gt;"",PROPER(TEXT(Tabela41011[[#This Row],[Data]],"mmmm")),"")</f>
        <v>Novembro</v>
      </c>
      <c r="E10" s="11">
        <f>IF(Tabela41011[[#This Row],[Data]]&lt;&gt;"",YEAR(Tabela41011[[#This Row],[Data]]),"")</f>
        <v>2023</v>
      </c>
      <c r="F10" s="25">
        <f>IF(AND(Tabela41011[[#This Row],[Data]]&lt;&gt;"",Tabela41011[[#This Row],[Horário]]&lt;&gt;""),Tabela41011[[#This Row],[Data]]+Tabela41011[[#This Row],[Horário]],"")</f>
        <v>45242.893055555556</v>
      </c>
      <c r="G10" s="25">
        <f t="shared" si="6"/>
        <v>27.472916666665697</v>
      </c>
      <c r="H10" s="32">
        <f t="shared" si="7"/>
        <v>27</v>
      </c>
      <c r="I10" s="32">
        <f t="shared" si="8"/>
        <v>11</v>
      </c>
      <c r="J10" s="32">
        <f t="shared" si="9"/>
        <v>20.999999998603016</v>
      </c>
    </row>
    <row r="11" spans="1:14" x14ac:dyDescent="0.3">
      <c r="A11" s="11">
        <f t="shared" si="5"/>
        <v>10</v>
      </c>
      <c r="B11" s="24">
        <v>45249</v>
      </c>
      <c r="C11" s="39">
        <v>0.88124999999999998</v>
      </c>
      <c r="D11" s="11" t="str">
        <f>IF(Tabela41011[[#This Row],[Data]]&lt;&gt;"",PROPER(TEXT(Tabela41011[[#This Row],[Data]],"mmmm")),"")</f>
        <v>Novembro</v>
      </c>
      <c r="E11" s="11">
        <f>IF(Tabela41011[[#This Row],[Data]]&lt;&gt;"",YEAR(Tabela41011[[#This Row],[Data]]),"")</f>
        <v>2023</v>
      </c>
      <c r="F11" s="25">
        <f>IF(AND(Tabela41011[[#This Row],[Data]]&lt;&gt;"",Tabela41011[[#This Row],[Horário]]&lt;&gt;""),Tabela41011[[#This Row],[Data]]+Tabela41011[[#This Row],[Horário]],"")</f>
        <v>45249.881249999999</v>
      </c>
      <c r="G11" s="25">
        <f t="shared" si="6"/>
        <v>6.9881944444423425</v>
      </c>
      <c r="H11" s="32">
        <f t="shared" si="7"/>
        <v>6</v>
      </c>
      <c r="I11" s="32">
        <f t="shared" si="8"/>
        <v>23</v>
      </c>
      <c r="J11" s="32">
        <f t="shared" si="9"/>
        <v>42.999999996973202</v>
      </c>
    </row>
    <row r="12" spans="1:14" x14ac:dyDescent="0.3">
      <c r="A12" s="11">
        <f t="shared" si="5"/>
        <v>11</v>
      </c>
      <c r="B12" s="24">
        <v>45263</v>
      </c>
      <c r="C12" s="39">
        <v>0.47916666666666669</v>
      </c>
      <c r="D12" s="11" t="str">
        <f>IF(Tabela41011[[#This Row],[Data]]&lt;&gt;"",PROPER(TEXT(Tabela41011[[#This Row],[Data]],"mmmm")),"")</f>
        <v>Dezembro</v>
      </c>
      <c r="E12" s="11">
        <f>IF(Tabela41011[[#This Row],[Data]]&lt;&gt;"",YEAR(Tabela41011[[#This Row],[Data]]),"")</f>
        <v>2023</v>
      </c>
      <c r="F12" s="25">
        <f>IF(AND(Tabela41011[[#This Row],[Data]]&lt;&gt;"",Tabela41011[[#This Row],[Horário]]&lt;&gt;""),Tabela41011[[#This Row],[Data]]+Tabela41011[[#This Row],[Horário]],"")</f>
        <v>45263.479166666664</v>
      </c>
      <c r="G12" s="25">
        <f t="shared" si="6"/>
        <v>13.597916666665697</v>
      </c>
      <c r="H12" s="32">
        <f t="shared" si="7"/>
        <v>13</v>
      </c>
      <c r="I12" s="32">
        <f t="shared" si="8"/>
        <v>14</v>
      </c>
      <c r="J12" s="32">
        <f t="shared" si="9"/>
        <v>20.999999998603016</v>
      </c>
    </row>
    <row r="13" spans="1:14" x14ac:dyDescent="0.3">
      <c r="A13" s="11">
        <f t="shared" si="5"/>
        <v>12</v>
      </c>
      <c r="B13" s="24">
        <v>45270</v>
      </c>
      <c r="C13" s="39">
        <v>0.91666666666666663</v>
      </c>
      <c r="D13" s="11" t="str">
        <f>IF(Tabela41011[[#This Row],[Data]]&lt;&gt;"",PROPER(TEXT(Tabela41011[[#This Row],[Data]],"mmmm")),"")</f>
        <v>Dezembro</v>
      </c>
      <c r="E13" s="11">
        <f>IF(Tabela41011[[#This Row],[Data]]&lt;&gt;"",YEAR(Tabela41011[[#This Row],[Data]]),"")</f>
        <v>2023</v>
      </c>
      <c r="F13" s="25">
        <f>IF(AND(Tabela41011[[#This Row],[Data]]&lt;&gt;"",Tabela41011[[#This Row],[Horário]]&lt;&gt;""),Tabela41011[[#This Row],[Data]]+Tabela41011[[#This Row],[Horário]],"")</f>
        <v>45270.916666666664</v>
      </c>
      <c r="G13" s="25">
        <f t="shared" si="6"/>
        <v>7.4375</v>
      </c>
      <c r="H13" s="32">
        <f t="shared" si="7"/>
        <v>7</v>
      </c>
      <c r="I13" s="32">
        <f t="shared" si="8"/>
        <v>10</v>
      </c>
      <c r="J13" s="32">
        <f t="shared" si="9"/>
        <v>30</v>
      </c>
    </row>
    <row r="14" spans="1:14" x14ac:dyDescent="0.3">
      <c r="A14" s="11">
        <f t="shared" ref="A14:A19" si="10">A13+1</f>
        <v>13</v>
      </c>
      <c r="B14" s="24">
        <v>45292</v>
      </c>
      <c r="C14" s="39">
        <v>0.70138888888888884</v>
      </c>
      <c r="D14" s="11" t="str">
        <f>IF(Tabela41011[[#This Row],[Data]]&lt;&gt;"",PROPER(TEXT(Tabela41011[[#This Row],[Data]],"mmmm")),"")</f>
        <v>Janeiro</v>
      </c>
      <c r="E14" s="11">
        <f>IF(Tabela41011[[#This Row],[Data]]&lt;&gt;"",YEAR(Tabela41011[[#This Row],[Data]]),"")</f>
        <v>2024</v>
      </c>
      <c r="F14" s="25">
        <f>IF(AND(Tabela41011[[#This Row],[Data]]&lt;&gt;"",Tabela41011[[#This Row],[Horário]]&lt;&gt;""),Tabela41011[[#This Row],[Data]]+Tabela41011[[#This Row],[Horário]],"")</f>
        <v>45292.701388888891</v>
      </c>
      <c r="G14" s="25">
        <f t="shared" ref="G14:G19" si="11">IF(AND(B14&lt;&gt;"",C14&lt;&gt;""),(B14+C14)-(B13+C13),"")</f>
        <v>21.784722222226264</v>
      </c>
      <c r="H14" s="32">
        <f t="shared" ref="H14:H19" si="12">IF(G14&lt;&gt;"",INT(G14),"")</f>
        <v>21</v>
      </c>
      <c r="I14" s="32">
        <f t="shared" ref="I14:I19" si="13">IF(H14&lt;&gt;"",INT((G14-H14)*24),"")</f>
        <v>18</v>
      </c>
      <c r="J14" s="32">
        <f t="shared" ref="J14:J19" si="14">IF(I14&lt;&gt;"",(((G14-H14)*24)-I14)*60,"")</f>
        <v>50.000000005820766</v>
      </c>
    </row>
    <row r="15" spans="1:14" x14ac:dyDescent="0.3">
      <c r="A15" s="11">
        <f t="shared" si="10"/>
        <v>14</v>
      </c>
      <c r="B15" s="24">
        <v>45311</v>
      </c>
      <c r="C15" s="39">
        <v>0.5</v>
      </c>
      <c r="D15" s="11" t="str">
        <f>IF(Tabela41011[[#This Row],[Data]]&lt;&gt;"",PROPER(TEXT(Tabela41011[[#This Row],[Data]],"mmmm")),"")</f>
        <v>Janeiro</v>
      </c>
      <c r="E15" s="11">
        <f>IF(Tabela41011[[#This Row],[Data]]&lt;&gt;"",YEAR(Tabela41011[[#This Row],[Data]]),"")</f>
        <v>2024</v>
      </c>
      <c r="F15" s="25">
        <f>IF(AND(Tabela41011[[#This Row],[Data]]&lt;&gt;"",Tabela41011[[#This Row],[Horário]]&lt;&gt;""),Tabela41011[[#This Row],[Data]]+Tabela41011[[#This Row],[Horário]],"")</f>
        <v>45311.5</v>
      </c>
      <c r="G15" s="25">
        <f t="shared" si="11"/>
        <v>18.798611111109494</v>
      </c>
      <c r="H15" s="32">
        <f t="shared" si="12"/>
        <v>18</v>
      </c>
      <c r="I15" s="32">
        <f t="shared" si="13"/>
        <v>19</v>
      </c>
      <c r="J15" s="32">
        <f t="shared" si="14"/>
        <v>9.9999999976716936</v>
      </c>
    </row>
    <row r="16" spans="1:14" x14ac:dyDescent="0.3">
      <c r="A16" s="11">
        <f t="shared" si="10"/>
        <v>15</v>
      </c>
      <c r="B16" s="24">
        <v>45326</v>
      </c>
      <c r="C16" s="39">
        <v>0.59722222222222221</v>
      </c>
      <c r="D16" s="11" t="str">
        <f>IF(Tabela41011[[#This Row],[Data]]&lt;&gt;"",PROPER(TEXT(Tabela41011[[#This Row],[Data]],"mmmm")),"")</f>
        <v>Fevereiro</v>
      </c>
      <c r="E16" s="11">
        <f>IF(Tabela41011[[#This Row],[Data]]&lt;&gt;"",YEAR(Tabela41011[[#This Row],[Data]]),"")</f>
        <v>2024</v>
      </c>
      <c r="F16" s="25">
        <f>IF(AND(Tabela41011[[#This Row],[Data]]&lt;&gt;"",Tabela41011[[#This Row],[Horário]]&lt;&gt;""),Tabela41011[[#This Row],[Data]]+Tabela41011[[#This Row],[Horário]],"")</f>
        <v>45326.597222222219</v>
      </c>
      <c r="G16" s="25">
        <f t="shared" si="11"/>
        <v>15.097222222218988</v>
      </c>
      <c r="H16" s="32">
        <f t="shared" si="12"/>
        <v>15</v>
      </c>
      <c r="I16" s="32">
        <f t="shared" si="13"/>
        <v>2</v>
      </c>
      <c r="J16" s="32">
        <f t="shared" si="14"/>
        <v>19.999999995343387</v>
      </c>
    </row>
    <row r="17" spans="1:10" x14ac:dyDescent="0.3">
      <c r="A17" s="11">
        <f t="shared" si="10"/>
        <v>16</v>
      </c>
      <c r="B17" s="24">
        <v>45339</v>
      </c>
      <c r="C17" s="39">
        <v>0.86805555555555547</v>
      </c>
      <c r="D17" s="11" t="str">
        <f>IF(Tabela41011[[#This Row],[Data]]&lt;&gt;"",PROPER(TEXT(Tabela41011[[#This Row],[Data]],"mmmm")),"")</f>
        <v>Fevereiro</v>
      </c>
      <c r="E17" s="11">
        <f>IF(Tabela41011[[#This Row],[Data]]&lt;&gt;"",YEAR(Tabela41011[[#This Row],[Data]]),"")</f>
        <v>2024</v>
      </c>
      <c r="F17" s="25">
        <f>IF(AND(Tabela41011[[#This Row],[Data]]&lt;&gt;"",Tabela41011[[#This Row],[Horário]]&lt;&gt;""),Tabela41011[[#This Row],[Data]]+Tabela41011[[#This Row],[Horário]],"")</f>
        <v>45339.868055555555</v>
      </c>
      <c r="G17" s="25">
        <f t="shared" si="11"/>
        <v>13.270833333335759</v>
      </c>
      <c r="H17" s="32">
        <f t="shared" si="12"/>
        <v>13</v>
      </c>
      <c r="I17" s="32">
        <f t="shared" si="13"/>
        <v>6</v>
      </c>
      <c r="J17" s="32">
        <f t="shared" si="14"/>
        <v>30.00000000349246</v>
      </c>
    </row>
    <row r="18" spans="1:10" x14ac:dyDescent="0.3">
      <c r="A18" s="11">
        <f t="shared" si="10"/>
        <v>17</v>
      </c>
      <c r="B18" s="24">
        <v>45359</v>
      </c>
      <c r="C18" s="39">
        <v>0.91666666666666663</v>
      </c>
      <c r="D18" s="11" t="str">
        <f>IF(Tabela41011[[#This Row],[Data]]&lt;&gt;"",PROPER(TEXT(Tabela41011[[#This Row],[Data]],"mmmm")),"")</f>
        <v>Março</v>
      </c>
      <c r="E18" s="11">
        <f>IF(Tabela41011[[#This Row],[Data]]&lt;&gt;"",YEAR(Tabela41011[[#This Row],[Data]]),"")</f>
        <v>2024</v>
      </c>
      <c r="F18" s="25">
        <f>IF(AND(Tabela41011[[#This Row],[Data]]&lt;&gt;"",Tabela41011[[#This Row],[Horário]]&lt;&gt;""),Tabela41011[[#This Row],[Data]]+Tabela41011[[#This Row],[Horário]],"")</f>
        <v>45359.916666666664</v>
      </c>
      <c r="G18" s="25">
        <f t="shared" si="11"/>
        <v>20.048611111109494</v>
      </c>
      <c r="H18" s="32">
        <f t="shared" si="12"/>
        <v>20</v>
      </c>
      <c r="I18" s="32">
        <f t="shared" si="13"/>
        <v>1</v>
      </c>
      <c r="J18" s="32">
        <f t="shared" si="14"/>
        <v>9.9999999976716936</v>
      </c>
    </row>
    <row r="19" spans="1:10" x14ac:dyDescent="0.3">
      <c r="A19" s="42">
        <f t="shared" si="10"/>
        <v>18</v>
      </c>
      <c r="B19" s="43">
        <v>45383</v>
      </c>
      <c r="C19" s="44">
        <v>0.875</v>
      </c>
      <c r="D19" s="45" t="str">
        <f>IF(Tabela41011[[#This Row],[Data]]&lt;&gt;"",PROPER(TEXT(Tabela41011[[#This Row],[Data]],"mmmm")),"")</f>
        <v>Abril</v>
      </c>
      <c r="E19" s="45">
        <f>IF(Tabela41011[[#This Row],[Data]]&lt;&gt;"",YEAR(Tabela41011[[#This Row],[Data]]),"")</f>
        <v>2024</v>
      </c>
      <c r="F19" s="46">
        <f>IF(AND(Tabela41011[[#This Row],[Data]]&lt;&gt;"",Tabela41011[[#This Row],[Horário]]&lt;&gt;""),Tabela41011[[#This Row],[Data]]+Tabela41011[[#This Row],[Horário]],"")</f>
        <v>45383.875</v>
      </c>
      <c r="G19" s="46">
        <f t="shared" si="11"/>
        <v>23.958333333335759</v>
      </c>
      <c r="H19" s="47">
        <f t="shared" si="12"/>
        <v>23</v>
      </c>
      <c r="I19" s="47">
        <f t="shared" si="13"/>
        <v>23</v>
      </c>
      <c r="J19" s="48">
        <f t="shared" si="14"/>
        <v>3.4924596548080444E-9</v>
      </c>
    </row>
    <row r="20" spans="1:10" x14ac:dyDescent="0.3">
      <c r="A20" s="42">
        <f>A19+1</f>
        <v>19</v>
      </c>
      <c r="B20" s="43">
        <v>45414</v>
      </c>
      <c r="C20" s="44">
        <v>7.6388888888888895E-2</v>
      </c>
      <c r="D20" s="45" t="str">
        <f>IF(Tabela41011[[#This Row],[Data]]&lt;&gt;"",PROPER(TEXT(Tabela41011[[#This Row],[Data]],"mmmm")),"")</f>
        <v>Maio</v>
      </c>
      <c r="E20" s="45">
        <f>IF(Tabela41011[[#This Row],[Data]]&lt;&gt;"",YEAR(Tabela41011[[#This Row],[Data]]),"")</f>
        <v>2024</v>
      </c>
      <c r="F20" s="46">
        <f>IF(AND(Tabela41011[[#This Row],[Data]]&lt;&gt;"",Tabela41011[[#This Row],[Horário]]&lt;&gt;""),Tabela41011[[#This Row],[Data]]+Tabela41011[[#This Row],[Horário]],"")</f>
        <v>45414.076388888891</v>
      </c>
      <c r="G20" s="46">
        <f>IF(AND(B20&lt;&gt;"",C20&lt;&gt;""),(B20+C20)-(B19+C19),"")</f>
        <v>30.201388888890506</v>
      </c>
      <c r="H20" s="47">
        <f>IF(G20&lt;&gt;"",INT(G20),"")</f>
        <v>30</v>
      </c>
      <c r="I20" s="47">
        <f>IF(H20&lt;&gt;"",INT((G20-H20)*24),"")</f>
        <v>4</v>
      </c>
      <c r="J20" s="48">
        <f>IF(I20&lt;&gt;"",(((G20-H20)*24)-I20)*60,"")</f>
        <v>50.000000002328306</v>
      </c>
    </row>
    <row r="21" spans="1:10" x14ac:dyDescent="0.3">
      <c r="A21" s="11"/>
      <c r="B21" s="24"/>
      <c r="C21" s="39"/>
      <c r="D21" s="11"/>
      <c r="E21" s="11"/>
      <c r="F21" s="25"/>
      <c r="G21" s="25"/>
      <c r="H21" s="32"/>
      <c r="I21" s="32"/>
      <c r="J21" s="32"/>
    </row>
    <row r="22" spans="1:10" x14ac:dyDescent="0.3">
      <c r="B22" s="2"/>
      <c r="C22" s="3"/>
      <c r="F22" s="4"/>
      <c r="G22" s="4"/>
      <c r="H22" s="7"/>
      <c r="I22" s="7"/>
      <c r="J22" s="7"/>
    </row>
    <row r="23" spans="1:10" x14ac:dyDescent="0.3">
      <c r="H23" s="7"/>
      <c r="I23" s="7"/>
      <c r="J23" s="7"/>
    </row>
    <row r="24" spans="1:10" x14ac:dyDescent="0.3">
      <c r="H24" s="7"/>
      <c r="I24" s="7"/>
      <c r="J24" s="7"/>
    </row>
    <row r="25" spans="1:10" x14ac:dyDescent="0.3">
      <c r="H25" s="7"/>
      <c r="I25" s="7"/>
      <c r="J25" s="7"/>
    </row>
    <row r="26" spans="1:10" x14ac:dyDescent="0.3">
      <c r="H26" s="7"/>
      <c r="I26" s="7"/>
      <c r="J26" s="7"/>
    </row>
    <row r="27" spans="1:10" x14ac:dyDescent="0.3">
      <c r="H27" s="7"/>
      <c r="I27" s="7"/>
      <c r="J27" s="7"/>
    </row>
    <row r="28" spans="1:10" x14ac:dyDescent="0.3">
      <c r="H28" s="7"/>
      <c r="I28" s="7"/>
      <c r="J28" s="7"/>
    </row>
    <row r="29" spans="1:10" x14ac:dyDescent="0.3">
      <c r="H29" s="7"/>
      <c r="I29" s="7"/>
      <c r="J29" s="7"/>
    </row>
  </sheetData>
  <mergeCells count="1">
    <mergeCell ref="L1:N1"/>
  </mergeCells>
  <conditionalFormatting sqref="A2:A3 D2:J3 A4:J22">
    <cfRule type="expression" dxfId="8" priority="3">
      <formula>ODD(ROW())=ROW()</formula>
    </cfRule>
  </conditionalFormatting>
  <conditionalFormatting sqref="B2:C3">
    <cfRule type="expression" dxfId="7" priority="1">
      <formula>ODD(ROW())=ROW()</formula>
    </cfRule>
  </conditionalFormatting>
  <pageMargins left="0.511811024" right="0.511811024" top="0.78740157499999996" bottom="0.78740157499999996" header="0.31496062000000002" footer="0.31496062000000002"/>
  <ignoredErrors>
    <ignoredError sqref="A2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53A0-8B69-46C6-AD60-6A9D64F1B704}">
  <dimension ref="A1:N8"/>
  <sheetViews>
    <sheetView workbookViewId="0">
      <selection activeCell="L3" sqref="L3"/>
    </sheetView>
  </sheetViews>
  <sheetFormatPr defaultColWidth="8.88671875"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10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3.5546875" style="1" bestFit="1" customWidth="1"/>
    <col min="9" max="9" width="13.44140625" style="1" bestFit="1" customWidth="1"/>
    <col min="10" max="10" width="13.5546875" style="1" bestFit="1" customWidth="1"/>
    <col min="11" max="11" width="8.88671875" style="1"/>
    <col min="12" max="12" width="10.5546875" style="1" customWidth="1"/>
    <col min="13" max="16384" width="8.88671875" style="1"/>
  </cols>
  <sheetData>
    <row r="1" spans="1:14" ht="27.6" x14ac:dyDescent="0.3">
      <c r="A1" s="5" t="s">
        <v>0</v>
      </c>
      <c r="B1" s="5" t="s">
        <v>1</v>
      </c>
      <c r="C1" s="5" t="s">
        <v>2</v>
      </c>
      <c r="D1" s="5" t="s">
        <v>12</v>
      </c>
      <c r="E1" s="5" t="s">
        <v>13</v>
      </c>
      <c r="F1" s="6" t="s">
        <v>29</v>
      </c>
      <c r="G1" s="6" t="s">
        <v>6</v>
      </c>
      <c r="H1" s="6" t="s">
        <v>3</v>
      </c>
      <c r="I1" s="6" t="s">
        <v>4</v>
      </c>
      <c r="J1" s="6" t="s">
        <v>5</v>
      </c>
      <c r="L1" s="69" t="s">
        <v>33</v>
      </c>
      <c r="M1" s="69"/>
      <c r="N1" s="69"/>
    </row>
    <row r="2" spans="1:14" x14ac:dyDescent="0.3">
      <c r="A2" s="1">
        <v>1</v>
      </c>
      <c r="B2" s="2">
        <v>44782</v>
      </c>
      <c r="C2" s="3">
        <v>0.66666666666666663</v>
      </c>
      <c r="D2" s="1" t="str">
        <f>IF(Tabela410[[#This Row],[Data]]&lt;&gt;"",PROPER(TEXT(Tabela410[[#This Row],[Data]],"mmmm")),"")</f>
        <v>Agosto</v>
      </c>
      <c r="E2" s="1">
        <f>IF(Tabela410[[#This Row],[Data]]&lt;&gt;"",YEAR(Tabela410[[#This Row],[Data]]),"")</f>
        <v>2022</v>
      </c>
      <c r="F2" s="4">
        <f>IF(AND(Tabela410[[#This Row],[Data]]&lt;&gt;"",Tabela410[[#This Row],[Horário]]&lt;&gt;""),Tabela410[[#This Row],[Data]]+Tabela410[[#This Row],[Horário]],"")</f>
        <v>44782.666666666664</v>
      </c>
      <c r="G2" s="4"/>
      <c r="H2" s="4"/>
      <c r="I2" s="4"/>
      <c r="J2" s="4"/>
      <c r="L2" s="5" t="s">
        <v>30</v>
      </c>
      <c r="M2" s="5" t="s">
        <v>31</v>
      </c>
      <c r="N2" s="5" t="s">
        <v>32</v>
      </c>
    </row>
    <row r="3" spans="1:14" x14ac:dyDescent="0.3">
      <c r="A3" s="1">
        <f>A2+1</f>
        <v>2</v>
      </c>
      <c r="B3" s="2">
        <v>44907</v>
      </c>
      <c r="C3" s="3">
        <v>0.66666666666666663</v>
      </c>
      <c r="D3" s="1" t="str">
        <f>IF(Tabela410[[#This Row],[Data]]&lt;&gt;"",PROPER(TEXT(Tabela410[[#This Row],[Data]],"mmmm")),"")</f>
        <v>Dezembro</v>
      </c>
      <c r="E3" s="1">
        <f>IF(Tabela410[[#This Row],[Data]]&lt;&gt;"",YEAR(Tabela410[[#This Row],[Data]]),"")</f>
        <v>2022</v>
      </c>
      <c r="F3" s="4">
        <f>IF(AND(Tabela410[[#This Row],[Data]]&lt;&gt;"",Tabela410[[#This Row],[Horário]]&lt;&gt;""),Tabela410[[#This Row],[Data]]+Tabela410[[#This Row],[Horário]],"")</f>
        <v>44907.666666666664</v>
      </c>
      <c r="G3" s="4">
        <f>IF(AND(B3&lt;&gt;"",C3&lt;&gt;""),(B3+C3)-(B2+C2),"")</f>
        <v>125</v>
      </c>
      <c r="H3" s="7">
        <f>IF(G3&lt;&gt;"",INT(G3),"")</f>
        <v>125</v>
      </c>
      <c r="I3" s="7">
        <f>IF(H3&lt;&gt;"",INT((G3-H3)*24),"")</f>
        <v>0</v>
      </c>
      <c r="J3" s="7">
        <f>IF(I3&lt;&gt;"",(((G3-H3)*24)-I3)*60,"")</f>
        <v>0</v>
      </c>
      <c r="L3" s="7">
        <f ca="1">INT(NOW()-MAX(numerico_9))</f>
        <v>463</v>
      </c>
      <c r="M3" s="7">
        <f ca="1">INT(((NOW()-MAX(numerico_9))-L3)*24)</f>
        <v>4</v>
      </c>
      <c r="N3" s="7">
        <f ca="1">INT(((((NOW()-MAX(numerico_9))-L3)*24)-M3)*60)</f>
        <v>9</v>
      </c>
    </row>
    <row r="4" spans="1:14" x14ac:dyDescent="0.3">
      <c r="A4" s="1">
        <f t="shared" ref="A4:A7" si="0">A3+1</f>
        <v>3</v>
      </c>
      <c r="B4" s="2">
        <v>45111</v>
      </c>
      <c r="C4" s="3">
        <v>0.66666666666666663</v>
      </c>
      <c r="D4" s="1" t="str">
        <f>IF(Tabela410[[#This Row],[Data]]&lt;&gt;"",PROPER(TEXT(Tabela410[[#This Row],[Data]],"mmmm")),"")</f>
        <v>Julho</v>
      </c>
      <c r="E4" s="1">
        <f>IF(Tabela410[[#This Row],[Data]]&lt;&gt;"",YEAR(Tabela410[[#This Row],[Data]]),"")</f>
        <v>2023</v>
      </c>
      <c r="F4" s="4">
        <f>IF(AND(Tabela410[[#This Row],[Data]]&lt;&gt;"",Tabela410[[#This Row],[Horário]]&lt;&gt;""),Tabela410[[#This Row],[Data]]+Tabela410[[#This Row],[Horário]],"")</f>
        <v>45111.666666666664</v>
      </c>
      <c r="G4" s="4">
        <f t="shared" ref="G4:G7" si="1">IF(AND(B4&lt;&gt;"",C4&lt;&gt;""),(B4+C4)-(B3+C3),"")</f>
        <v>204</v>
      </c>
      <c r="H4" s="7">
        <f t="shared" ref="H4:H7" si="2">IF(G4&lt;&gt;"",INT(G4),"")</f>
        <v>204</v>
      </c>
      <c r="I4" s="7">
        <f t="shared" ref="I4:I7" si="3">IF(H4&lt;&gt;"",INT((G4-H4)*24),"")</f>
        <v>0</v>
      </c>
      <c r="J4" s="7">
        <f t="shared" ref="J4:J7" si="4">IF(I4&lt;&gt;"",(((G4-H4)*24)-I4)*60,"")</f>
        <v>0</v>
      </c>
      <c r="L4" s="4"/>
    </row>
    <row r="5" spans="1:14" x14ac:dyDescent="0.3">
      <c r="A5" s="1">
        <f t="shared" si="0"/>
        <v>4</v>
      </c>
      <c r="B5" s="2">
        <v>45222</v>
      </c>
      <c r="C5" s="3">
        <v>0.66666666666666663</v>
      </c>
      <c r="D5" s="1" t="str">
        <f>IF(Tabela410[[#This Row],[Data]]&lt;&gt;"",PROPER(TEXT(Tabela410[[#This Row],[Data]],"mmmm")),"")</f>
        <v>Outubro</v>
      </c>
      <c r="E5" s="1">
        <f>IF(Tabela410[[#This Row],[Data]]&lt;&gt;"",YEAR(Tabela410[[#This Row],[Data]]),"")</f>
        <v>2023</v>
      </c>
      <c r="F5" s="4">
        <f>IF(AND(Tabela410[[#This Row],[Data]]&lt;&gt;"",Tabela410[[#This Row],[Horário]]&lt;&gt;""),Tabela410[[#This Row],[Data]]+Tabela410[[#This Row],[Horário]],"")</f>
        <v>45222.666666666664</v>
      </c>
      <c r="G5" s="4">
        <f t="shared" si="1"/>
        <v>111</v>
      </c>
      <c r="H5" s="7">
        <f t="shared" si="2"/>
        <v>111</v>
      </c>
      <c r="I5" s="7">
        <f t="shared" si="3"/>
        <v>0</v>
      </c>
      <c r="J5" s="7">
        <f t="shared" si="4"/>
        <v>0</v>
      </c>
      <c r="L5" s="70" t="s">
        <v>39</v>
      </c>
      <c r="M5" s="70"/>
      <c r="N5" s="70"/>
    </row>
    <row r="6" spans="1:14" x14ac:dyDescent="0.3">
      <c r="A6" s="1">
        <f t="shared" si="0"/>
        <v>5</v>
      </c>
      <c r="B6" s="2"/>
      <c r="C6" s="3"/>
      <c r="D6" s="1" t="str">
        <f>IF(Tabela410[[#This Row],[Data]]&lt;&gt;"",PROPER(TEXT(Tabela410[[#This Row],[Data]],"mmmm")),"")</f>
        <v/>
      </c>
      <c r="E6" s="1" t="str">
        <f>IF(Tabela410[[#This Row],[Data]]&lt;&gt;"",YEAR(Tabela410[[#This Row],[Data]]),"")</f>
        <v/>
      </c>
      <c r="F6" s="4" t="str">
        <f>IF(AND(Tabela410[[#This Row],[Data]]&lt;&gt;"",Tabela410[[#This Row],[Horário]]&lt;&gt;""),Tabela410[[#This Row],[Data]]+Tabela410[[#This Row],[Horário]],"")</f>
        <v/>
      </c>
      <c r="G6" s="4" t="str">
        <f t="shared" si="1"/>
        <v/>
      </c>
      <c r="H6" s="4" t="str">
        <f t="shared" si="2"/>
        <v/>
      </c>
      <c r="I6" s="4" t="str">
        <f t="shared" si="3"/>
        <v/>
      </c>
      <c r="J6" s="4" t="str">
        <f t="shared" si="4"/>
        <v/>
      </c>
      <c r="L6" s="71">
        <f>MIN(G:G)</f>
        <v>111</v>
      </c>
      <c r="M6" s="71"/>
      <c r="N6" s="71"/>
    </row>
    <row r="7" spans="1:14" x14ac:dyDescent="0.3">
      <c r="A7" s="1">
        <f t="shared" si="0"/>
        <v>6</v>
      </c>
      <c r="B7" s="2"/>
      <c r="C7" s="3"/>
      <c r="D7" s="1" t="str">
        <f>IF(Tabela410[[#This Row],[Data]]&lt;&gt;"",PROPER(TEXT(Tabela410[[#This Row],[Data]],"mmmm")),"")</f>
        <v/>
      </c>
      <c r="E7" s="1" t="str">
        <f>IF(Tabela410[[#This Row],[Data]]&lt;&gt;"",YEAR(Tabela410[[#This Row],[Data]]),"")</f>
        <v/>
      </c>
      <c r="F7" s="4" t="str">
        <f>IF(AND(Tabela410[[#This Row],[Data]]&lt;&gt;"",Tabela410[[#This Row],[Horário]]&lt;&gt;""),Tabela410[[#This Row],[Data]]+Tabela410[[#This Row],[Horário]],"")</f>
        <v/>
      </c>
      <c r="G7" s="4" t="str">
        <f t="shared" si="1"/>
        <v/>
      </c>
      <c r="H7" s="4" t="str">
        <f t="shared" si="2"/>
        <v/>
      </c>
      <c r="I7" s="4" t="str">
        <f t="shared" si="3"/>
        <v/>
      </c>
      <c r="J7" s="4" t="str">
        <f t="shared" si="4"/>
        <v/>
      </c>
    </row>
    <row r="8" spans="1:14" x14ac:dyDescent="0.3">
      <c r="A8" s="1">
        <f>A7+1</f>
        <v>7</v>
      </c>
      <c r="B8" s="2"/>
      <c r="C8" s="3"/>
      <c r="D8" s="1" t="str">
        <f>IF(Tabela410[[#This Row],[Data]]&lt;&gt;"",PROPER(TEXT(Tabela410[[#This Row],[Data]],"mmmm")),"")</f>
        <v/>
      </c>
      <c r="E8" s="1" t="str">
        <f>IF(Tabela410[[#This Row],[Data]]&lt;&gt;"",YEAR(Tabela410[[#This Row],[Data]]),"")</f>
        <v/>
      </c>
      <c r="F8" s="4" t="str">
        <f>IF(AND(Tabela410[[#This Row],[Data]]&lt;&gt;"",Tabela410[[#This Row],[Horário]]&lt;&gt;""),Tabela410[[#This Row],[Data]]+Tabela410[[#This Row],[Horário]],"")</f>
        <v/>
      </c>
      <c r="G8" s="4" t="str">
        <f>IF(AND(B8&lt;&gt;"",C8&lt;&gt;""),(B8+C8)-(B7+C7),"")</f>
        <v/>
      </c>
      <c r="H8" s="7" t="str">
        <f>IF(G8&lt;&gt;"",INT(G8),"")</f>
        <v/>
      </c>
      <c r="I8" s="7" t="str">
        <f>IF(H8&lt;&gt;"",INT((G8-H8)*24),"")</f>
        <v/>
      </c>
      <c r="J8" s="7" t="str">
        <f>IF(I8&lt;&gt;"",(((G8-H8)*24)-I8)*60,"")</f>
        <v/>
      </c>
    </row>
  </sheetData>
  <mergeCells count="3">
    <mergeCell ref="L1:N1"/>
    <mergeCell ref="L5:N5"/>
    <mergeCell ref="L6:N6"/>
  </mergeCells>
  <conditionalFormatting sqref="A2:A3 D2:J4 A4:B4 A5:J8">
    <cfRule type="expression" dxfId="6" priority="3">
      <formula>ODD(ROW())=ROW()</formula>
    </cfRule>
  </conditionalFormatting>
  <conditionalFormatting sqref="B2:C3">
    <cfRule type="expression" dxfId="5" priority="2">
      <formula>ODD(ROW())=ROW()</formula>
    </cfRule>
  </conditionalFormatting>
  <conditionalFormatting sqref="C4">
    <cfRule type="expression" dxfId="4" priority="1">
      <formula>ODD(ROW())=ROW()</formula>
    </cfRule>
  </conditionalFormatting>
  <pageMargins left="0.511811024" right="0.511811024" top="0.78740157499999996" bottom="0.78740157499999996" header="0.31496062000000002" footer="0.31496062000000002"/>
  <ignoredErrors>
    <ignoredError sqref="A2" calculatedColumn="1"/>
  </ignoredErrors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BF14-7A80-4137-BC5B-40098C47F64C}">
  <dimension ref="A1:O23"/>
  <sheetViews>
    <sheetView workbookViewId="0">
      <selection activeCell="C14" sqref="C14"/>
    </sheetView>
  </sheetViews>
  <sheetFormatPr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10.109375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3.5546875" style="1" bestFit="1" customWidth="1"/>
    <col min="9" max="9" width="13.44140625" style="1" bestFit="1" customWidth="1"/>
    <col min="10" max="10" width="13.5546875" style="1" bestFit="1" customWidth="1"/>
    <col min="11" max="11" width="43.109375" style="1" bestFit="1" customWidth="1"/>
    <col min="12" max="12" width="2.6640625" style="1" customWidth="1"/>
    <col min="13" max="16384" width="8.88671875" style="1"/>
  </cols>
  <sheetData>
    <row r="1" spans="1:15" ht="27.6" customHeight="1" x14ac:dyDescent="0.3">
      <c r="A1" s="35" t="s">
        <v>0</v>
      </c>
      <c r="B1" s="36" t="s">
        <v>1</v>
      </c>
      <c r="C1" s="36" t="s">
        <v>2</v>
      </c>
      <c r="D1" s="36" t="s">
        <v>12</v>
      </c>
      <c r="E1" s="36" t="s">
        <v>13</v>
      </c>
      <c r="F1" s="37" t="s">
        <v>29</v>
      </c>
      <c r="G1" s="37" t="s">
        <v>6</v>
      </c>
      <c r="H1" s="37" t="s">
        <v>3</v>
      </c>
      <c r="I1" s="37" t="s">
        <v>4</v>
      </c>
      <c r="J1" s="37" t="s">
        <v>5</v>
      </c>
      <c r="K1" s="38" t="s">
        <v>34</v>
      </c>
      <c r="M1" s="60" t="s">
        <v>33</v>
      </c>
      <c r="N1" s="60"/>
      <c r="O1" s="60"/>
    </row>
    <row r="2" spans="1:15" ht="41.4" x14ac:dyDescent="0.3">
      <c r="A2" s="17">
        <v>1</v>
      </c>
      <c r="B2" s="24">
        <v>45032</v>
      </c>
      <c r="C2" s="39">
        <v>0.75</v>
      </c>
      <c r="D2" s="11" t="str">
        <f>IF(Tabela4103[[#This Row],[Data]]&lt;&gt;"",PROPER(TEXT(Tabela4103[[#This Row],[Data]],"mmmm")),"")</f>
        <v>Abril</v>
      </c>
      <c r="E2" s="11">
        <f>IF(Tabela4103[[#This Row],[Data]]&lt;&gt;"",YEAR(Tabela4103[[#This Row],[Data]]),"")</f>
        <v>2023</v>
      </c>
      <c r="F2" s="25">
        <f>IF(AND(Tabela4103[[#This Row],[Data]]&lt;&gt;"",Tabela4103[[#This Row],[Horário]]&lt;&gt;""),Tabela4103[[#This Row],[Data]]+Tabela4103[[#This Row],[Horário]],"")</f>
        <v>45032.75</v>
      </c>
      <c r="G2" s="25"/>
      <c r="H2" s="25"/>
      <c r="I2" s="25"/>
      <c r="J2" s="25"/>
      <c r="K2" s="50" t="s">
        <v>35</v>
      </c>
      <c r="M2" s="31" t="s">
        <v>30</v>
      </c>
      <c r="N2" s="31" t="s">
        <v>31</v>
      </c>
      <c r="O2" s="31" t="s">
        <v>32</v>
      </c>
    </row>
    <row r="3" spans="1:15" ht="27.6" x14ac:dyDescent="0.3">
      <c r="A3" s="17">
        <f>A2+1</f>
        <v>2</v>
      </c>
      <c r="B3" s="24">
        <v>45083</v>
      </c>
      <c r="C3" s="39">
        <v>0.75</v>
      </c>
      <c r="D3" s="11" t="str">
        <f>IF(Tabela4103[[#This Row],[Data]]&lt;&gt;"",PROPER(TEXT(Tabela4103[[#This Row],[Data]],"mmmm")),"")</f>
        <v>Junho</v>
      </c>
      <c r="E3" s="11">
        <f>IF(Tabela4103[[#This Row],[Data]]&lt;&gt;"",YEAR(Tabela4103[[#This Row],[Data]]),"")</f>
        <v>2023</v>
      </c>
      <c r="F3" s="25">
        <f>IF(AND(Tabela4103[[#This Row],[Data]]&lt;&gt;"",Tabela4103[[#This Row],[Horário]]&lt;&gt;""),Tabela4103[[#This Row],[Data]]+Tabela4103[[#This Row],[Horário]],"")</f>
        <v>45083.75</v>
      </c>
      <c r="G3" s="25">
        <f>IF(AND(B3&lt;&gt;"",C3&lt;&gt;""),(B3+C3)-(B2+C2),"")</f>
        <v>51</v>
      </c>
      <c r="H3" s="32">
        <f>IF(G3&lt;&gt;"",INT(G3),"")</f>
        <v>51</v>
      </c>
      <c r="I3" s="32">
        <f>IF(H3&lt;&gt;"",INT((G3-H3)*24),"")</f>
        <v>0</v>
      </c>
      <c r="J3" s="32">
        <f>IF(I3&lt;&gt;"",(((G3-H3)*24)-I3)*60,"")</f>
        <v>0</v>
      </c>
      <c r="K3" s="51" t="s">
        <v>36</v>
      </c>
      <c r="M3" s="32">
        <f ca="1">INT(NOW()-MAX(numerico_10))</f>
        <v>333</v>
      </c>
      <c r="N3" s="32">
        <f ca="1">INT(((NOW()-MAX(numerico_10))-M3)*24)</f>
        <v>2</v>
      </c>
      <c r="O3" s="32">
        <f ca="1">INT(((((NOW()-MAX(numerico_10))-M3)*24)-N3)*60)</f>
        <v>9</v>
      </c>
    </row>
    <row r="4" spans="1:15" ht="27.6" x14ac:dyDescent="0.3">
      <c r="A4" s="17">
        <f t="shared" ref="A4:A7" si="0">A3+1</f>
        <v>3</v>
      </c>
      <c r="B4" s="24">
        <v>45118</v>
      </c>
      <c r="C4" s="39">
        <v>0.75</v>
      </c>
      <c r="D4" s="11" t="str">
        <f>IF(Tabela4103[[#This Row],[Data]]&lt;&gt;"",PROPER(TEXT(Tabela4103[[#This Row],[Data]],"mmmm")),"")</f>
        <v>Julho</v>
      </c>
      <c r="E4" s="11">
        <f>IF(Tabela4103[[#This Row],[Data]]&lt;&gt;"",YEAR(Tabela4103[[#This Row],[Data]]),"")</f>
        <v>2023</v>
      </c>
      <c r="F4" s="25">
        <f>IF(AND(Tabela4103[[#This Row],[Data]]&lt;&gt;"",Tabela4103[[#This Row],[Horário]]&lt;&gt;""),Tabela4103[[#This Row],[Data]]+Tabela4103[[#This Row],[Horário]],"")</f>
        <v>45118.75</v>
      </c>
      <c r="G4" s="25">
        <f t="shared" ref="G4:G7" si="1">IF(AND(B4&lt;&gt;"",C4&lt;&gt;""),(B4+C4)-(B3+C3),"")</f>
        <v>35</v>
      </c>
      <c r="H4" s="32">
        <f t="shared" ref="H4:H7" si="2">IF(G4&lt;&gt;"",INT(G4),"")</f>
        <v>35</v>
      </c>
      <c r="I4" s="32">
        <f t="shared" ref="I4:I7" si="3">IF(H4&lt;&gt;"",INT((G4-H4)*24),"")</f>
        <v>0</v>
      </c>
      <c r="J4" s="32">
        <f t="shared" ref="J4:J7" si="4">IF(I4&lt;&gt;"",(((G4-H4)*24)-I4)*60,"")</f>
        <v>0</v>
      </c>
      <c r="K4" s="51" t="s">
        <v>36</v>
      </c>
    </row>
    <row r="5" spans="1:15" ht="27.6" x14ac:dyDescent="0.3">
      <c r="A5" s="17">
        <f t="shared" si="0"/>
        <v>4</v>
      </c>
      <c r="B5" s="24">
        <v>45147</v>
      </c>
      <c r="C5" s="39">
        <v>0.75</v>
      </c>
      <c r="D5" s="11" t="str">
        <f>IF(Tabela4103[[#This Row],[Data]]&lt;&gt;"",PROPER(TEXT(Tabela4103[[#This Row],[Data]],"mmmm")),"")</f>
        <v>Agosto</v>
      </c>
      <c r="E5" s="11">
        <f>IF(Tabela4103[[#This Row],[Data]]&lt;&gt;"",YEAR(Tabela4103[[#This Row],[Data]]),"")</f>
        <v>2023</v>
      </c>
      <c r="F5" s="25">
        <f>IF(AND(Tabela4103[[#This Row],[Data]]&lt;&gt;"",Tabela4103[[#This Row],[Horário]]&lt;&gt;""),Tabela4103[[#This Row],[Data]]+Tabela4103[[#This Row],[Horário]],"")</f>
        <v>45147.75</v>
      </c>
      <c r="G5" s="25">
        <f t="shared" si="1"/>
        <v>29</v>
      </c>
      <c r="H5" s="32">
        <f t="shared" si="2"/>
        <v>29</v>
      </c>
      <c r="I5" s="32">
        <f t="shared" si="3"/>
        <v>0</v>
      </c>
      <c r="J5" s="32">
        <f t="shared" si="4"/>
        <v>0</v>
      </c>
      <c r="K5" s="51" t="s">
        <v>36</v>
      </c>
      <c r="M5" s="58" t="s">
        <v>39</v>
      </c>
      <c r="N5" s="58"/>
      <c r="O5" s="58"/>
    </row>
    <row r="6" spans="1:15" ht="55.2" x14ac:dyDescent="0.3">
      <c r="A6" s="17">
        <f t="shared" si="0"/>
        <v>5</v>
      </c>
      <c r="B6" s="24">
        <v>45247</v>
      </c>
      <c r="C6" s="39">
        <v>0</v>
      </c>
      <c r="D6" s="11" t="str">
        <f>IF(Tabela4103[[#This Row],[Data]]&lt;&gt;"",PROPER(TEXT(Tabela4103[[#This Row],[Data]],"mmmm")),"")</f>
        <v>Novembro</v>
      </c>
      <c r="E6" s="11">
        <f>IF(Tabela4103[[#This Row],[Data]]&lt;&gt;"",YEAR(Tabela4103[[#This Row],[Data]]),"")</f>
        <v>2023</v>
      </c>
      <c r="F6" s="25">
        <f>IF(AND(Tabela4103[[#This Row],[Data]]&lt;&gt;"",Tabela4103[[#This Row],[Horário]]&lt;&gt;""),Tabela4103[[#This Row],[Data]]+Tabela4103[[#This Row],[Horário]],"")</f>
        <v>45247</v>
      </c>
      <c r="G6" s="25">
        <f t="shared" si="1"/>
        <v>99.25</v>
      </c>
      <c r="H6" s="32">
        <f t="shared" si="2"/>
        <v>99</v>
      </c>
      <c r="I6" s="32">
        <f t="shared" si="3"/>
        <v>6</v>
      </c>
      <c r="J6" s="32">
        <f t="shared" si="4"/>
        <v>0</v>
      </c>
      <c r="K6" s="50" t="s">
        <v>68</v>
      </c>
      <c r="M6" s="68">
        <f>MIN(G:G)</f>
        <v>2</v>
      </c>
      <c r="N6" s="68"/>
      <c r="O6" s="68"/>
    </row>
    <row r="7" spans="1:15" ht="27.6" x14ac:dyDescent="0.3">
      <c r="A7" s="17">
        <f t="shared" si="0"/>
        <v>6</v>
      </c>
      <c r="B7" s="24">
        <v>45252</v>
      </c>
      <c r="C7" s="39">
        <v>0</v>
      </c>
      <c r="D7" s="11" t="str">
        <f>IF(Tabela4103[[#This Row],[Data]]&lt;&gt;"",PROPER(TEXT(Tabela4103[[#This Row],[Data]],"mmmm")),"")</f>
        <v>Novembro</v>
      </c>
      <c r="E7" s="11">
        <f>IF(Tabela4103[[#This Row],[Data]]&lt;&gt;"",YEAR(Tabela4103[[#This Row],[Data]]),"")</f>
        <v>2023</v>
      </c>
      <c r="F7" s="25">
        <f>IF(AND(Tabela4103[[#This Row],[Data]]&lt;&gt;"",Tabela4103[[#This Row],[Horário]]&lt;&gt;""),Tabela4103[[#This Row],[Data]]+Tabela4103[[#This Row],[Horário]],"")</f>
        <v>45252</v>
      </c>
      <c r="G7" s="25">
        <f t="shared" si="1"/>
        <v>5</v>
      </c>
      <c r="H7" s="32">
        <f t="shared" si="2"/>
        <v>5</v>
      </c>
      <c r="I7" s="32">
        <f t="shared" si="3"/>
        <v>0</v>
      </c>
      <c r="J7" s="32">
        <f t="shared" si="4"/>
        <v>0</v>
      </c>
      <c r="K7" s="50" t="s">
        <v>69</v>
      </c>
    </row>
    <row r="8" spans="1:15" x14ac:dyDescent="0.3">
      <c r="A8" s="17">
        <f t="shared" ref="A8:A13" si="5">A7+1</f>
        <v>7</v>
      </c>
      <c r="B8" s="24">
        <v>45259</v>
      </c>
      <c r="C8" s="39">
        <v>0</v>
      </c>
      <c r="D8" s="11" t="str">
        <f>IF(Tabela4103[[#This Row],[Data]]&lt;&gt;"",PROPER(TEXT(Tabela4103[[#This Row],[Data]],"mmmm")),"")</f>
        <v>Novembro</v>
      </c>
      <c r="E8" s="11">
        <f>IF(Tabela4103[[#This Row],[Data]]&lt;&gt;"",YEAR(Tabela4103[[#This Row],[Data]]),"")</f>
        <v>2023</v>
      </c>
      <c r="F8" s="25">
        <f>IF(AND(Tabela4103[[#This Row],[Data]]&lt;&gt;"",Tabela4103[[#This Row],[Horário]]&lt;&gt;""),Tabela4103[[#This Row],[Data]]+Tabela4103[[#This Row],[Horário]],"")</f>
        <v>45259</v>
      </c>
      <c r="G8" s="25">
        <f t="shared" ref="G8:G13" si="6">IF(AND(B8&lt;&gt;"",C8&lt;&gt;""),(B8+C8)-(B7+C7),"")</f>
        <v>7</v>
      </c>
      <c r="H8" s="32">
        <f t="shared" ref="H8:H13" si="7">IF(G8&lt;&gt;"",INT(G8),"")</f>
        <v>7</v>
      </c>
      <c r="I8" s="32">
        <f t="shared" ref="I8:I13" si="8">IF(H8&lt;&gt;"",INT((G8-H8)*24),"")</f>
        <v>0</v>
      </c>
      <c r="J8" s="32">
        <f t="shared" ref="J8:J13" si="9">IF(I8&lt;&gt;"",(((G8-H8)*24)-I8)*60,"")</f>
        <v>0</v>
      </c>
      <c r="K8" s="41" t="s">
        <v>70</v>
      </c>
    </row>
    <row r="9" spans="1:15" x14ac:dyDescent="0.3">
      <c r="A9" s="17">
        <f t="shared" si="5"/>
        <v>8</v>
      </c>
      <c r="B9" s="24">
        <v>45267</v>
      </c>
      <c r="C9" s="39">
        <v>0</v>
      </c>
      <c r="D9" s="11" t="str">
        <f>IF(Tabela4103[[#This Row],[Data]]&lt;&gt;"",PROPER(TEXT(Tabela4103[[#This Row],[Data]],"mmmm")),"")</f>
        <v>Dezembro</v>
      </c>
      <c r="E9" s="11">
        <f>IF(Tabela4103[[#This Row],[Data]]&lt;&gt;"",YEAR(Tabela4103[[#This Row],[Data]]),"")</f>
        <v>2023</v>
      </c>
      <c r="F9" s="25">
        <f>IF(AND(Tabela4103[[#This Row],[Data]]&lt;&gt;"",Tabela4103[[#This Row],[Horário]]&lt;&gt;""),Tabela4103[[#This Row],[Data]]+Tabela4103[[#This Row],[Horário]],"")</f>
        <v>45267</v>
      </c>
      <c r="G9" s="25">
        <f t="shared" si="6"/>
        <v>8</v>
      </c>
      <c r="H9" s="32">
        <f t="shared" si="7"/>
        <v>8</v>
      </c>
      <c r="I9" s="32">
        <f t="shared" si="8"/>
        <v>0</v>
      </c>
      <c r="J9" s="32">
        <f t="shared" si="9"/>
        <v>0</v>
      </c>
      <c r="K9" s="41" t="s">
        <v>70</v>
      </c>
    </row>
    <row r="10" spans="1:15" x14ac:dyDescent="0.3">
      <c r="A10" s="42">
        <f t="shared" si="5"/>
        <v>9</v>
      </c>
      <c r="B10" s="43">
        <v>45269</v>
      </c>
      <c r="C10" s="44">
        <v>0</v>
      </c>
      <c r="D10" s="45" t="str">
        <f>IF(Tabela4103[[#This Row],[Data]]&lt;&gt;"",PROPER(TEXT(Tabela4103[[#This Row],[Data]],"mmmm")),"")</f>
        <v>Dezembro</v>
      </c>
      <c r="E10" s="45">
        <f>IF(Tabela4103[[#This Row],[Data]]&lt;&gt;"",YEAR(Tabela4103[[#This Row],[Data]]),"")</f>
        <v>2023</v>
      </c>
      <c r="F10" s="46">
        <f>IF(AND(Tabela4103[[#This Row],[Data]]&lt;&gt;"",Tabela4103[[#This Row],[Horário]]&lt;&gt;""),Tabela4103[[#This Row],[Data]]+Tabela4103[[#This Row],[Horário]],"")</f>
        <v>45269</v>
      </c>
      <c r="G10" s="46">
        <f t="shared" si="6"/>
        <v>2</v>
      </c>
      <c r="H10" s="47">
        <f t="shared" si="7"/>
        <v>2</v>
      </c>
      <c r="I10" s="47">
        <f t="shared" si="8"/>
        <v>0</v>
      </c>
      <c r="J10" s="47">
        <f t="shared" si="9"/>
        <v>0</v>
      </c>
      <c r="K10" s="48" t="s">
        <v>70</v>
      </c>
    </row>
    <row r="11" spans="1:15" x14ac:dyDescent="0.3">
      <c r="A11" s="42">
        <f t="shared" si="5"/>
        <v>10</v>
      </c>
      <c r="B11" s="43">
        <v>45342</v>
      </c>
      <c r="C11" s="44">
        <v>0.85069444444444453</v>
      </c>
      <c r="D11" s="45" t="str">
        <f>IF(Tabela4103[[#This Row],[Data]]&lt;&gt;"",PROPER(TEXT(Tabela4103[[#This Row],[Data]],"mmmm")),"")</f>
        <v>Fevereiro</v>
      </c>
      <c r="E11" s="45">
        <f>IF(Tabela4103[[#This Row],[Data]]&lt;&gt;"",YEAR(Tabela4103[[#This Row],[Data]]),"")</f>
        <v>2024</v>
      </c>
      <c r="F11" s="46">
        <f>IF(AND(Tabela4103[[#This Row],[Data]]&lt;&gt;"",Tabela4103[[#This Row],[Horário]]&lt;&gt;""),Tabela4103[[#This Row],[Data]]+Tabela4103[[#This Row],[Horário]],"")</f>
        <v>45342.850694444445</v>
      </c>
      <c r="G11" s="46">
        <f t="shared" si="6"/>
        <v>73.850694444445253</v>
      </c>
      <c r="H11" s="47">
        <f t="shared" si="7"/>
        <v>73</v>
      </c>
      <c r="I11" s="47">
        <f t="shared" si="8"/>
        <v>20</v>
      </c>
      <c r="J11" s="47">
        <f t="shared" si="9"/>
        <v>25.000000001164153</v>
      </c>
      <c r="K11" s="48" t="s">
        <v>72</v>
      </c>
    </row>
    <row r="12" spans="1:15" x14ac:dyDescent="0.3">
      <c r="A12" s="42">
        <f t="shared" si="5"/>
        <v>11</v>
      </c>
      <c r="B12" s="43">
        <v>45344</v>
      </c>
      <c r="C12" s="44">
        <v>0.86458333333333337</v>
      </c>
      <c r="D12" s="45" t="str">
        <f>IF(Tabela4103[[#This Row],[Data]]&lt;&gt;"",PROPER(TEXT(Tabela4103[[#This Row],[Data]],"mmmm")),"")</f>
        <v>Fevereiro</v>
      </c>
      <c r="E12" s="45">
        <f>IF(Tabela4103[[#This Row],[Data]]&lt;&gt;"",YEAR(Tabela4103[[#This Row],[Data]]),"")</f>
        <v>2024</v>
      </c>
      <c r="F12" s="46">
        <f>IF(AND(Tabela4103[[#This Row],[Data]]&lt;&gt;"",Tabela4103[[#This Row],[Horário]]&lt;&gt;""),Tabela4103[[#This Row],[Data]]+Tabela4103[[#This Row],[Horário]],"")</f>
        <v>45344.864583333336</v>
      </c>
      <c r="G12" s="46">
        <f t="shared" si="6"/>
        <v>2.0138888888905058</v>
      </c>
      <c r="H12" s="47">
        <f t="shared" si="7"/>
        <v>2</v>
      </c>
      <c r="I12" s="47">
        <f t="shared" si="8"/>
        <v>0</v>
      </c>
      <c r="J12" s="47">
        <f t="shared" si="9"/>
        <v>20.000000002328306</v>
      </c>
      <c r="K12" s="48" t="s">
        <v>72</v>
      </c>
    </row>
    <row r="13" spans="1:15" x14ac:dyDescent="0.3">
      <c r="A13" s="42">
        <f t="shared" si="5"/>
        <v>12</v>
      </c>
      <c r="B13" s="43">
        <v>45352</v>
      </c>
      <c r="C13" s="44">
        <v>0.75</v>
      </c>
      <c r="D13" s="45" t="str">
        <f>IF(Tabela4103[[#This Row],[Data]]&lt;&gt;"",PROPER(TEXT(Tabela4103[[#This Row],[Data]],"mmmm")),"")</f>
        <v>Março</v>
      </c>
      <c r="E13" s="45">
        <f>IF(Tabela4103[[#This Row],[Data]]&lt;&gt;"",YEAR(Tabela4103[[#This Row],[Data]]),"")</f>
        <v>2024</v>
      </c>
      <c r="F13" s="46">
        <f>IF(AND(Tabela4103[[#This Row],[Data]]&lt;&gt;"",Tabela4103[[#This Row],[Horário]]&lt;&gt;""),Tabela4103[[#This Row],[Data]]+Tabela4103[[#This Row],[Horário]],"")</f>
        <v>45352.75</v>
      </c>
      <c r="G13" s="46">
        <f t="shared" si="6"/>
        <v>7.8854166666642413</v>
      </c>
      <c r="H13" s="47">
        <f t="shared" si="7"/>
        <v>7</v>
      </c>
      <c r="I13" s="47">
        <f t="shared" si="8"/>
        <v>21</v>
      </c>
      <c r="J13" s="47">
        <f t="shared" si="9"/>
        <v>14.99999999650754</v>
      </c>
      <c r="K13" s="48"/>
    </row>
    <row r="14" spans="1:15" x14ac:dyDescent="0.3">
      <c r="A14" s="42">
        <f>A13+1</f>
        <v>13</v>
      </c>
      <c r="B14" s="43">
        <v>45436</v>
      </c>
      <c r="C14" s="44"/>
      <c r="D14" s="45" t="str">
        <f>IF(Tabela4103[[#This Row],[Data]]&lt;&gt;"",PROPER(TEXT(Tabela4103[[#This Row],[Data]],"mmmm")),"")</f>
        <v>Maio</v>
      </c>
      <c r="E14" s="45">
        <f>IF(Tabela4103[[#This Row],[Data]]&lt;&gt;"",YEAR(Tabela4103[[#This Row],[Data]]),"")</f>
        <v>2024</v>
      </c>
      <c r="F14" s="46" t="str">
        <f>IF(AND(Tabela4103[[#This Row],[Data]]&lt;&gt;"",Tabela4103[[#This Row],[Horário]]&lt;&gt;""),Tabela4103[[#This Row],[Data]]+Tabela4103[[#This Row],[Horário]],"")</f>
        <v/>
      </c>
      <c r="G14" s="46" t="str">
        <f>IF(AND(B14&lt;&gt;"",C14&lt;&gt;""),(B14+C14)-(B13+C13),"")</f>
        <v/>
      </c>
      <c r="H14" s="47" t="str">
        <f>IF(G14&lt;&gt;"",INT(G14),"")</f>
        <v/>
      </c>
      <c r="I14" s="47" t="str">
        <f>IF(H14&lt;&gt;"",INT((G14-H14)*24),"")</f>
        <v/>
      </c>
      <c r="J14" s="47" t="str">
        <f>IF(I14&lt;&gt;"",(((G14-H14)*24)-I14)*60,"")</f>
        <v/>
      </c>
      <c r="K14" s="48"/>
    </row>
    <row r="15" spans="1:15" x14ac:dyDescent="0.3">
      <c r="H15" s="7"/>
      <c r="I15" s="7"/>
      <c r="J15" s="7"/>
    </row>
    <row r="16" spans="1:15" x14ac:dyDescent="0.3">
      <c r="H16" s="7"/>
      <c r="I16" s="7"/>
      <c r="J16" s="7"/>
    </row>
    <row r="17" spans="8:10" x14ac:dyDescent="0.3">
      <c r="H17" s="7"/>
      <c r="I17" s="7"/>
      <c r="J17" s="7"/>
    </row>
    <row r="18" spans="8:10" x14ac:dyDescent="0.3">
      <c r="H18" s="7"/>
      <c r="I18" s="7"/>
      <c r="J18" s="7"/>
    </row>
    <row r="19" spans="8:10" x14ac:dyDescent="0.3">
      <c r="H19" s="7"/>
      <c r="I19" s="7"/>
      <c r="J19" s="7"/>
    </row>
    <row r="20" spans="8:10" x14ac:dyDescent="0.3">
      <c r="H20" s="7"/>
      <c r="I20" s="7"/>
      <c r="J20" s="7"/>
    </row>
    <row r="21" spans="8:10" x14ac:dyDescent="0.3">
      <c r="H21" s="7"/>
      <c r="I21" s="7"/>
      <c r="J21" s="7"/>
    </row>
    <row r="22" spans="8:10" x14ac:dyDescent="0.3">
      <c r="H22" s="7"/>
      <c r="I22" s="7"/>
      <c r="J22" s="7"/>
    </row>
    <row r="23" spans="8:10" x14ac:dyDescent="0.3">
      <c r="H23" s="7"/>
      <c r="I23" s="7"/>
      <c r="J23" s="7"/>
    </row>
  </sheetData>
  <mergeCells count="3">
    <mergeCell ref="M1:O1"/>
    <mergeCell ref="M5:O5"/>
    <mergeCell ref="M6:O6"/>
  </mergeCells>
  <conditionalFormatting sqref="A2:A3 D2:I5 J2:K14 A4:B5 A6:I8">
    <cfRule type="expression" dxfId="3" priority="6">
      <formula>ODD(ROW())=ROW()</formula>
    </cfRule>
  </conditionalFormatting>
  <conditionalFormatting sqref="B2:B3">
    <cfRule type="expression" dxfId="2" priority="5">
      <formula>ODD(ROW())=ROW()</formula>
    </cfRule>
  </conditionalFormatting>
  <conditionalFormatting sqref="C2:C5">
    <cfRule type="expression" dxfId="1" priority="2">
      <formula>ODD(ROW())=ROW()</formula>
    </cfRule>
  </conditionalFormatting>
  <conditionalFormatting sqref="C9:C10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ignoredErrors>
    <ignoredError sqref="A2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9801-DF90-447D-9141-759A6AF26FBC}">
  <dimension ref="A1:M75"/>
  <sheetViews>
    <sheetView tabSelected="1" topLeftCell="A49" workbookViewId="0">
      <selection activeCell="G67" sqref="G67"/>
    </sheetView>
  </sheetViews>
  <sheetFormatPr defaultRowHeight="13.8" x14ac:dyDescent="0.3"/>
  <cols>
    <col min="1" max="1" width="3.21875" style="1" bestFit="1" customWidth="1"/>
    <col min="2" max="2" width="16.6640625" style="1" bestFit="1" customWidth="1"/>
    <col min="3" max="3" width="22.109375" style="1" bestFit="1" customWidth="1"/>
    <col min="4" max="4" width="22.77734375" style="1" bestFit="1" customWidth="1"/>
    <col min="5" max="5" width="24.21875" style="1" bestFit="1" customWidth="1"/>
    <col min="6" max="6" width="26.33203125" style="1" bestFit="1" customWidth="1"/>
    <col min="7" max="7" width="15.6640625" style="1" bestFit="1" customWidth="1"/>
    <col min="8" max="8" width="3" style="1" customWidth="1"/>
    <col min="9" max="9" width="20.21875" style="1" bestFit="1" customWidth="1"/>
    <col min="10" max="10" width="3" style="1" customWidth="1"/>
    <col min="11" max="13" width="10.33203125" style="1" customWidth="1"/>
    <col min="14" max="16384" width="8.88671875" style="1"/>
  </cols>
  <sheetData>
    <row r="1" spans="1:13" s="14" customFormat="1" x14ac:dyDescent="0.3">
      <c r="A1" s="20" t="s">
        <v>0</v>
      </c>
      <c r="B1" s="33" t="s">
        <v>73</v>
      </c>
      <c r="C1" s="33" t="s">
        <v>74</v>
      </c>
      <c r="D1" s="28" t="s">
        <v>77</v>
      </c>
      <c r="E1" s="28" t="s">
        <v>75</v>
      </c>
      <c r="F1" s="28" t="s">
        <v>76</v>
      </c>
      <c r="G1" s="20" t="s">
        <v>78</v>
      </c>
      <c r="I1" s="31" t="s">
        <v>81</v>
      </c>
      <c r="K1" s="55" t="s">
        <v>79</v>
      </c>
      <c r="L1" s="55"/>
      <c r="M1" s="55"/>
    </row>
    <row r="2" spans="1:13" x14ac:dyDescent="0.3">
      <c r="A2" s="11">
        <v>1</v>
      </c>
      <c r="B2" s="52">
        <v>45259</v>
      </c>
      <c r="C2" s="52">
        <v>45259.75</v>
      </c>
      <c r="D2" s="11">
        <f>IF(C2&lt;&gt;"",INT(C2-B2),"")</f>
        <v>0</v>
      </c>
      <c r="E2" s="11">
        <f>IF(D2&lt;&gt;"",INT(((C2-B2)-D2)*24),"")</f>
        <v>18</v>
      </c>
      <c r="F2" s="11">
        <f>IF(E2&lt;&gt;"",INT(((((C2-B2)-D2)*24)-E2)*60),"")</f>
        <v>0</v>
      </c>
      <c r="G2" s="11" t="s">
        <v>83</v>
      </c>
      <c r="I2" s="52">
        <v>45529.993055555555</v>
      </c>
      <c r="K2" s="18" t="s">
        <v>30</v>
      </c>
      <c r="L2" s="18" t="s">
        <v>31</v>
      </c>
      <c r="M2" s="18" t="s">
        <v>32</v>
      </c>
    </row>
    <row r="3" spans="1:13" x14ac:dyDescent="0.3">
      <c r="A3" s="11">
        <f>A2+1</f>
        <v>2</v>
      </c>
      <c r="B3" s="52">
        <v>45267</v>
      </c>
      <c r="C3" s="52">
        <v>45267.75</v>
      </c>
      <c r="D3" s="11">
        <f t="shared" ref="D3:D17" si="0">IF(C3&lt;&gt;"",INT(C3-B3),"")</f>
        <v>0</v>
      </c>
      <c r="E3" s="11">
        <f t="shared" ref="E3:E17" si="1">IF(D3&lt;&gt;"",INT(((C3-B3)-D3)*24),"")</f>
        <v>18</v>
      </c>
      <c r="F3" s="11">
        <f t="shared" ref="F3:F17" si="2">IF(E3&lt;&gt;"",INT(((((C3-B3)-D3)*24)-E3)*60),"")</f>
        <v>0</v>
      </c>
      <c r="G3" s="11" t="s">
        <v>83</v>
      </c>
      <c r="K3" s="11">
        <f ca="1">INT(NOW()-I2)</f>
        <v>155</v>
      </c>
      <c r="L3" s="11">
        <f ca="1">INT(((NOW()-I2)-K3)*24)</f>
        <v>20</v>
      </c>
      <c r="M3" s="11">
        <f ca="1">INT(((((NOW()-I2)-K3)*24)-L3)*60)</f>
        <v>19</v>
      </c>
    </row>
    <row r="4" spans="1:13" x14ac:dyDescent="0.3">
      <c r="A4" s="11">
        <f t="shared" ref="A4:A67" si="3">A3+1</f>
        <v>3</v>
      </c>
      <c r="B4" s="52">
        <v>45269</v>
      </c>
      <c r="C4" s="52">
        <v>45269.75</v>
      </c>
      <c r="D4" s="11">
        <f t="shared" si="0"/>
        <v>0</v>
      </c>
      <c r="E4" s="11">
        <f t="shared" si="1"/>
        <v>18</v>
      </c>
      <c r="F4" s="11">
        <f t="shared" si="2"/>
        <v>0</v>
      </c>
      <c r="G4" s="11" t="s">
        <v>83</v>
      </c>
      <c r="I4" s="31" t="s">
        <v>82</v>
      </c>
    </row>
    <row r="5" spans="1:13" x14ac:dyDescent="0.3">
      <c r="A5" s="11">
        <f t="shared" si="3"/>
        <v>4</v>
      </c>
      <c r="B5" s="52">
        <v>45342.850694444445</v>
      </c>
      <c r="C5" s="52">
        <v>45343.850694444445</v>
      </c>
      <c r="D5" s="11">
        <f t="shared" si="0"/>
        <v>1</v>
      </c>
      <c r="E5" s="11">
        <f t="shared" si="1"/>
        <v>0</v>
      </c>
      <c r="F5" s="11">
        <f t="shared" si="2"/>
        <v>0</v>
      </c>
      <c r="G5" s="11" t="s">
        <v>83</v>
      </c>
      <c r="I5" s="52">
        <v>45457.784722222219</v>
      </c>
      <c r="K5" s="55" t="s">
        <v>80</v>
      </c>
      <c r="L5" s="55"/>
      <c r="M5" s="55"/>
    </row>
    <row r="6" spans="1:13" x14ac:dyDescent="0.3">
      <c r="A6" s="11">
        <f t="shared" si="3"/>
        <v>5</v>
      </c>
      <c r="B6" s="52">
        <v>45344.864583333336</v>
      </c>
      <c r="C6" s="52">
        <v>45345.864583333336</v>
      </c>
      <c r="D6" s="11">
        <f t="shared" si="0"/>
        <v>1</v>
      </c>
      <c r="E6" s="11">
        <f t="shared" si="1"/>
        <v>0</v>
      </c>
      <c r="F6" s="11">
        <f t="shared" si="2"/>
        <v>0</v>
      </c>
      <c r="G6" s="11" t="s">
        <v>83</v>
      </c>
      <c r="K6" s="18" t="s">
        <v>30</v>
      </c>
      <c r="L6" s="18" t="s">
        <v>31</v>
      </c>
      <c r="M6" s="18" t="s">
        <v>32</v>
      </c>
    </row>
    <row r="7" spans="1:13" x14ac:dyDescent="0.3">
      <c r="A7" s="11">
        <f t="shared" si="3"/>
        <v>6</v>
      </c>
      <c r="B7" s="52">
        <v>45352.75</v>
      </c>
      <c r="C7" s="52">
        <v>45353.97152777778</v>
      </c>
      <c r="D7" s="11">
        <f t="shared" si="0"/>
        <v>1</v>
      </c>
      <c r="E7" s="11">
        <f t="shared" si="1"/>
        <v>5</v>
      </c>
      <c r="F7" s="11">
        <f t="shared" si="2"/>
        <v>19</v>
      </c>
      <c r="G7" s="11" t="s">
        <v>84</v>
      </c>
      <c r="K7" s="11">
        <f ca="1">INT((I5-NOW()))</f>
        <v>-229</v>
      </c>
      <c r="L7" s="11">
        <f ca="1">INT(((I5-NOW())-K7)*24)</f>
        <v>22</v>
      </c>
      <c r="M7" s="11">
        <f ca="1">INT(((((I5-NOW())-K7)*24)-L7)*60)</f>
        <v>40</v>
      </c>
    </row>
    <row r="8" spans="1:13" x14ac:dyDescent="0.3">
      <c r="A8" s="11">
        <f t="shared" si="3"/>
        <v>7</v>
      </c>
      <c r="B8" s="52">
        <v>45356.785416666666</v>
      </c>
      <c r="C8" s="52">
        <v>45357.785416666666</v>
      </c>
      <c r="D8" s="11">
        <f t="shared" si="0"/>
        <v>1</v>
      </c>
      <c r="E8" s="11">
        <f t="shared" si="1"/>
        <v>0</v>
      </c>
      <c r="F8" s="11">
        <f t="shared" si="2"/>
        <v>0</v>
      </c>
      <c r="G8" s="11" t="s">
        <v>83</v>
      </c>
    </row>
    <row r="9" spans="1:13" x14ac:dyDescent="0.3">
      <c r="A9" s="11">
        <f t="shared" si="3"/>
        <v>8</v>
      </c>
      <c r="B9" s="52">
        <v>45357.809027777781</v>
      </c>
      <c r="C9" s="52">
        <v>45358.809027777781</v>
      </c>
      <c r="D9" s="11">
        <f t="shared" si="0"/>
        <v>1</v>
      </c>
      <c r="E9" s="11">
        <f t="shared" si="1"/>
        <v>0</v>
      </c>
      <c r="F9" s="11">
        <f t="shared" si="2"/>
        <v>0</v>
      </c>
      <c r="G9" s="11" t="s">
        <v>83</v>
      </c>
    </row>
    <row r="10" spans="1:13" x14ac:dyDescent="0.3">
      <c r="A10" s="11">
        <f t="shared" si="3"/>
        <v>9</v>
      </c>
      <c r="B10" s="52">
        <v>45364.763888888891</v>
      </c>
      <c r="C10" s="52">
        <v>45365.763888888891</v>
      </c>
      <c r="D10" s="11">
        <f t="shared" si="0"/>
        <v>1</v>
      </c>
      <c r="E10" s="11">
        <f t="shared" si="1"/>
        <v>0</v>
      </c>
      <c r="F10" s="11">
        <f t="shared" si="2"/>
        <v>0</v>
      </c>
      <c r="G10" s="11" t="s">
        <v>83</v>
      </c>
    </row>
    <row r="11" spans="1:13" x14ac:dyDescent="0.3">
      <c r="A11" s="11">
        <f t="shared" si="3"/>
        <v>10</v>
      </c>
      <c r="B11" s="52">
        <v>45366.576388888891</v>
      </c>
      <c r="C11" s="52">
        <v>45367.680555555555</v>
      </c>
      <c r="D11" s="11">
        <f t="shared" si="0"/>
        <v>1</v>
      </c>
      <c r="E11" s="11">
        <f t="shared" si="1"/>
        <v>2</v>
      </c>
      <c r="F11" s="11">
        <f t="shared" si="2"/>
        <v>29</v>
      </c>
      <c r="G11" s="11" t="s">
        <v>84</v>
      </c>
    </row>
    <row r="12" spans="1:13" x14ac:dyDescent="0.3">
      <c r="A12" s="11">
        <f t="shared" si="3"/>
        <v>11</v>
      </c>
      <c r="B12" s="52">
        <v>45367.680555555555</v>
      </c>
      <c r="C12" s="52">
        <v>45368.576388888891</v>
      </c>
      <c r="D12" s="11">
        <f t="shared" si="0"/>
        <v>0</v>
      </c>
      <c r="E12" s="11">
        <f t="shared" si="1"/>
        <v>21</v>
      </c>
      <c r="F12" s="11">
        <f t="shared" si="2"/>
        <v>30</v>
      </c>
      <c r="G12" s="11" t="s">
        <v>83</v>
      </c>
    </row>
    <row r="13" spans="1:13" x14ac:dyDescent="0.3">
      <c r="A13" s="11">
        <f t="shared" si="3"/>
        <v>12</v>
      </c>
      <c r="B13" s="52">
        <v>45371.638888888891</v>
      </c>
      <c r="C13" s="52">
        <v>45372.722222222219</v>
      </c>
      <c r="D13" s="11">
        <f t="shared" si="0"/>
        <v>1</v>
      </c>
      <c r="E13" s="11">
        <f t="shared" si="1"/>
        <v>1</v>
      </c>
      <c r="F13" s="11">
        <f t="shared" si="2"/>
        <v>59</v>
      </c>
      <c r="G13" s="11" t="s">
        <v>83</v>
      </c>
    </row>
    <row r="14" spans="1:13" x14ac:dyDescent="0.3">
      <c r="A14" s="11">
        <f t="shared" si="3"/>
        <v>13</v>
      </c>
      <c r="B14" s="52">
        <v>45373.520833333336</v>
      </c>
      <c r="C14" s="52">
        <v>45374.520833333336</v>
      </c>
      <c r="D14" s="11">
        <f t="shared" si="0"/>
        <v>1</v>
      </c>
      <c r="E14" s="11">
        <f t="shared" si="1"/>
        <v>0</v>
      </c>
      <c r="F14" s="11">
        <f t="shared" si="2"/>
        <v>0</v>
      </c>
      <c r="G14" s="11" t="s">
        <v>83</v>
      </c>
    </row>
    <row r="15" spans="1:13" x14ac:dyDescent="0.3">
      <c r="A15" s="11">
        <f t="shared" si="3"/>
        <v>14</v>
      </c>
      <c r="B15" s="52">
        <v>45376.5</v>
      </c>
      <c r="C15" s="52">
        <v>45377.708333333336</v>
      </c>
      <c r="D15" s="11">
        <f t="shared" si="0"/>
        <v>1</v>
      </c>
      <c r="E15" s="11">
        <f t="shared" si="1"/>
        <v>5</v>
      </c>
      <c r="F15" s="11">
        <f t="shared" si="2"/>
        <v>0</v>
      </c>
      <c r="G15" s="11" t="s">
        <v>83</v>
      </c>
    </row>
    <row r="16" spans="1:13" x14ac:dyDescent="0.3">
      <c r="A16" s="11">
        <f t="shared" si="3"/>
        <v>15</v>
      </c>
      <c r="B16" s="52">
        <v>45019.5</v>
      </c>
      <c r="C16" s="52">
        <v>45020.5</v>
      </c>
      <c r="D16" s="11">
        <f t="shared" si="0"/>
        <v>1</v>
      </c>
      <c r="E16" s="11">
        <f t="shared" si="1"/>
        <v>0</v>
      </c>
      <c r="F16" s="11">
        <f t="shared" si="2"/>
        <v>0</v>
      </c>
      <c r="G16" s="11" t="s">
        <v>83</v>
      </c>
    </row>
    <row r="17" spans="1:7" x14ac:dyDescent="0.3">
      <c r="A17" s="11">
        <f t="shared" si="3"/>
        <v>16</v>
      </c>
      <c r="B17" s="52">
        <v>45395.5625</v>
      </c>
      <c r="C17" s="52">
        <v>45396.458333333336</v>
      </c>
      <c r="D17" s="11">
        <f t="shared" si="0"/>
        <v>0</v>
      </c>
      <c r="E17" s="11">
        <f t="shared" si="1"/>
        <v>21</v>
      </c>
      <c r="F17" s="11">
        <f t="shared" si="2"/>
        <v>30</v>
      </c>
      <c r="G17" s="11" t="s">
        <v>83</v>
      </c>
    </row>
    <row r="18" spans="1:7" x14ac:dyDescent="0.3">
      <c r="A18" s="11">
        <f t="shared" si="3"/>
        <v>17</v>
      </c>
      <c r="B18" s="52">
        <v>45403.743055555555</v>
      </c>
      <c r="C18" s="52">
        <v>45404.708333333336</v>
      </c>
      <c r="D18" s="11">
        <f t="shared" ref="D18:D30" si="4">IF(C18&lt;&gt;"",INT(C18-B18),"")</f>
        <v>0</v>
      </c>
      <c r="E18" s="11">
        <f t="shared" ref="E18:E30" si="5">IF(D18&lt;&gt;"",INT(((C18-B18)-D18)*24),"")</f>
        <v>23</v>
      </c>
      <c r="F18" s="11">
        <f t="shared" ref="F18:F30" si="6">IF(E18&lt;&gt;"",INT(((((C18-B18)-D18)*24)-E18)*60),"")</f>
        <v>10</v>
      </c>
      <c r="G18" s="11" t="s">
        <v>83</v>
      </c>
    </row>
    <row r="19" spans="1:7" x14ac:dyDescent="0.3">
      <c r="A19" s="11">
        <f t="shared" si="3"/>
        <v>18</v>
      </c>
      <c r="B19" s="52">
        <v>45405.75</v>
      </c>
      <c r="C19" s="52">
        <v>45406.708333333336</v>
      </c>
      <c r="D19" s="11">
        <f t="shared" si="4"/>
        <v>0</v>
      </c>
      <c r="E19" s="11">
        <f t="shared" si="5"/>
        <v>23</v>
      </c>
      <c r="F19" s="11">
        <f t="shared" si="6"/>
        <v>0</v>
      </c>
      <c r="G19" s="11" t="s">
        <v>83</v>
      </c>
    </row>
    <row r="20" spans="1:7" x14ac:dyDescent="0.3">
      <c r="A20" s="11">
        <f t="shared" si="3"/>
        <v>19</v>
      </c>
      <c r="B20" s="52">
        <v>45407.569444444445</v>
      </c>
      <c r="C20" s="52">
        <v>45409.569444444445</v>
      </c>
      <c r="D20" s="11">
        <f t="shared" si="4"/>
        <v>2</v>
      </c>
      <c r="E20" s="11">
        <f t="shared" si="5"/>
        <v>0</v>
      </c>
      <c r="F20" s="11">
        <f t="shared" si="6"/>
        <v>0</v>
      </c>
      <c r="G20" s="11" t="s">
        <v>83</v>
      </c>
    </row>
    <row r="21" spans="1:7" x14ac:dyDescent="0.3">
      <c r="A21" s="11">
        <f t="shared" si="3"/>
        <v>20</v>
      </c>
      <c r="B21" s="52">
        <v>45410.493055555555</v>
      </c>
      <c r="C21" s="52">
        <v>45411.493055555555</v>
      </c>
      <c r="D21" s="11">
        <f t="shared" si="4"/>
        <v>1</v>
      </c>
      <c r="E21" s="11">
        <f t="shared" si="5"/>
        <v>0</v>
      </c>
      <c r="F21" s="11">
        <f t="shared" si="6"/>
        <v>0</v>
      </c>
      <c r="G21" s="11" t="s">
        <v>83</v>
      </c>
    </row>
    <row r="22" spans="1:7" x14ac:dyDescent="0.3">
      <c r="A22" s="11">
        <f t="shared" si="3"/>
        <v>21</v>
      </c>
      <c r="B22" s="52">
        <v>45412.760416666664</v>
      </c>
      <c r="C22" s="52">
        <v>45413.760416666664</v>
      </c>
      <c r="D22" s="11">
        <f t="shared" si="4"/>
        <v>1</v>
      </c>
      <c r="E22" s="11">
        <f t="shared" si="5"/>
        <v>0</v>
      </c>
      <c r="F22" s="11">
        <f t="shared" si="6"/>
        <v>0</v>
      </c>
      <c r="G22" s="11" t="s">
        <v>83</v>
      </c>
    </row>
    <row r="23" spans="1:7" x14ac:dyDescent="0.3">
      <c r="A23" s="11">
        <f t="shared" si="3"/>
        <v>22</v>
      </c>
      <c r="B23" s="52">
        <v>45415.772916666669</v>
      </c>
      <c r="C23" s="52">
        <v>45416.772916666669</v>
      </c>
      <c r="D23" s="11">
        <f t="shared" si="4"/>
        <v>1</v>
      </c>
      <c r="E23" s="11">
        <f t="shared" si="5"/>
        <v>0</v>
      </c>
      <c r="F23" s="11">
        <f t="shared" si="6"/>
        <v>0</v>
      </c>
      <c r="G23" s="11" t="s">
        <v>83</v>
      </c>
    </row>
    <row r="24" spans="1:7" x14ac:dyDescent="0.3">
      <c r="A24" s="11">
        <f t="shared" si="3"/>
        <v>23</v>
      </c>
      <c r="B24" s="52">
        <v>45417.743055555555</v>
      </c>
      <c r="C24" s="52">
        <v>45418.743055555555</v>
      </c>
      <c r="D24" s="11">
        <f t="shared" si="4"/>
        <v>1</v>
      </c>
      <c r="E24" s="11">
        <f t="shared" si="5"/>
        <v>0</v>
      </c>
      <c r="F24" s="11">
        <f t="shared" si="6"/>
        <v>0</v>
      </c>
      <c r="G24" s="11" t="s">
        <v>83</v>
      </c>
    </row>
    <row r="25" spans="1:7" x14ac:dyDescent="0.3">
      <c r="A25" s="11">
        <f t="shared" si="3"/>
        <v>24</v>
      </c>
      <c r="B25" s="52">
        <v>45419.743055555555</v>
      </c>
      <c r="C25" s="52">
        <v>45420.743055555555</v>
      </c>
      <c r="D25" s="11">
        <f t="shared" si="4"/>
        <v>1</v>
      </c>
      <c r="E25" s="11">
        <f t="shared" si="5"/>
        <v>0</v>
      </c>
      <c r="F25" s="11">
        <f t="shared" si="6"/>
        <v>0</v>
      </c>
      <c r="G25" s="11" t="s">
        <v>83</v>
      </c>
    </row>
    <row r="26" spans="1:7" x14ac:dyDescent="0.3">
      <c r="A26" s="11">
        <f t="shared" si="3"/>
        <v>25</v>
      </c>
      <c r="B26" s="52">
        <v>45436.75</v>
      </c>
      <c r="C26" s="52">
        <v>45437.75</v>
      </c>
      <c r="D26" s="11">
        <f t="shared" si="4"/>
        <v>1</v>
      </c>
      <c r="E26" s="11">
        <f t="shared" si="5"/>
        <v>0</v>
      </c>
      <c r="F26" s="11">
        <f t="shared" si="6"/>
        <v>0</v>
      </c>
      <c r="G26" s="11" t="s">
        <v>83</v>
      </c>
    </row>
    <row r="27" spans="1:7" x14ac:dyDescent="0.3">
      <c r="A27" s="11">
        <f t="shared" si="3"/>
        <v>26</v>
      </c>
      <c r="B27" s="52">
        <v>45440.784722222219</v>
      </c>
      <c r="C27" s="52">
        <v>45441.784722222219</v>
      </c>
      <c r="D27" s="11">
        <f t="shared" si="4"/>
        <v>1</v>
      </c>
      <c r="E27" s="11">
        <f t="shared" si="5"/>
        <v>0</v>
      </c>
      <c r="F27" s="11">
        <f t="shared" si="6"/>
        <v>0</v>
      </c>
      <c r="G27" s="11" t="s">
        <v>83</v>
      </c>
    </row>
    <row r="28" spans="1:7" x14ac:dyDescent="0.3">
      <c r="A28" s="11">
        <f t="shared" si="3"/>
        <v>27</v>
      </c>
      <c r="B28" s="52">
        <v>45446.541666666664</v>
      </c>
      <c r="C28" s="52">
        <v>45447.708333333336</v>
      </c>
      <c r="D28" s="11">
        <f t="shared" si="4"/>
        <v>1</v>
      </c>
      <c r="E28" s="11">
        <f t="shared" si="5"/>
        <v>4</v>
      </c>
      <c r="F28" s="11">
        <f t="shared" si="6"/>
        <v>0</v>
      </c>
      <c r="G28" s="11" t="s">
        <v>84</v>
      </c>
    </row>
    <row r="29" spans="1:7" x14ac:dyDescent="0.3">
      <c r="A29" s="11">
        <f t="shared" si="3"/>
        <v>28</v>
      </c>
      <c r="B29" s="52">
        <v>45454.760416666664</v>
      </c>
      <c r="C29" s="52">
        <v>45455.760416666664</v>
      </c>
      <c r="D29" s="11">
        <f t="shared" si="4"/>
        <v>1</v>
      </c>
      <c r="E29" s="11">
        <f t="shared" si="5"/>
        <v>0</v>
      </c>
      <c r="F29" s="11">
        <f t="shared" si="6"/>
        <v>0</v>
      </c>
      <c r="G29" s="11" t="s">
        <v>83</v>
      </c>
    </row>
    <row r="30" spans="1:7" x14ac:dyDescent="0.3">
      <c r="A30" s="11">
        <f t="shared" si="3"/>
        <v>29</v>
      </c>
      <c r="B30" s="52">
        <v>45456.784722222219</v>
      </c>
      <c r="C30" s="52">
        <v>45457.784722222219</v>
      </c>
      <c r="D30" s="11">
        <f t="shared" si="4"/>
        <v>1</v>
      </c>
      <c r="E30" s="11">
        <f t="shared" si="5"/>
        <v>0</v>
      </c>
      <c r="F30" s="11">
        <f t="shared" si="6"/>
        <v>0</v>
      </c>
      <c r="G30" s="11" t="s">
        <v>83</v>
      </c>
    </row>
    <row r="31" spans="1:7" x14ac:dyDescent="0.3">
      <c r="A31" s="11">
        <f t="shared" si="3"/>
        <v>30</v>
      </c>
      <c r="B31" s="52">
        <v>45460.743055555555</v>
      </c>
      <c r="C31" s="52">
        <v>45461.743055555555</v>
      </c>
      <c r="D31" s="11">
        <f t="shared" ref="D31:D35" si="7">IF(C31&lt;&gt;"",INT(C31-B31),"")</f>
        <v>1</v>
      </c>
      <c r="E31" s="11">
        <f t="shared" ref="E31:E35" si="8">IF(D31&lt;&gt;"",INT(((C31-B31)-D31)*24),"")</f>
        <v>0</v>
      </c>
      <c r="F31" s="11">
        <f t="shared" ref="F31:F35" si="9">IF(E31&lt;&gt;"",INT(((((C31-B31)-D31)*24)-E31)*60),"")</f>
        <v>0</v>
      </c>
      <c r="G31" s="11" t="s">
        <v>83</v>
      </c>
    </row>
    <row r="32" spans="1:7" x14ac:dyDescent="0.3">
      <c r="A32" s="11">
        <f t="shared" si="3"/>
        <v>31</v>
      </c>
      <c r="B32" s="52">
        <v>45468.743055555555</v>
      </c>
      <c r="C32" s="52">
        <v>45469.743055555555</v>
      </c>
      <c r="D32" s="11">
        <f t="shared" si="7"/>
        <v>1</v>
      </c>
      <c r="E32" s="11">
        <f t="shared" si="8"/>
        <v>0</v>
      </c>
      <c r="F32" s="11">
        <f t="shared" si="9"/>
        <v>0</v>
      </c>
      <c r="G32" s="11" t="s">
        <v>83</v>
      </c>
    </row>
    <row r="33" spans="1:7" x14ac:dyDescent="0.3">
      <c r="A33" s="11">
        <f t="shared" si="3"/>
        <v>32</v>
      </c>
      <c r="B33" s="52">
        <v>45471.746527777781</v>
      </c>
      <c r="C33" s="52">
        <v>45472.746527777781</v>
      </c>
      <c r="D33" s="11">
        <f t="shared" si="7"/>
        <v>1</v>
      </c>
      <c r="E33" s="11">
        <f t="shared" si="8"/>
        <v>0</v>
      </c>
      <c r="F33" s="11">
        <f t="shared" si="9"/>
        <v>0</v>
      </c>
      <c r="G33" s="11" t="s">
        <v>83</v>
      </c>
    </row>
    <row r="34" spans="1:7" x14ac:dyDescent="0.3">
      <c r="A34" s="11">
        <f t="shared" si="3"/>
        <v>33</v>
      </c>
      <c r="B34" s="52">
        <v>45473.715277777781</v>
      </c>
      <c r="C34" s="52">
        <v>45474.715277777781</v>
      </c>
      <c r="D34" s="11">
        <f t="shared" si="7"/>
        <v>1</v>
      </c>
      <c r="E34" s="11">
        <f t="shared" si="8"/>
        <v>0</v>
      </c>
      <c r="F34" s="11">
        <f t="shared" si="9"/>
        <v>0</v>
      </c>
      <c r="G34" s="11" t="s">
        <v>83</v>
      </c>
    </row>
    <row r="35" spans="1:7" x14ac:dyDescent="0.3">
      <c r="A35" s="11">
        <f t="shared" si="3"/>
        <v>34</v>
      </c>
      <c r="B35" s="52">
        <v>45482.777777777781</v>
      </c>
      <c r="C35" s="52">
        <v>45483.777777777781</v>
      </c>
      <c r="D35" s="11">
        <f t="shared" si="7"/>
        <v>1</v>
      </c>
      <c r="E35" s="11">
        <f t="shared" si="8"/>
        <v>0</v>
      </c>
      <c r="F35" s="11">
        <f t="shared" si="9"/>
        <v>0</v>
      </c>
      <c r="G35" s="11" t="s">
        <v>83</v>
      </c>
    </row>
    <row r="36" spans="1:7" x14ac:dyDescent="0.3">
      <c r="A36" s="11">
        <f t="shared" si="3"/>
        <v>35</v>
      </c>
      <c r="B36" s="52">
        <v>45485.819444444445</v>
      </c>
      <c r="C36" s="52">
        <v>45486.819444444445</v>
      </c>
      <c r="D36" s="11">
        <f t="shared" ref="D36:D51" si="10">IF(C36&lt;&gt;"",INT(C36-B36),"")</f>
        <v>1</v>
      </c>
      <c r="E36" s="11">
        <f t="shared" ref="E36:E51" si="11">IF(D36&lt;&gt;"",INT(((C36-B36)-D36)*24),"")</f>
        <v>0</v>
      </c>
      <c r="F36" s="11">
        <f t="shared" ref="F36:F51" si="12">IF(E36&lt;&gt;"",INT(((((C36-B36)-D36)*24)-E36)*60),"")</f>
        <v>0</v>
      </c>
      <c r="G36" s="11" t="s">
        <v>83</v>
      </c>
    </row>
    <row r="37" spans="1:7" x14ac:dyDescent="0.3">
      <c r="A37" s="11">
        <f t="shared" si="3"/>
        <v>36</v>
      </c>
      <c r="B37" s="52">
        <v>45488.534722222219</v>
      </c>
      <c r="C37" s="52">
        <v>45489.534722222219</v>
      </c>
      <c r="D37" s="11">
        <f t="shared" si="10"/>
        <v>1</v>
      </c>
      <c r="E37" s="11">
        <f t="shared" si="11"/>
        <v>0</v>
      </c>
      <c r="F37" s="11">
        <f t="shared" si="12"/>
        <v>0</v>
      </c>
      <c r="G37" s="11" t="s">
        <v>83</v>
      </c>
    </row>
    <row r="38" spans="1:7" x14ac:dyDescent="0.3">
      <c r="A38" s="11">
        <f t="shared" si="3"/>
        <v>37</v>
      </c>
      <c r="B38" s="52">
        <v>45489.767361111109</v>
      </c>
      <c r="C38" s="52">
        <v>45490.767361111109</v>
      </c>
      <c r="D38" s="11">
        <f t="shared" si="10"/>
        <v>1</v>
      </c>
      <c r="E38" s="11">
        <f t="shared" si="11"/>
        <v>0</v>
      </c>
      <c r="F38" s="11">
        <f t="shared" si="12"/>
        <v>0</v>
      </c>
      <c r="G38" s="11" t="s">
        <v>83</v>
      </c>
    </row>
    <row r="39" spans="1:7" x14ac:dyDescent="0.3">
      <c r="A39" s="11">
        <f t="shared" si="3"/>
        <v>38</v>
      </c>
      <c r="B39" s="52">
        <v>45492.5</v>
      </c>
      <c r="C39" s="52">
        <v>45493.5</v>
      </c>
      <c r="D39" s="11">
        <f t="shared" si="10"/>
        <v>1</v>
      </c>
      <c r="E39" s="11">
        <f t="shared" si="11"/>
        <v>0</v>
      </c>
      <c r="F39" s="11">
        <f t="shared" si="12"/>
        <v>0</v>
      </c>
      <c r="G39" s="11" t="s">
        <v>83</v>
      </c>
    </row>
    <row r="40" spans="1:7" x14ac:dyDescent="0.3">
      <c r="A40" s="11">
        <f t="shared" si="3"/>
        <v>39</v>
      </c>
      <c r="B40" s="52">
        <v>45494.590277777781</v>
      </c>
      <c r="C40" s="52">
        <v>45495.590277777781</v>
      </c>
      <c r="D40" s="11">
        <f t="shared" si="10"/>
        <v>1</v>
      </c>
      <c r="E40" s="11">
        <f t="shared" si="11"/>
        <v>0</v>
      </c>
      <c r="F40" s="11">
        <f t="shared" si="12"/>
        <v>0</v>
      </c>
      <c r="G40" s="11" t="s">
        <v>83</v>
      </c>
    </row>
    <row r="41" spans="1:7" x14ac:dyDescent="0.3">
      <c r="A41" s="11">
        <f t="shared" si="3"/>
        <v>40</v>
      </c>
      <c r="B41" s="52">
        <v>45499.53125</v>
      </c>
      <c r="C41" s="52">
        <v>45500.53125</v>
      </c>
      <c r="D41" s="11">
        <f t="shared" si="10"/>
        <v>1</v>
      </c>
      <c r="E41" s="11">
        <f t="shared" si="11"/>
        <v>0</v>
      </c>
      <c r="F41" s="11">
        <f t="shared" si="12"/>
        <v>0</v>
      </c>
      <c r="G41" s="11" t="s">
        <v>83</v>
      </c>
    </row>
    <row r="42" spans="1:7" x14ac:dyDescent="0.3">
      <c r="A42" s="11">
        <f t="shared" si="3"/>
        <v>41</v>
      </c>
      <c r="B42" s="52">
        <v>45502.527777777781</v>
      </c>
      <c r="C42" s="52">
        <v>45503.708333333336</v>
      </c>
      <c r="D42" s="11">
        <f t="shared" si="10"/>
        <v>1</v>
      </c>
      <c r="E42" s="11">
        <f t="shared" si="11"/>
        <v>4</v>
      </c>
      <c r="F42" s="11">
        <f t="shared" si="12"/>
        <v>19</v>
      </c>
      <c r="G42" s="11" t="s">
        <v>83</v>
      </c>
    </row>
    <row r="43" spans="1:7" x14ac:dyDescent="0.3">
      <c r="A43" s="11">
        <f t="shared" si="3"/>
        <v>42</v>
      </c>
      <c r="B43" s="52">
        <v>45504.854166666664</v>
      </c>
      <c r="C43" s="52">
        <v>45506.520833333336</v>
      </c>
      <c r="D43" s="11">
        <f t="shared" si="10"/>
        <v>1</v>
      </c>
      <c r="E43" s="11">
        <f t="shared" si="11"/>
        <v>16</v>
      </c>
      <c r="F43" s="11">
        <f t="shared" si="12"/>
        <v>0</v>
      </c>
      <c r="G43" s="11" t="s">
        <v>83</v>
      </c>
    </row>
    <row r="44" spans="1:7" x14ac:dyDescent="0.3">
      <c r="A44" s="11">
        <f t="shared" si="3"/>
        <v>43</v>
      </c>
      <c r="B44" s="52">
        <v>45508.923611111109</v>
      </c>
      <c r="C44" s="52">
        <v>45510.506944444445</v>
      </c>
      <c r="D44" s="11">
        <f t="shared" si="10"/>
        <v>1</v>
      </c>
      <c r="E44" s="11">
        <f t="shared" si="11"/>
        <v>14</v>
      </c>
      <c r="F44" s="11">
        <f t="shared" si="12"/>
        <v>0</v>
      </c>
      <c r="G44" s="11" t="s">
        <v>83</v>
      </c>
    </row>
    <row r="45" spans="1:7" x14ac:dyDescent="0.3">
      <c r="A45" s="11">
        <f t="shared" si="3"/>
        <v>44</v>
      </c>
      <c r="B45" s="52">
        <v>45428.774305555555</v>
      </c>
      <c r="C45" s="52">
        <v>45430.458333333336</v>
      </c>
      <c r="D45" s="11">
        <f t="shared" si="10"/>
        <v>1</v>
      </c>
      <c r="E45" s="11">
        <f t="shared" si="11"/>
        <v>16</v>
      </c>
      <c r="F45" s="11">
        <f t="shared" si="12"/>
        <v>25</v>
      </c>
      <c r="G45" s="11" t="s">
        <v>83</v>
      </c>
    </row>
    <row r="46" spans="1:7" x14ac:dyDescent="0.3">
      <c r="A46" s="11">
        <f t="shared" si="3"/>
        <v>45</v>
      </c>
      <c r="B46" s="52">
        <v>45526.756944444445</v>
      </c>
      <c r="C46" s="52">
        <v>45527.756944444445</v>
      </c>
      <c r="D46" s="11">
        <f t="shared" si="10"/>
        <v>1</v>
      </c>
      <c r="E46" s="11">
        <f t="shared" si="11"/>
        <v>0</v>
      </c>
      <c r="F46" s="11">
        <f t="shared" si="12"/>
        <v>0</v>
      </c>
      <c r="G46" s="11" t="s">
        <v>83</v>
      </c>
    </row>
    <row r="47" spans="1:7" x14ac:dyDescent="0.3">
      <c r="A47" s="11">
        <f t="shared" si="3"/>
        <v>46</v>
      </c>
      <c r="B47" s="52">
        <v>45536.753472222219</v>
      </c>
      <c r="C47" s="52">
        <v>45537.753472222219</v>
      </c>
      <c r="D47" s="11">
        <f t="shared" si="10"/>
        <v>1</v>
      </c>
      <c r="E47" s="11">
        <f t="shared" si="11"/>
        <v>0</v>
      </c>
      <c r="F47" s="11">
        <f t="shared" si="12"/>
        <v>0</v>
      </c>
      <c r="G47" s="11" t="s">
        <v>83</v>
      </c>
    </row>
    <row r="48" spans="1:7" x14ac:dyDescent="0.3">
      <c r="A48" s="11">
        <f t="shared" si="3"/>
        <v>47</v>
      </c>
      <c r="B48" s="52">
        <v>45542.743055555555</v>
      </c>
      <c r="C48" s="52">
        <v>45543.743055555555</v>
      </c>
      <c r="D48" s="11">
        <f t="shared" si="10"/>
        <v>1</v>
      </c>
      <c r="E48" s="11">
        <f t="shared" si="11"/>
        <v>0</v>
      </c>
      <c r="F48" s="11">
        <f t="shared" si="12"/>
        <v>0</v>
      </c>
      <c r="G48" s="11" t="s">
        <v>83</v>
      </c>
    </row>
    <row r="49" spans="1:7" x14ac:dyDescent="0.3">
      <c r="A49" s="11">
        <f t="shared" si="3"/>
        <v>48</v>
      </c>
      <c r="B49" s="52">
        <v>45549.763888888891</v>
      </c>
      <c r="C49" s="52">
        <v>45550.763888888891</v>
      </c>
      <c r="D49" s="11">
        <f t="shared" si="10"/>
        <v>1</v>
      </c>
      <c r="E49" s="11">
        <f t="shared" si="11"/>
        <v>0</v>
      </c>
      <c r="F49" s="11">
        <f t="shared" si="12"/>
        <v>0</v>
      </c>
      <c r="G49" s="11" t="s">
        <v>83</v>
      </c>
    </row>
    <row r="50" spans="1:7" x14ac:dyDescent="0.3">
      <c r="A50" s="11">
        <f t="shared" si="3"/>
        <v>49</v>
      </c>
      <c r="B50" s="52">
        <v>45557.786111111112</v>
      </c>
      <c r="C50" s="52">
        <v>45558.786111111112</v>
      </c>
      <c r="D50" s="11">
        <f t="shared" si="10"/>
        <v>1</v>
      </c>
      <c r="E50" s="11">
        <f t="shared" si="11"/>
        <v>0</v>
      </c>
      <c r="F50" s="11">
        <f t="shared" si="12"/>
        <v>0</v>
      </c>
      <c r="G50" s="11" t="s">
        <v>83</v>
      </c>
    </row>
    <row r="51" spans="1:7" x14ac:dyDescent="0.3">
      <c r="A51" s="11">
        <f t="shared" si="3"/>
        <v>50</v>
      </c>
      <c r="B51" s="52">
        <v>45564.756944444445</v>
      </c>
      <c r="C51" s="52">
        <v>45565.756944444445</v>
      </c>
      <c r="D51" s="11">
        <f t="shared" si="10"/>
        <v>1</v>
      </c>
      <c r="E51" s="11">
        <f t="shared" si="11"/>
        <v>0</v>
      </c>
      <c r="F51" s="11">
        <f t="shared" si="12"/>
        <v>0</v>
      </c>
      <c r="G51" s="11" t="s">
        <v>83</v>
      </c>
    </row>
    <row r="52" spans="1:7" x14ac:dyDescent="0.3">
      <c r="A52" s="11">
        <f t="shared" si="3"/>
        <v>51</v>
      </c>
      <c r="B52" s="52">
        <v>45575.743055555555</v>
      </c>
      <c r="C52" s="52">
        <v>45576.743055555555</v>
      </c>
      <c r="D52" s="11">
        <f t="shared" ref="D52:D57" si="13">IF(C52&lt;&gt;"",INT(C52-B52),"")</f>
        <v>1</v>
      </c>
      <c r="E52" s="11">
        <f t="shared" ref="E52:E57" si="14">IF(D52&lt;&gt;"",INT(((C52-B52)-D52)*24),"")</f>
        <v>0</v>
      </c>
      <c r="F52" s="11">
        <f t="shared" ref="F52:F57" si="15">IF(E52&lt;&gt;"",INT(((((C52-B52)-D52)*24)-E52)*60),"")</f>
        <v>0</v>
      </c>
      <c r="G52" s="11" t="s">
        <v>83</v>
      </c>
    </row>
    <row r="53" spans="1:7" x14ac:dyDescent="0.3">
      <c r="A53" s="11">
        <f t="shared" si="3"/>
        <v>52</v>
      </c>
      <c r="B53" s="52">
        <v>45578.774305555555</v>
      </c>
      <c r="C53" s="52">
        <v>45580.5</v>
      </c>
      <c r="D53" s="11">
        <f t="shared" si="13"/>
        <v>1</v>
      </c>
      <c r="E53" s="11">
        <f t="shared" si="14"/>
        <v>17</v>
      </c>
      <c r="F53" s="11">
        <f t="shared" si="15"/>
        <v>25</v>
      </c>
      <c r="G53" s="11" t="s">
        <v>83</v>
      </c>
    </row>
    <row r="54" spans="1:7" x14ac:dyDescent="0.3">
      <c r="A54" s="11">
        <f t="shared" si="3"/>
        <v>53</v>
      </c>
      <c r="B54" s="52">
        <v>45583.746527777781</v>
      </c>
      <c r="C54" s="52">
        <v>45584.746527777781</v>
      </c>
      <c r="D54" s="11">
        <f t="shared" si="13"/>
        <v>1</v>
      </c>
      <c r="E54" s="11">
        <f t="shared" si="14"/>
        <v>0</v>
      </c>
      <c r="F54" s="11">
        <f t="shared" si="15"/>
        <v>0</v>
      </c>
      <c r="G54" s="11" t="s">
        <v>83</v>
      </c>
    </row>
    <row r="55" spans="1:7" x14ac:dyDescent="0.3">
      <c r="A55" s="11">
        <f t="shared" si="3"/>
        <v>54</v>
      </c>
      <c r="B55" s="52">
        <v>45587.736111111109</v>
      </c>
      <c r="C55" s="52">
        <v>45588.736111111109</v>
      </c>
      <c r="D55" s="11">
        <f t="shared" si="13"/>
        <v>1</v>
      </c>
      <c r="E55" s="11">
        <f t="shared" si="14"/>
        <v>0</v>
      </c>
      <c r="F55" s="11">
        <f t="shared" si="15"/>
        <v>0</v>
      </c>
      <c r="G55" s="11" t="s">
        <v>83</v>
      </c>
    </row>
    <row r="56" spans="1:7" x14ac:dyDescent="0.3">
      <c r="A56" s="11">
        <f t="shared" si="3"/>
        <v>55</v>
      </c>
      <c r="B56" s="52">
        <v>45592.569444444445</v>
      </c>
      <c r="C56" s="52">
        <v>45593.489583333336</v>
      </c>
      <c r="D56" s="11">
        <f t="shared" si="13"/>
        <v>0</v>
      </c>
      <c r="E56" s="11">
        <f t="shared" si="14"/>
        <v>22</v>
      </c>
      <c r="F56" s="11">
        <f t="shared" si="15"/>
        <v>5</v>
      </c>
      <c r="G56" s="11" t="s">
        <v>83</v>
      </c>
    </row>
    <row r="57" spans="1:7" x14ac:dyDescent="0.3">
      <c r="A57" s="11">
        <f t="shared" si="3"/>
        <v>56</v>
      </c>
      <c r="B57" s="52">
        <v>45605.579861111109</v>
      </c>
      <c r="C57" s="52">
        <v>45606.458333333336</v>
      </c>
      <c r="D57" s="11">
        <f t="shared" si="13"/>
        <v>0</v>
      </c>
      <c r="E57" s="11">
        <f t="shared" si="14"/>
        <v>21</v>
      </c>
      <c r="F57" s="11">
        <f t="shared" si="15"/>
        <v>5</v>
      </c>
      <c r="G57" s="11" t="s">
        <v>83</v>
      </c>
    </row>
    <row r="58" spans="1:7" x14ac:dyDescent="0.3">
      <c r="A58" s="11">
        <f t="shared" si="3"/>
        <v>57</v>
      </c>
      <c r="B58" s="52">
        <v>45614.794444444444</v>
      </c>
      <c r="C58" s="52">
        <v>45615.708333333336</v>
      </c>
      <c r="D58" s="11">
        <f t="shared" ref="D58:D60" si="16">IF(C58&lt;&gt;"",INT(C58-B58),"")</f>
        <v>0</v>
      </c>
      <c r="E58" s="11">
        <f t="shared" ref="E58:E60" si="17">IF(D58&lt;&gt;"",INT(((C58-B58)-D58)*24),"")</f>
        <v>21</v>
      </c>
      <c r="F58" s="11">
        <f t="shared" ref="F58:F60" si="18">IF(E58&lt;&gt;"",INT(((((C58-B58)-D58)*24)-E58)*60),"")</f>
        <v>56</v>
      </c>
      <c r="G58" s="11" t="s">
        <v>83</v>
      </c>
    </row>
    <row r="59" spans="1:7" x14ac:dyDescent="0.3">
      <c r="A59" s="11">
        <f t="shared" si="3"/>
        <v>58</v>
      </c>
      <c r="B59" s="52">
        <v>45619.571527777778</v>
      </c>
      <c r="C59" s="52">
        <v>45620.458333333336</v>
      </c>
      <c r="D59" s="11">
        <f t="shared" si="16"/>
        <v>0</v>
      </c>
      <c r="E59" s="11">
        <f t="shared" si="17"/>
        <v>21</v>
      </c>
      <c r="F59" s="11">
        <f t="shared" si="18"/>
        <v>17</v>
      </c>
      <c r="G59" s="11" t="s">
        <v>83</v>
      </c>
    </row>
    <row r="60" spans="1:7" x14ac:dyDescent="0.3">
      <c r="A60" s="11">
        <f t="shared" si="3"/>
        <v>59</v>
      </c>
      <c r="B60" s="52">
        <v>45628.798611111109</v>
      </c>
      <c r="C60" s="52">
        <v>45629.708333333336</v>
      </c>
      <c r="D60" s="11">
        <f t="shared" si="16"/>
        <v>0</v>
      </c>
      <c r="E60" s="11">
        <f t="shared" si="17"/>
        <v>21</v>
      </c>
      <c r="F60" s="11">
        <f t="shared" si="18"/>
        <v>50</v>
      </c>
      <c r="G60" s="11" t="s">
        <v>83</v>
      </c>
    </row>
    <row r="61" spans="1:7" x14ac:dyDescent="0.3">
      <c r="A61" s="11">
        <f t="shared" si="3"/>
        <v>60</v>
      </c>
      <c r="B61" s="52">
        <v>45646.847222222219</v>
      </c>
      <c r="C61" s="52">
        <v>45647.708333333336</v>
      </c>
      <c r="D61" s="11">
        <f t="shared" ref="D61:D67" si="19">IF(C61&lt;&gt;"",INT(C61-B61),"")</f>
        <v>0</v>
      </c>
      <c r="E61" s="11">
        <f t="shared" ref="E61:E67" si="20">IF(D61&lt;&gt;"",INT(((C61-B61)-D61)*24),"")</f>
        <v>20</v>
      </c>
      <c r="F61" s="11">
        <f t="shared" ref="F61:F67" si="21">IF(E61&lt;&gt;"",INT(((((C61-B61)-D61)*24)-E61)*60),"")</f>
        <v>40</v>
      </c>
      <c r="G61" s="11" t="s">
        <v>83</v>
      </c>
    </row>
    <row r="62" spans="1:7" x14ac:dyDescent="0.3">
      <c r="A62" s="11">
        <f t="shared" si="3"/>
        <v>61</v>
      </c>
      <c r="B62" s="52">
        <v>45662.572916666664</v>
      </c>
      <c r="C62" s="52">
        <v>45663.708333333336</v>
      </c>
      <c r="D62" s="11">
        <f t="shared" si="19"/>
        <v>1</v>
      </c>
      <c r="E62" s="11">
        <f t="shared" si="20"/>
        <v>3</v>
      </c>
      <c r="F62" s="11">
        <f t="shared" si="21"/>
        <v>15</v>
      </c>
      <c r="G62" s="11" t="s">
        <v>83</v>
      </c>
    </row>
    <row r="63" spans="1:7" x14ac:dyDescent="0.3">
      <c r="A63" s="11">
        <f t="shared" si="3"/>
        <v>62</v>
      </c>
      <c r="B63" s="52">
        <v>45666.864583333336</v>
      </c>
      <c r="C63" s="52">
        <v>45667.708333333336</v>
      </c>
      <c r="D63" s="11">
        <f t="shared" si="19"/>
        <v>0</v>
      </c>
      <c r="E63" s="11">
        <f t="shared" si="20"/>
        <v>20</v>
      </c>
      <c r="F63" s="11">
        <f t="shared" si="21"/>
        <v>15</v>
      </c>
      <c r="G63" s="11" t="s">
        <v>83</v>
      </c>
    </row>
    <row r="64" spans="1:7" x14ac:dyDescent="0.3">
      <c r="A64" s="11">
        <f t="shared" si="3"/>
        <v>63</v>
      </c>
      <c r="B64" s="52">
        <v>45670.802083333336</v>
      </c>
      <c r="C64" s="52">
        <v>45671.708333333336</v>
      </c>
      <c r="D64" s="11">
        <f t="shared" si="19"/>
        <v>0</v>
      </c>
      <c r="E64" s="11">
        <f t="shared" si="20"/>
        <v>21</v>
      </c>
      <c r="F64" s="11">
        <f t="shared" si="21"/>
        <v>45</v>
      </c>
      <c r="G64" s="11" t="s">
        <v>83</v>
      </c>
    </row>
    <row r="65" spans="1:7" x14ac:dyDescent="0.3">
      <c r="A65" s="11">
        <f t="shared" si="3"/>
        <v>64</v>
      </c>
      <c r="B65" s="52">
        <v>45672.829861111109</v>
      </c>
      <c r="C65" s="52">
        <v>45673.708333333336</v>
      </c>
      <c r="D65" s="11">
        <f t="shared" si="19"/>
        <v>0</v>
      </c>
      <c r="E65" s="11">
        <f t="shared" si="20"/>
        <v>21</v>
      </c>
      <c r="F65" s="11">
        <f t="shared" si="21"/>
        <v>5</v>
      </c>
      <c r="G65" s="11" t="s">
        <v>83</v>
      </c>
    </row>
    <row r="66" spans="1:7" x14ac:dyDescent="0.3">
      <c r="A66" s="11">
        <f t="shared" si="3"/>
        <v>65</v>
      </c>
      <c r="B66" s="52">
        <v>45677.78125</v>
      </c>
      <c r="C66" s="52">
        <v>45678.708333333336</v>
      </c>
      <c r="D66" s="11">
        <f t="shared" si="19"/>
        <v>0</v>
      </c>
      <c r="E66" s="11">
        <f t="shared" si="20"/>
        <v>22</v>
      </c>
      <c r="F66" s="11">
        <f t="shared" si="21"/>
        <v>15</v>
      </c>
      <c r="G66" s="11" t="s">
        <v>83</v>
      </c>
    </row>
    <row r="67" spans="1:7" x14ac:dyDescent="0.3">
      <c r="A67" s="11">
        <f t="shared" si="3"/>
        <v>66</v>
      </c>
      <c r="B67" s="52">
        <v>45682.520833333336</v>
      </c>
      <c r="C67" s="52">
        <v>45683.708333333336</v>
      </c>
      <c r="D67" s="11">
        <f t="shared" si="19"/>
        <v>1</v>
      </c>
      <c r="E67" s="11">
        <f t="shared" si="20"/>
        <v>4</v>
      </c>
      <c r="F67" s="11">
        <f t="shared" si="21"/>
        <v>30</v>
      </c>
      <c r="G67" s="11" t="s">
        <v>83</v>
      </c>
    </row>
    <row r="68" spans="1:7" x14ac:dyDescent="0.3">
      <c r="A68" s="11">
        <f t="shared" ref="A68:A75" si="22">A67+1</f>
        <v>67</v>
      </c>
      <c r="B68" s="52">
        <v>45685.822916666664</v>
      </c>
      <c r="C68" s="52">
        <v>45686.708333333336</v>
      </c>
      <c r="D68" s="11">
        <f t="shared" ref="D68:D70" si="23">IF(C68&lt;&gt;"",INT(C68-B68),"")</f>
        <v>0</v>
      </c>
      <c r="E68" s="11">
        <f t="shared" ref="E68:E70" si="24">IF(D68&lt;&gt;"",INT(((C68-B68)-D68)*24),"")</f>
        <v>21</v>
      </c>
      <c r="F68" s="11">
        <f t="shared" ref="F68:F70" si="25">IF(E68&lt;&gt;"",INT(((((C68-B68)-D68)*24)-E68)*60),"")</f>
        <v>15</v>
      </c>
      <c r="G68" s="11"/>
    </row>
    <row r="69" spans="1:7" x14ac:dyDescent="0.3">
      <c r="A69" s="11">
        <f t="shared" si="22"/>
        <v>68</v>
      </c>
      <c r="B69" s="52"/>
      <c r="C69" s="52"/>
      <c r="D69" s="11" t="str">
        <f t="shared" si="23"/>
        <v/>
      </c>
      <c r="E69" s="11" t="str">
        <f t="shared" si="24"/>
        <v/>
      </c>
      <c r="F69" s="11" t="str">
        <f t="shared" si="25"/>
        <v/>
      </c>
      <c r="G69" s="11"/>
    </row>
    <row r="70" spans="1:7" x14ac:dyDescent="0.3">
      <c r="A70" s="11">
        <f t="shared" si="22"/>
        <v>69</v>
      </c>
      <c r="B70" s="52"/>
      <c r="C70" s="52"/>
      <c r="D70" s="11" t="str">
        <f t="shared" si="23"/>
        <v/>
      </c>
      <c r="E70" s="11" t="str">
        <f t="shared" si="24"/>
        <v/>
      </c>
      <c r="F70" s="11" t="str">
        <f t="shared" si="25"/>
        <v/>
      </c>
      <c r="G70" s="11"/>
    </row>
    <row r="71" spans="1:7" x14ac:dyDescent="0.3">
      <c r="A71" s="11">
        <f t="shared" si="22"/>
        <v>70</v>
      </c>
      <c r="B71" s="52"/>
      <c r="C71" s="52"/>
      <c r="D71" s="11" t="str">
        <f t="shared" ref="D71:D75" si="26">IF(C71&lt;&gt;"",INT(C71-B71),"")</f>
        <v/>
      </c>
      <c r="E71" s="11" t="str">
        <f t="shared" ref="E71:E75" si="27">IF(D71&lt;&gt;"",INT(((C71-B71)-D71)*24),"")</f>
        <v/>
      </c>
      <c r="F71" s="11" t="str">
        <f t="shared" ref="F71:F75" si="28">IF(E71&lt;&gt;"",INT(((((C71-B71)-D71)*24)-E71)*60),"")</f>
        <v/>
      </c>
      <c r="G71" s="11"/>
    </row>
    <row r="72" spans="1:7" x14ac:dyDescent="0.3">
      <c r="A72" s="11">
        <f t="shared" si="22"/>
        <v>71</v>
      </c>
      <c r="B72" s="52"/>
      <c r="C72" s="52"/>
      <c r="D72" s="11" t="str">
        <f t="shared" si="26"/>
        <v/>
      </c>
      <c r="E72" s="11" t="str">
        <f t="shared" si="27"/>
        <v/>
      </c>
      <c r="F72" s="11" t="str">
        <f t="shared" si="28"/>
        <v/>
      </c>
      <c r="G72" s="11"/>
    </row>
    <row r="73" spans="1:7" x14ac:dyDescent="0.3">
      <c r="A73" s="11">
        <f t="shared" si="22"/>
        <v>72</v>
      </c>
      <c r="B73" s="52"/>
      <c r="C73" s="52"/>
      <c r="D73" s="11" t="str">
        <f t="shared" si="26"/>
        <v/>
      </c>
      <c r="E73" s="11" t="str">
        <f t="shared" si="27"/>
        <v/>
      </c>
      <c r="F73" s="11" t="str">
        <f t="shared" si="28"/>
        <v/>
      </c>
      <c r="G73" s="11"/>
    </row>
    <row r="74" spans="1:7" x14ac:dyDescent="0.3">
      <c r="A74" s="11">
        <f t="shared" si="22"/>
        <v>73</v>
      </c>
      <c r="B74" s="52"/>
      <c r="C74" s="52"/>
      <c r="D74" s="11" t="str">
        <f t="shared" si="26"/>
        <v/>
      </c>
      <c r="E74" s="11" t="str">
        <f t="shared" si="27"/>
        <v/>
      </c>
      <c r="F74" s="11" t="str">
        <f t="shared" si="28"/>
        <v/>
      </c>
      <c r="G74" s="11"/>
    </row>
    <row r="75" spans="1:7" x14ac:dyDescent="0.3">
      <c r="A75" s="11">
        <f t="shared" si="22"/>
        <v>74</v>
      </c>
      <c r="B75" s="52"/>
      <c r="C75" s="52"/>
      <c r="D75" s="11" t="str">
        <f t="shared" si="26"/>
        <v/>
      </c>
      <c r="E75" s="11" t="str">
        <f t="shared" si="27"/>
        <v/>
      </c>
      <c r="F75" s="11" t="str">
        <f t="shared" si="28"/>
        <v/>
      </c>
      <c r="G75" s="11"/>
    </row>
  </sheetData>
  <mergeCells count="2">
    <mergeCell ref="K1:M1"/>
    <mergeCell ref="K5:M5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D9E-FB8A-4D85-B7F0-AA898B6564E9}">
  <dimension ref="A1:G30"/>
  <sheetViews>
    <sheetView workbookViewId="0">
      <selection activeCell="F3" sqref="F3"/>
    </sheetView>
  </sheetViews>
  <sheetFormatPr defaultRowHeight="13.8" x14ac:dyDescent="0.3"/>
  <cols>
    <col min="1" max="1" width="3.21875" style="1" bestFit="1" customWidth="1"/>
    <col min="2" max="2" width="11" style="1" bestFit="1" customWidth="1"/>
    <col min="3" max="3" width="13.21875" style="1" bestFit="1" customWidth="1"/>
    <col min="4" max="4" width="20.44140625" style="1" bestFit="1" customWidth="1"/>
    <col min="5" max="5" width="8.88671875" style="1"/>
    <col min="6" max="7" width="18.5546875" style="1" bestFit="1" customWidth="1"/>
    <col min="8" max="16384" width="8.88671875" style="1"/>
  </cols>
  <sheetData>
    <row r="1" spans="1:7" s="14" customFormat="1" x14ac:dyDescent="0.3">
      <c r="A1" s="20" t="s">
        <v>0</v>
      </c>
      <c r="B1" s="20" t="s">
        <v>86</v>
      </c>
      <c r="C1" s="31" t="s">
        <v>87</v>
      </c>
      <c r="D1" s="20" t="s">
        <v>88</v>
      </c>
      <c r="F1" s="31" t="s">
        <v>89</v>
      </c>
      <c r="G1" s="20" t="s">
        <v>90</v>
      </c>
    </row>
    <row r="2" spans="1:7" x14ac:dyDescent="0.3">
      <c r="A2" s="11">
        <v>0</v>
      </c>
      <c r="B2" s="24">
        <f ca="1">TODAY()</f>
        <v>45685</v>
      </c>
      <c r="C2" s="24">
        <v>45626</v>
      </c>
      <c r="D2" s="11">
        <f ca="1">(C2-B2)+1</f>
        <v>-58</v>
      </c>
      <c r="F2" s="53">
        <v>2387</v>
      </c>
      <c r="G2" s="54">
        <f ca="1">IF(D2&lt;&gt;"",F2/D2,"")</f>
        <v>-41.155172413793103</v>
      </c>
    </row>
    <row r="3" spans="1:7" x14ac:dyDescent="0.3">
      <c r="A3" s="11">
        <f>A2+1</f>
        <v>1</v>
      </c>
      <c r="B3" s="24">
        <f ca="1">B2+1</f>
        <v>45686</v>
      </c>
      <c r="C3" s="24">
        <f>C2</f>
        <v>45626</v>
      </c>
      <c r="D3" s="11" t="str">
        <f ca="1">IF((C3-B3)+1&gt;0,(C3-B3)+1,"")</f>
        <v/>
      </c>
      <c r="F3" s="54">
        <f>F2</f>
        <v>2387</v>
      </c>
      <c r="G3" s="54" t="str">
        <f t="shared" ref="G3:G29" ca="1" si="0">IF(D3&lt;&gt;"",F3/D3,"")</f>
        <v/>
      </c>
    </row>
    <row r="4" spans="1:7" x14ac:dyDescent="0.3">
      <c r="A4" s="11">
        <f t="shared" ref="A4:A6" si="1">A3+1</f>
        <v>2</v>
      </c>
      <c r="B4" s="24">
        <f t="shared" ref="B4:B6" ca="1" si="2">B3+1</f>
        <v>45687</v>
      </c>
      <c r="C4" s="24">
        <f t="shared" ref="C4:C6" si="3">C3</f>
        <v>45626</v>
      </c>
      <c r="D4" s="11" t="str">
        <f t="shared" ref="D4:D29" ca="1" si="4">IF((C4-B4)+1&gt;0,(C4-B4)+1,"")</f>
        <v/>
      </c>
      <c r="F4" s="54">
        <f t="shared" ref="F4:F6" si="5">F3</f>
        <v>2387</v>
      </c>
      <c r="G4" s="54" t="str">
        <f t="shared" ca="1" si="0"/>
        <v/>
      </c>
    </row>
    <row r="5" spans="1:7" x14ac:dyDescent="0.3">
      <c r="A5" s="11">
        <f t="shared" si="1"/>
        <v>3</v>
      </c>
      <c r="B5" s="24">
        <f t="shared" ca="1" si="2"/>
        <v>45688</v>
      </c>
      <c r="C5" s="24">
        <f t="shared" si="3"/>
        <v>45626</v>
      </c>
      <c r="D5" s="11" t="str">
        <f t="shared" ca="1" si="4"/>
        <v/>
      </c>
      <c r="F5" s="54">
        <f t="shared" si="5"/>
        <v>2387</v>
      </c>
      <c r="G5" s="54" t="str">
        <f t="shared" ca="1" si="0"/>
        <v/>
      </c>
    </row>
    <row r="6" spans="1:7" x14ac:dyDescent="0.3">
      <c r="A6" s="11">
        <f t="shared" si="1"/>
        <v>4</v>
      </c>
      <c r="B6" s="24">
        <f t="shared" ca="1" si="2"/>
        <v>45689</v>
      </c>
      <c r="C6" s="24">
        <f t="shared" si="3"/>
        <v>45626</v>
      </c>
      <c r="D6" s="11" t="str">
        <f t="shared" ca="1" si="4"/>
        <v/>
      </c>
      <c r="F6" s="54">
        <f t="shared" si="5"/>
        <v>2387</v>
      </c>
      <c r="G6" s="54" t="str">
        <f t="shared" ca="1" si="0"/>
        <v/>
      </c>
    </row>
    <row r="7" spans="1:7" x14ac:dyDescent="0.3">
      <c r="A7" s="11">
        <f t="shared" ref="A7:A30" si="6">A6+1</f>
        <v>5</v>
      </c>
      <c r="B7" s="24">
        <f t="shared" ref="B7:B30" ca="1" si="7">B6+1</f>
        <v>45690</v>
      </c>
      <c r="C7" s="24">
        <f t="shared" ref="C7:C30" si="8">C6</f>
        <v>45626</v>
      </c>
      <c r="D7" s="11" t="str">
        <f t="shared" ca="1" si="4"/>
        <v/>
      </c>
      <c r="F7" s="54">
        <f t="shared" ref="F7:F30" si="9">F6</f>
        <v>2387</v>
      </c>
      <c r="G7" s="54" t="str">
        <f t="shared" ca="1" si="0"/>
        <v/>
      </c>
    </row>
    <row r="8" spans="1:7" x14ac:dyDescent="0.3">
      <c r="A8" s="11">
        <f t="shared" si="6"/>
        <v>6</v>
      </c>
      <c r="B8" s="24">
        <f t="shared" ca="1" si="7"/>
        <v>45691</v>
      </c>
      <c r="C8" s="24">
        <f t="shared" si="8"/>
        <v>45626</v>
      </c>
      <c r="D8" s="11" t="str">
        <f t="shared" ca="1" si="4"/>
        <v/>
      </c>
      <c r="F8" s="54">
        <f t="shared" si="9"/>
        <v>2387</v>
      </c>
      <c r="G8" s="54" t="str">
        <f t="shared" ca="1" si="0"/>
        <v/>
      </c>
    </row>
    <row r="9" spans="1:7" x14ac:dyDescent="0.3">
      <c r="A9" s="11">
        <f t="shared" si="6"/>
        <v>7</v>
      </c>
      <c r="B9" s="24">
        <f t="shared" ca="1" si="7"/>
        <v>45692</v>
      </c>
      <c r="C9" s="24">
        <f t="shared" si="8"/>
        <v>45626</v>
      </c>
      <c r="D9" s="11" t="str">
        <f t="shared" ca="1" si="4"/>
        <v/>
      </c>
      <c r="F9" s="54">
        <f t="shared" si="9"/>
        <v>2387</v>
      </c>
      <c r="G9" s="54" t="str">
        <f t="shared" ca="1" si="0"/>
        <v/>
      </c>
    </row>
    <row r="10" spans="1:7" x14ac:dyDescent="0.3">
      <c r="A10" s="11">
        <f t="shared" si="6"/>
        <v>8</v>
      </c>
      <c r="B10" s="24">
        <f t="shared" ca="1" si="7"/>
        <v>45693</v>
      </c>
      <c r="C10" s="24">
        <f t="shared" si="8"/>
        <v>45626</v>
      </c>
      <c r="D10" s="11" t="str">
        <f t="shared" ca="1" si="4"/>
        <v/>
      </c>
      <c r="F10" s="54">
        <f t="shared" si="9"/>
        <v>2387</v>
      </c>
      <c r="G10" s="54" t="str">
        <f t="shared" ca="1" si="0"/>
        <v/>
      </c>
    </row>
    <row r="11" spans="1:7" x14ac:dyDescent="0.3">
      <c r="A11" s="11">
        <f t="shared" si="6"/>
        <v>9</v>
      </c>
      <c r="B11" s="24">
        <f t="shared" ca="1" si="7"/>
        <v>45694</v>
      </c>
      <c r="C11" s="24">
        <f t="shared" si="8"/>
        <v>45626</v>
      </c>
      <c r="D11" s="11" t="str">
        <f t="shared" ca="1" si="4"/>
        <v/>
      </c>
      <c r="F11" s="54">
        <f t="shared" si="9"/>
        <v>2387</v>
      </c>
      <c r="G11" s="54" t="str">
        <f t="shared" ca="1" si="0"/>
        <v/>
      </c>
    </row>
    <row r="12" spans="1:7" x14ac:dyDescent="0.3">
      <c r="A12" s="11">
        <f t="shared" si="6"/>
        <v>10</v>
      </c>
      <c r="B12" s="24">
        <f t="shared" ca="1" si="7"/>
        <v>45695</v>
      </c>
      <c r="C12" s="24">
        <f t="shared" si="8"/>
        <v>45626</v>
      </c>
      <c r="D12" s="11" t="str">
        <f t="shared" ca="1" si="4"/>
        <v/>
      </c>
      <c r="F12" s="54">
        <f t="shared" si="9"/>
        <v>2387</v>
      </c>
      <c r="G12" s="54" t="str">
        <f t="shared" ca="1" si="0"/>
        <v/>
      </c>
    </row>
    <row r="13" spans="1:7" x14ac:dyDescent="0.3">
      <c r="A13" s="11">
        <f t="shared" si="6"/>
        <v>11</v>
      </c>
      <c r="B13" s="24">
        <f t="shared" ca="1" si="7"/>
        <v>45696</v>
      </c>
      <c r="C13" s="24">
        <f t="shared" si="8"/>
        <v>45626</v>
      </c>
      <c r="D13" s="11" t="str">
        <f t="shared" ca="1" si="4"/>
        <v/>
      </c>
      <c r="F13" s="54">
        <f t="shared" si="9"/>
        <v>2387</v>
      </c>
      <c r="G13" s="54" t="str">
        <f t="shared" ca="1" si="0"/>
        <v/>
      </c>
    </row>
    <row r="14" spans="1:7" x14ac:dyDescent="0.3">
      <c r="A14" s="11">
        <f t="shared" si="6"/>
        <v>12</v>
      </c>
      <c r="B14" s="24">
        <f t="shared" ca="1" si="7"/>
        <v>45697</v>
      </c>
      <c r="C14" s="24">
        <f t="shared" si="8"/>
        <v>45626</v>
      </c>
      <c r="D14" s="11" t="str">
        <f t="shared" ca="1" si="4"/>
        <v/>
      </c>
      <c r="F14" s="54">
        <f t="shared" si="9"/>
        <v>2387</v>
      </c>
      <c r="G14" s="54" t="str">
        <f t="shared" ca="1" si="0"/>
        <v/>
      </c>
    </row>
    <row r="15" spans="1:7" x14ac:dyDescent="0.3">
      <c r="A15" s="11">
        <f t="shared" si="6"/>
        <v>13</v>
      </c>
      <c r="B15" s="24">
        <f t="shared" ca="1" si="7"/>
        <v>45698</v>
      </c>
      <c r="C15" s="24">
        <f t="shared" si="8"/>
        <v>45626</v>
      </c>
      <c r="D15" s="11" t="str">
        <f t="shared" ca="1" si="4"/>
        <v/>
      </c>
      <c r="F15" s="54">
        <f t="shared" si="9"/>
        <v>2387</v>
      </c>
      <c r="G15" s="54" t="str">
        <f t="shared" ca="1" si="0"/>
        <v/>
      </c>
    </row>
    <row r="16" spans="1:7" x14ac:dyDescent="0.3">
      <c r="A16" s="11">
        <f t="shared" si="6"/>
        <v>14</v>
      </c>
      <c r="B16" s="24">
        <f t="shared" ca="1" si="7"/>
        <v>45699</v>
      </c>
      <c r="C16" s="24">
        <f t="shared" si="8"/>
        <v>45626</v>
      </c>
      <c r="D16" s="11" t="str">
        <f t="shared" ca="1" si="4"/>
        <v/>
      </c>
      <c r="F16" s="54">
        <f t="shared" si="9"/>
        <v>2387</v>
      </c>
      <c r="G16" s="54" t="str">
        <f t="shared" ca="1" si="0"/>
        <v/>
      </c>
    </row>
    <row r="17" spans="1:7" x14ac:dyDescent="0.3">
      <c r="A17" s="11">
        <f t="shared" si="6"/>
        <v>15</v>
      </c>
      <c r="B17" s="24">
        <f t="shared" ca="1" si="7"/>
        <v>45700</v>
      </c>
      <c r="C17" s="24">
        <f t="shared" si="8"/>
        <v>45626</v>
      </c>
      <c r="D17" s="11" t="str">
        <f t="shared" ca="1" si="4"/>
        <v/>
      </c>
      <c r="F17" s="54">
        <f t="shared" si="9"/>
        <v>2387</v>
      </c>
      <c r="G17" s="54" t="str">
        <f t="shared" ca="1" si="0"/>
        <v/>
      </c>
    </row>
    <row r="18" spans="1:7" x14ac:dyDescent="0.3">
      <c r="A18" s="11">
        <f t="shared" si="6"/>
        <v>16</v>
      </c>
      <c r="B18" s="24">
        <f t="shared" ca="1" si="7"/>
        <v>45701</v>
      </c>
      <c r="C18" s="24">
        <f t="shared" si="8"/>
        <v>45626</v>
      </c>
      <c r="D18" s="11" t="str">
        <f t="shared" ca="1" si="4"/>
        <v/>
      </c>
      <c r="F18" s="54">
        <f t="shared" si="9"/>
        <v>2387</v>
      </c>
      <c r="G18" s="54" t="str">
        <f t="shared" ca="1" si="0"/>
        <v/>
      </c>
    </row>
    <row r="19" spans="1:7" x14ac:dyDescent="0.3">
      <c r="A19" s="11">
        <f t="shared" si="6"/>
        <v>17</v>
      </c>
      <c r="B19" s="24">
        <f t="shared" ca="1" si="7"/>
        <v>45702</v>
      </c>
      <c r="C19" s="24">
        <f t="shared" si="8"/>
        <v>45626</v>
      </c>
      <c r="D19" s="11" t="str">
        <f t="shared" ca="1" si="4"/>
        <v/>
      </c>
      <c r="F19" s="54">
        <f t="shared" si="9"/>
        <v>2387</v>
      </c>
      <c r="G19" s="54" t="str">
        <f t="shared" ca="1" si="0"/>
        <v/>
      </c>
    </row>
    <row r="20" spans="1:7" x14ac:dyDescent="0.3">
      <c r="A20" s="11">
        <f t="shared" si="6"/>
        <v>18</v>
      </c>
      <c r="B20" s="24">
        <f t="shared" ca="1" si="7"/>
        <v>45703</v>
      </c>
      <c r="C20" s="24">
        <f t="shared" si="8"/>
        <v>45626</v>
      </c>
      <c r="D20" s="11" t="str">
        <f t="shared" ca="1" si="4"/>
        <v/>
      </c>
      <c r="F20" s="54">
        <f t="shared" si="9"/>
        <v>2387</v>
      </c>
      <c r="G20" s="54" t="str">
        <f t="shared" ca="1" si="0"/>
        <v/>
      </c>
    </row>
    <row r="21" spans="1:7" x14ac:dyDescent="0.3">
      <c r="A21" s="11">
        <f t="shared" si="6"/>
        <v>19</v>
      </c>
      <c r="B21" s="24">
        <f t="shared" ca="1" si="7"/>
        <v>45704</v>
      </c>
      <c r="C21" s="24">
        <f t="shared" si="8"/>
        <v>45626</v>
      </c>
      <c r="D21" s="11" t="str">
        <f t="shared" ca="1" si="4"/>
        <v/>
      </c>
      <c r="F21" s="54">
        <f t="shared" si="9"/>
        <v>2387</v>
      </c>
      <c r="G21" s="54" t="str">
        <f t="shared" ca="1" si="0"/>
        <v/>
      </c>
    </row>
    <row r="22" spans="1:7" x14ac:dyDescent="0.3">
      <c r="A22" s="11">
        <f t="shared" si="6"/>
        <v>20</v>
      </c>
      <c r="B22" s="24">
        <f t="shared" ca="1" si="7"/>
        <v>45705</v>
      </c>
      <c r="C22" s="24">
        <f t="shared" si="8"/>
        <v>45626</v>
      </c>
      <c r="D22" s="11" t="str">
        <f t="shared" ca="1" si="4"/>
        <v/>
      </c>
      <c r="F22" s="54">
        <f t="shared" si="9"/>
        <v>2387</v>
      </c>
      <c r="G22" s="54" t="str">
        <f t="shared" ca="1" si="0"/>
        <v/>
      </c>
    </row>
    <row r="23" spans="1:7" x14ac:dyDescent="0.3">
      <c r="A23" s="11">
        <f t="shared" si="6"/>
        <v>21</v>
      </c>
      <c r="B23" s="24">
        <f t="shared" ca="1" si="7"/>
        <v>45706</v>
      </c>
      <c r="C23" s="24">
        <f t="shared" si="8"/>
        <v>45626</v>
      </c>
      <c r="D23" s="11" t="str">
        <f t="shared" ca="1" si="4"/>
        <v/>
      </c>
      <c r="F23" s="54">
        <f t="shared" si="9"/>
        <v>2387</v>
      </c>
      <c r="G23" s="54" t="str">
        <f t="shared" ca="1" si="0"/>
        <v/>
      </c>
    </row>
    <row r="24" spans="1:7" x14ac:dyDescent="0.3">
      <c r="A24" s="11">
        <f t="shared" si="6"/>
        <v>22</v>
      </c>
      <c r="B24" s="24">
        <f t="shared" ca="1" si="7"/>
        <v>45707</v>
      </c>
      <c r="C24" s="24">
        <f t="shared" si="8"/>
        <v>45626</v>
      </c>
      <c r="D24" s="11" t="str">
        <f t="shared" ca="1" si="4"/>
        <v/>
      </c>
      <c r="F24" s="54">
        <f t="shared" si="9"/>
        <v>2387</v>
      </c>
      <c r="G24" s="54" t="str">
        <f t="shared" ca="1" si="0"/>
        <v/>
      </c>
    </row>
    <row r="25" spans="1:7" x14ac:dyDescent="0.3">
      <c r="A25" s="11">
        <f t="shared" si="6"/>
        <v>23</v>
      </c>
      <c r="B25" s="24">
        <f t="shared" ca="1" si="7"/>
        <v>45708</v>
      </c>
      <c r="C25" s="24">
        <f t="shared" si="8"/>
        <v>45626</v>
      </c>
      <c r="D25" s="11" t="str">
        <f t="shared" ca="1" si="4"/>
        <v/>
      </c>
      <c r="F25" s="54">
        <f t="shared" si="9"/>
        <v>2387</v>
      </c>
      <c r="G25" s="54" t="str">
        <f t="shared" ca="1" si="0"/>
        <v/>
      </c>
    </row>
    <row r="26" spans="1:7" x14ac:dyDescent="0.3">
      <c r="A26" s="11">
        <f t="shared" si="6"/>
        <v>24</v>
      </c>
      <c r="B26" s="24">
        <f t="shared" ca="1" si="7"/>
        <v>45709</v>
      </c>
      <c r="C26" s="24">
        <f t="shared" si="8"/>
        <v>45626</v>
      </c>
      <c r="D26" s="11" t="str">
        <f t="shared" ca="1" si="4"/>
        <v/>
      </c>
      <c r="F26" s="54">
        <f t="shared" si="9"/>
        <v>2387</v>
      </c>
      <c r="G26" s="54" t="str">
        <f t="shared" ca="1" si="0"/>
        <v/>
      </c>
    </row>
    <row r="27" spans="1:7" x14ac:dyDescent="0.3">
      <c r="A27" s="11">
        <f t="shared" si="6"/>
        <v>25</v>
      </c>
      <c r="B27" s="24">
        <f t="shared" ca="1" si="7"/>
        <v>45710</v>
      </c>
      <c r="C27" s="24">
        <f t="shared" si="8"/>
        <v>45626</v>
      </c>
      <c r="D27" s="11" t="str">
        <f t="shared" ca="1" si="4"/>
        <v/>
      </c>
      <c r="F27" s="54">
        <f t="shared" si="9"/>
        <v>2387</v>
      </c>
      <c r="G27" s="54" t="str">
        <f t="shared" ca="1" si="0"/>
        <v/>
      </c>
    </row>
    <row r="28" spans="1:7" x14ac:dyDescent="0.3">
      <c r="A28" s="11">
        <f t="shared" si="6"/>
        <v>26</v>
      </c>
      <c r="B28" s="24">
        <f t="shared" ca="1" si="7"/>
        <v>45711</v>
      </c>
      <c r="C28" s="24">
        <f t="shared" si="8"/>
        <v>45626</v>
      </c>
      <c r="D28" s="11" t="str">
        <f t="shared" ca="1" si="4"/>
        <v/>
      </c>
      <c r="F28" s="54">
        <f t="shared" si="9"/>
        <v>2387</v>
      </c>
      <c r="G28" s="54" t="str">
        <f t="shared" ca="1" si="0"/>
        <v/>
      </c>
    </row>
    <row r="29" spans="1:7" x14ac:dyDescent="0.3">
      <c r="A29" s="11">
        <f t="shared" si="6"/>
        <v>27</v>
      </c>
      <c r="B29" s="24">
        <f t="shared" ca="1" si="7"/>
        <v>45712</v>
      </c>
      <c r="C29" s="24">
        <f t="shared" si="8"/>
        <v>45626</v>
      </c>
      <c r="D29" s="11" t="str">
        <f t="shared" ca="1" si="4"/>
        <v/>
      </c>
      <c r="F29" s="54">
        <f t="shared" si="9"/>
        <v>2387</v>
      </c>
      <c r="G29" s="54" t="str">
        <f t="shared" ca="1" si="0"/>
        <v/>
      </c>
    </row>
    <row r="30" spans="1:7" x14ac:dyDescent="0.3">
      <c r="A30" s="11">
        <f t="shared" si="6"/>
        <v>28</v>
      </c>
      <c r="B30" s="24">
        <f t="shared" ca="1" si="7"/>
        <v>45713</v>
      </c>
      <c r="C30" s="24">
        <f t="shared" si="8"/>
        <v>45626</v>
      </c>
      <c r="D30" s="11" t="str">
        <f t="shared" ref="D30" ca="1" si="10">IF((C30-B30)+1&gt;0,(C30-B30)+1,"")</f>
        <v/>
      </c>
      <c r="F30" s="54">
        <f t="shared" si="9"/>
        <v>2387</v>
      </c>
      <c r="G30" s="54" t="str">
        <f t="shared" ref="G30" ca="1" si="11">IF(D30&lt;&gt;"",F30/D30,"")</f>
        <v/>
      </c>
    </row>
  </sheetData>
  <pageMargins left="0.511811024" right="0.511811024" top="0.78740157499999996" bottom="0.78740157499999996" header="0.31496062000000002" footer="0.31496062000000002"/>
  <ignoredErrors>
    <ignoredError sqref="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4EC8-9C47-4666-918B-922AB5EEF0AF}">
  <dimension ref="A1:Q89"/>
  <sheetViews>
    <sheetView workbookViewId="0">
      <pane ySplit="2" topLeftCell="A66" activePane="bottomLeft" state="frozen"/>
      <selection pane="bottomLeft" activeCell="A60" sqref="A60:Q89"/>
    </sheetView>
  </sheetViews>
  <sheetFormatPr defaultColWidth="8.88671875" defaultRowHeight="13.8" x14ac:dyDescent="0.3"/>
  <cols>
    <col min="1" max="1" width="8.88671875" style="1"/>
    <col min="2" max="2" width="5.33203125" style="1" bestFit="1" customWidth="1"/>
    <col min="3" max="9" width="11" style="1" bestFit="1" customWidth="1"/>
    <col min="10" max="10" width="7" style="1" bestFit="1" customWidth="1"/>
    <col min="11" max="11" width="12.5546875" style="1" bestFit="1" customWidth="1"/>
    <col min="12" max="12" width="16.44140625" style="1" bestFit="1" customWidth="1"/>
    <col min="13" max="14" width="11" style="1" bestFit="1" customWidth="1"/>
    <col min="15" max="15" width="12.109375" style="1" bestFit="1" customWidth="1"/>
    <col min="16" max="16" width="6.6640625" style="1" bestFit="1" customWidth="1"/>
    <col min="17" max="17" width="20.88671875" style="1" bestFit="1" customWidth="1"/>
    <col min="18" max="16384" width="8.88671875" style="1"/>
  </cols>
  <sheetData>
    <row r="1" spans="1:17" ht="27.6" customHeight="1" x14ac:dyDescent="0.3">
      <c r="A1" s="56" t="s">
        <v>7</v>
      </c>
      <c r="B1" s="56" t="s">
        <v>30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  <c r="J1" s="55" t="s">
        <v>52</v>
      </c>
      <c r="K1" s="55" t="s">
        <v>67</v>
      </c>
      <c r="L1" s="55" t="s">
        <v>71</v>
      </c>
      <c r="M1" s="58" t="s">
        <v>8</v>
      </c>
      <c r="N1" s="58" t="s">
        <v>9</v>
      </c>
      <c r="O1" s="59" t="s">
        <v>26</v>
      </c>
      <c r="P1" s="59" t="s">
        <v>28</v>
      </c>
      <c r="Q1" s="59" t="s">
        <v>10</v>
      </c>
    </row>
    <row r="2" spans="1:17" x14ac:dyDescent="0.3">
      <c r="A2" s="57"/>
      <c r="B2" s="57"/>
      <c r="C2" s="12">
        <v>45102</v>
      </c>
      <c r="D2" s="12">
        <v>45103</v>
      </c>
      <c r="E2" s="12">
        <v>45104</v>
      </c>
      <c r="F2" s="12">
        <v>45105</v>
      </c>
      <c r="G2" s="12">
        <v>45106</v>
      </c>
      <c r="H2" s="12">
        <v>45107</v>
      </c>
      <c r="I2" s="12">
        <v>45108</v>
      </c>
      <c r="J2" s="55"/>
      <c r="K2" s="55"/>
      <c r="L2" s="55"/>
      <c r="M2" s="58"/>
      <c r="N2" s="58"/>
      <c r="O2" s="59"/>
      <c r="P2" s="59"/>
      <c r="Q2" s="59"/>
    </row>
    <row r="3" spans="1:17" x14ac:dyDescent="0.3">
      <c r="A3" s="11">
        <v>1</v>
      </c>
      <c r="B3" s="11">
        <v>0</v>
      </c>
      <c r="C3" s="17">
        <f t="shared" ref="C3:I18" ca="1" si="0">IF(TODAY() &gt;= C$2+$B3, COUNTIFS(data_1,_xlfn.CONCAT("=",C$2+$B3)), "")</f>
        <v>0</v>
      </c>
      <c r="D3" s="11">
        <f t="shared" ca="1" si="0"/>
        <v>0</v>
      </c>
      <c r="E3" s="11">
        <f t="shared" ca="1" si="0"/>
        <v>0</v>
      </c>
      <c r="F3" s="11">
        <f t="shared" ca="1" si="0"/>
        <v>0</v>
      </c>
      <c r="G3" s="11">
        <f t="shared" ca="1" si="0"/>
        <v>0</v>
      </c>
      <c r="H3" s="11">
        <f t="shared" ca="1" si="0"/>
        <v>0</v>
      </c>
      <c r="I3" s="11">
        <f t="shared" ca="1" si="0"/>
        <v>1</v>
      </c>
      <c r="J3" s="11">
        <f ca="1">IF(I3&lt;&gt;"",SUM(C3:I3),"")</f>
        <v>1</v>
      </c>
      <c r="K3" s="25">
        <f ca="1">IF(I3&lt;&gt;"",J3/7,"")</f>
        <v>0.14285714285714285</v>
      </c>
      <c r="L3" s="25"/>
      <c r="M3" s="24">
        <v>45102</v>
      </c>
      <c r="N3" s="24">
        <f>M3+6</f>
        <v>45108</v>
      </c>
      <c r="O3" s="32">
        <f t="shared" ref="O3:O31" si="1">IF(COUNTIFS(data_1,"&gt;="&amp;M3,data_1,"&lt;="&amp;N3)&gt;0,COUNTIFS(data_1,"&gt;="&amp;M3,data_1,"&lt;="&amp;N3),"")</f>
        <v>1</v>
      </c>
      <c r="P3" s="25">
        <f ca="1">IF(O3&lt;&gt;"",O3/IF((INT(NOW()-M3)+1)&lt;=0,"",IF((INT(NOW()-M3)+1)&gt;7,7,INT(NOW()-M3)+1)),"")</f>
        <v>0.14285714285714285</v>
      </c>
      <c r="Q3" s="11"/>
    </row>
    <row r="4" spans="1:17" x14ac:dyDescent="0.3">
      <c r="A4" s="11">
        <f>A3+1</f>
        <v>2</v>
      </c>
      <c r="B4" s="11">
        <f>B3+7</f>
        <v>7</v>
      </c>
      <c r="C4" s="17">
        <f t="shared" ca="1" si="0"/>
        <v>1</v>
      </c>
      <c r="D4" s="11">
        <f t="shared" ca="1" si="0"/>
        <v>3</v>
      </c>
      <c r="E4" s="11">
        <f t="shared" ca="1" si="0"/>
        <v>2</v>
      </c>
      <c r="F4" s="11">
        <f t="shared" ca="1" si="0"/>
        <v>2</v>
      </c>
      <c r="G4" s="11">
        <f t="shared" ca="1" si="0"/>
        <v>1</v>
      </c>
      <c r="H4" s="11">
        <f t="shared" ca="1" si="0"/>
        <v>1</v>
      </c>
      <c r="I4" s="11">
        <f t="shared" ca="1" si="0"/>
        <v>3</v>
      </c>
      <c r="J4" s="11">
        <f t="shared" ref="J4:J30" ca="1" si="2">IF(I4&lt;&gt;"",SUM(C4:I4),"")</f>
        <v>13</v>
      </c>
      <c r="K4" s="25">
        <f t="shared" ref="K4:K30" ca="1" si="3">IF(I4&lt;&gt;"",J4/7,"")</f>
        <v>1.8571428571428572</v>
      </c>
      <c r="L4" s="25"/>
      <c r="M4" s="24">
        <f>N3+1</f>
        <v>45109</v>
      </c>
      <c r="N4" s="24">
        <f t="shared" ref="N4:N31" si="4">M4+6</f>
        <v>45115</v>
      </c>
      <c r="O4" s="32">
        <f t="shared" si="1"/>
        <v>13</v>
      </c>
      <c r="P4" s="25">
        <f t="shared" ref="P4:P31" ca="1" si="5">IF(O4&lt;&gt;"",O4/IF((INT(NOW()-M4)+1)&lt;=0,"",IF((INT(NOW()-M4)+1)&gt;7,7,INT(NOW()-M4)+1)),"")</f>
        <v>1.8571428571428572</v>
      </c>
      <c r="Q4" s="34">
        <f ca="1">IF(AND(P3&gt;0,P3&lt;&gt;"",P4&lt;&gt;""),(P4-P3)/P3,0)</f>
        <v>12.000000000000002</v>
      </c>
    </row>
    <row r="5" spans="1:17" x14ac:dyDescent="0.3">
      <c r="A5" s="11">
        <f t="shared" ref="A5" si="6">A4+1</f>
        <v>3</v>
      </c>
      <c r="B5" s="11">
        <f t="shared" ref="B5" si="7">B4+7</f>
        <v>14</v>
      </c>
      <c r="C5" s="17">
        <f t="shared" ca="1" si="0"/>
        <v>2</v>
      </c>
      <c r="D5" s="11">
        <f t="shared" ca="1" si="0"/>
        <v>3</v>
      </c>
      <c r="E5" s="11">
        <f t="shared" ca="1" si="0"/>
        <v>0</v>
      </c>
      <c r="F5" s="11">
        <f t="shared" ca="1" si="0"/>
        <v>1</v>
      </c>
      <c r="G5" s="11">
        <f t="shared" ca="1" si="0"/>
        <v>2</v>
      </c>
      <c r="H5" s="11">
        <f t="shared" ca="1" si="0"/>
        <v>3</v>
      </c>
      <c r="I5" s="11">
        <f t="shared" ca="1" si="0"/>
        <v>3</v>
      </c>
      <c r="J5" s="11">
        <f t="shared" ca="1" si="2"/>
        <v>14</v>
      </c>
      <c r="K5" s="25">
        <f t="shared" ca="1" si="3"/>
        <v>2</v>
      </c>
      <c r="L5" s="25"/>
      <c r="M5" s="24">
        <f t="shared" ref="M5:M31" si="8">N4+1</f>
        <v>45116</v>
      </c>
      <c r="N5" s="24">
        <f t="shared" si="4"/>
        <v>45122</v>
      </c>
      <c r="O5" s="32">
        <f t="shared" si="1"/>
        <v>14</v>
      </c>
      <c r="P5" s="25">
        <f t="shared" ca="1" si="5"/>
        <v>2</v>
      </c>
      <c r="Q5" s="34">
        <f t="shared" ref="Q5:Q31" ca="1" si="9">IF(AND(P4&gt;0,P4&lt;&gt;"",P5&lt;&gt;""),(P5-P4)/P4,0)</f>
        <v>7.6923076923076886E-2</v>
      </c>
    </row>
    <row r="6" spans="1:17" x14ac:dyDescent="0.3">
      <c r="A6" s="11">
        <f t="shared" ref="A6:A69" si="10">A5+1</f>
        <v>4</v>
      </c>
      <c r="B6" s="11">
        <f t="shared" ref="B6:B69" si="11">B5+7</f>
        <v>21</v>
      </c>
      <c r="C6" s="17">
        <f t="shared" ca="1" si="0"/>
        <v>0</v>
      </c>
      <c r="D6" s="11">
        <f t="shared" ca="1" si="0"/>
        <v>1</v>
      </c>
      <c r="E6" s="11">
        <f t="shared" ca="1" si="0"/>
        <v>3</v>
      </c>
      <c r="F6" s="11">
        <f t="shared" ca="1" si="0"/>
        <v>0</v>
      </c>
      <c r="G6" s="11">
        <f t="shared" ca="1" si="0"/>
        <v>3</v>
      </c>
      <c r="H6" s="11">
        <f t="shared" ca="1" si="0"/>
        <v>0</v>
      </c>
      <c r="I6" s="11">
        <f t="shared" ca="1" si="0"/>
        <v>1</v>
      </c>
      <c r="J6" s="11">
        <f t="shared" ca="1" si="2"/>
        <v>8</v>
      </c>
      <c r="K6" s="25">
        <f t="shared" ca="1" si="3"/>
        <v>1.1428571428571428</v>
      </c>
      <c r="L6" s="25"/>
      <c r="M6" s="24">
        <f t="shared" si="8"/>
        <v>45123</v>
      </c>
      <c r="N6" s="24">
        <f t="shared" si="4"/>
        <v>45129</v>
      </c>
      <c r="O6" s="32">
        <f t="shared" si="1"/>
        <v>8</v>
      </c>
      <c r="P6" s="25">
        <f t="shared" ca="1" si="5"/>
        <v>1.1428571428571428</v>
      </c>
      <c r="Q6" s="34">
        <f t="shared" ca="1" si="9"/>
        <v>-0.4285714285714286</v>
      </c>
    </row>
    <row r="7" spans="1:17" x14ac:dyDescent="0.3">
      <c r="A7" s="11">
        <f t="shared" si="10"/>
        <v>5</v>
      </c>
      <c r="B7" s="11">
        <f t="shared" si="11"/>
        <v>28</v>
      </c>
      <c r="C7" s="17">
        <f t="shared" ca="1" si="0"/>
        <v>1</v>
      </c>
      <c r="D7" s="11">
        <f t="shared" ca="1" si="0"/>
        <v>0</v>
      </c>
      <c r="E7" s="11">
        <f t="shared" ca="1" si="0"/>
        <v>1</v>
      </c>
      <c r="F7" s="11">
        <f t="shared" ca="1" si="0"/>
        <v>2</v>
      </c>
      <c r="G7" s="11">
        <f t="shared" ca="1" si="0"/>
        <v>1</v>
      </c>
      <c r="H7" s="11">
        <f t="shared" ca="1" si="0"/>
        <v>1</v>
      </c>
      <c r="I7" s="11">
        <f t="shared" ca="1" si="0"/>
        <v>1</v>
      </c>
      <c r="J7" s="11">
        <f t="shared" ca="1" si="2"/>
        <v>7</v>
      </c>
      <c r="K7" s="25">
        <f t="shared" ca="1" si="3"/>
        <v>1</v>
      </c>
      <c r="L7" s="25"/>
      <c r="M7" s="24">
        <f t="shared" si="8"/>
        <v>45130</v>
      </c>
      <c r="N7" s="24">
        <f t="shared" si="4"/>
        <v>45136</v>
      </c>
      <c r="O7" s="32">
        <f t="shared" si="1"/>
        <v>7</v>
      </c>
      <c r="P7" s="25">
        <f t="shared" ca="1" si="5"/>
        <v>1</v>
      </c>
      <c r="Q7" s="34">
        <f t="shared" ca="1" si="9"/>
        <v>-0.12499999999999994</v>
      </c>
    </row>
    <row r="8" spans="1:17" x14ac:dyDescent="0.3">
      <c r="A8" s="11">
        <f t="shared" si="10"/>
        <v>6</v>
      </c>
      <c r="B8" s="11">
        <f t="shared" si="11"/>
        <v>35</v>
      </c>
      <c r="C8" s="17">
        <f t="shared" ca="1" si="0"/>
        <v>2</v>
      </c>
      <c r="D8" s="11">
        <f t="shared" ca="1" si="0"/>
        <v>2</v>
      </c>
      <c r="E8" s="11">
        <f t="shared" ca="1" si="0"/>
        <v>0</v>
      </c>
      <c r="F8" s="11">
        <f t="shared" ca="1" si="0"/>
        <v>1</v>
      </c>
      <c r="G8" s="11">
        <f t="shared" ca="1" si="0"/>
        <v>6</v>
      </c>
      <c r="H8" s="11">
        <f t="shared" ca="1" si="0"/>
        <v>0</v>
      </c>
      <c r="I8" s="11">
        <f t="shared" ca="1" si="0"/>
        <v>1</v>
      </c>
      <c r="J8" s="11">
        <f t="shared" ca="1" si="2"/>
        <v>12</v>
      </c>
      <c r="K8" s="25">
        <f t="shared" ca="1" si="3"/>
        <v>1.7142857142857142</v>
      </c>
      <c r="L8" s="25"/>
      <c r="M8" s="24">
        <f t="shared" si="8"/>
        <v>45137</v>
      </c>
      <c r="N8" s="24">
        <f t="shared" si="4"/>
        <v>45143</v>
      </c>
      <c r="O8" s="32">
        <f t="shared" si="1"/>
        <v>12</v>
      </c>
      <c r="P8" s="25">
        <f t="shared" ca="1" si="5"/>
        <v>1.7142857142857142</v>
      </c>
      <c r="Q8" s="34">
        <f t="shared" ca="1" si="9"/>
        <v>0.71428571428571419</v>
      </c>
    </row>
    <row r="9" spans="1:17" x14ac:dyDescent="0.3">
      <c r="A9" s="11">
        <f t="shared" si="10"/>
        <v>7</v>
      </c>
      <c r="B9" s="11">
        <f t="shared" si="11"/>
        <v>42</v>
      </c>
      <c r="C9" s="17">
        <f t="shared" ca="1" si="0"/>
        <v>3</v>
      </c>
      <c r="D9" s="11">
        <f t="shared" ca="1" si="0"/>
        <v>3</v>
      </c>
      <c r="E9" s="11">
        <f t="shared" ca="1" si="0"/>
        <v>3</v>
      </c>
      <c r="F9" s="11">
        <f t="shared" ca="1" si="0"/>
        <v>0</v>
      </c>
      <c r="G9" s="11">
        <f t="shared" ca="1" si="0"/>
        <v>2</v>
      </c>
      <c r="H9" s="11">
        <f t="shared" ca="1" si="0"/>
        <v>1</v>
      </c>
      <c r="I9" s="11">
        <f t="shared" ca="1" si="0"/>
        <v>0</v>
      </c>
      <c r="J9" s="11">
        <f t="shared" ca="1" si="2"/>
        <v>12</v>
      </c>
      <c r="K9" s="25">
        <f t="shared" ca="1" si="3"/>
        <v>1.7142857142857142</v>
      </c>
      <c r="L9" s="25"/>
      <c r="M9" s="24">
        <f t="shared" si="8"/>
        <v>45144</v>
      </c>
      <c r="N9" s="24">
        <f t="shared" si="4"/>
        <v>45150</v>
      </c>
      <c r="O9" s="32">
        <f t="shared" si="1"/>
        <v>12</v>
      </c>
      <c r="P9" s="25">
        <f t="shared" ca="1" si="5"/>
        <v>1.7142857142857142</v>
      </c>
      <c r="Q9" s="34">
        <f t="shared" ca="1" si="9"/>
        <v>0</v>
      </c>
    </row>
    <row r="10" spans="1:17" x14ac:dyDescent="0.3">
      <c r="A10" s="11">
        <f t="shared" si="10"/>
        <v>8</v>
      </c>
      <c r="B10" s="11">
        <f t="shared" si="11"/>
        <v>49</v>
      </c>
      <c r="C10" s="17">
        <f t="shared" ca="1" si="0"/>
        <v>2</v>
      </c>
      <c r="D10" s="11">
        <f t="shared" ca="1" si="0"/>
        <v>0</v>
      </c>
      <c r="E10" s="11">
        <f t="shared" ca="1" si="0"/>
        <v>3</v>
      </c>
      <c r="F10" s="11">
        <f t="shared" ca="1" si="0"/>
        <v>0</v>
      </c>
      <c r="G10" s="11">
        <f t="shared" ca="1" si="0"/>
        <v>2</v>
      </c>
      <c r="H10" s="11">
        <f t="shared" ca="1" si="0"/>
        <v>2</v>
      </c>
      <c r="I10" s="11">
        <f t="shared" ca="1" si="0"/>
        <v>2</v>
      </c>
      <c r="J10" s="11">
        <f t="shared" ca="1" si="2"/>
        <v>11</v>
      </c>
      <c r="K10" s="25">
        <f t="shared" ca="1" si="3"/>
        <v>1.5714285714285714</v>
      </c>
      <c r="L10" s="25"/>
      <c r="M10" s="24">
        <f t="shared" si="8"/>
        <v>45151</v>
      </c>
      <c r="N10" s="24">
        <f t="shared" si="4"/>
        <v>45157</v>
      </c>
      <c r="O10" s="32">
        <f t="shared" si="1"/>
        <v>11</v>
      </c>
      <c r="P10" s="25">
        <f t="shared" ca="1" si="5"/>
        <v>1.5714285714285714</v>
      </c>
      <c r="Q10" s="34">
        <f t="shared" ca="1" si="9"/>
        <v>-8.3333333333333301E-2</v>
      </c>
    </row>
    <row r="11" spans="1:17" x14ac:dyDescent="0.3">
      <c r="A11" s="11">
        <f t="shared" si="10"/>
        <v>9</v>
      </c>
      <c r="B11" s="11">
        <f t="shared" si="11"/>
        <v>56</v>
      </c>
      <c r="C11" s="17">
        <f t="shared" ca="1" si="0"/>
        <v>1</v>
      </c>
      <c r="D11" s="11">
        <f t="shared" ca="1" si="0"/>
        <v>0</v>
      </c>
      <c r="E11" s="11">
        <f t="shared" ca="1" si="0"/>
        <v>0</v>
      </c>
      <c r="F11" s="11">
        <f t="shared" ca="1" si="0"/>
        <v>2</v>
      </c>
      <c r="G11" s="11">
        <f t="shared" ca="1" si="0"/>
        <v>1</v>
      </c>
      <c r="H11" s="11">
        <f t="shared" ca="1" si="0"/>
        <v>0</v>
      </c>
      <c r="I11" s="11">
        <f t="shared" ca="1" si="0"/>
        <v>3</v>
      </c>
      <c r="J11" s="11">
        <f t="shared" ca="1" si="2"/>
        <v>7</v>
      </c>
      <c r="K11" s="25">
        <f t="shared" ca="1" si="3"/>
        <v>1</v>
      </c>
      <c r="L11" s="25">
        <f ca="1">IF(K11&lt;&gt;"",AVERAGE(K3:K11),"")</f>
        <v>1.3492063492063491</v>
      </c>
      <c r="M11" s="24">
        <f t="shared" si="8"/>
        <v>45158</v>
      </c>
      <c r="N11" s="24">
        <f t="shared" si="4"/>
        <v>45164</v>
      </c>
      <c r="O11" s="32">
        <f t="shared" si="1"/>
        <v>7</v>
      </c>
      <c r="P11" s="25">
        <f t="shared" ca="1" si="5"/>
        <v>1</v>
      </c>
      <c r="Q11" s="34">
        <f t="shared" ca="1" si="9"/>
        <v>-0.36363636363636365</v>
      </c>
    </row>
    <row r="12" spans="1:17" x14ac:dyDescent="0.3">
      <c r="A12" s="11">
        <f t="shared" si="10"/>
        <v>10</v>
      </c>
      <c r="B12" s="11">
        <f t="shared" si="11"/>
        <v>63</v>
      </c>
      <c r="C12" s="17">
        <f t="shared" ca="1" si="0"/>
        <v>1</v>
      </c>
      <c r="D12" s="11">
        <f t="shared" ca="1" si="0"/>
        <v>1</v>
      </c>
      <c r="E12" s="11">
        <f t="shared" ca="1" si="0"/>
        <v>0</v>
      </c>
      <c r="F12" s="11">
        <f t="shared" ca="1" si="0"/>
        <v>6</v>
      </c>
      <c r="G12" s="11">
        <f t="shared" ca="1" si="0"/>
        <v>1</v>
      </c>
      <c r="H12" s="11">
        <f t="shared" ca="1" si="0"/>
        <v>1</v>
      </c>
      <c r="I12" s="11">
        <f t="shared" ca="1" si="0"/>
        <v>0</v>
      </c>
      <c r="J12" s="11">
        <f t="shared" ca="1" si="2"/>
        <v>10</v>
      </c>
      <c r="K12" s="25">
        <f t="shared" ca="1" si="3"/>
        <v>1.4285714285714286</v>
      </c>
      <c r="L12" s="25">
        <f t="shared" ref="L12:L30" ca="1" si="12">IF(K12&lt;&gt;"",AVERAGE(K4:K12),"")</f>
        <v>1.4920634920634921</v>
      </c>
      <c r="M12" s="24">
        <f t="shared" si="8"/>
        <v>45165</v>
      </c>
      <c r="N12" s="24">
        <f t="shared" si="4"/>
        <v>45171</v>
      </c>
      <c r="O12" s="32">
        <f t="shared" si="1"/>
        <v>10</v>
      </c>
      <c r="P12" s="25">
        <f t="shared" ca="1" si="5"/>
        <v>1.4285714285714286</v>
      </c>
      <c r="Q12" s="34">
        <f t="shared" ca="1" si="9"/>
        <v>0.4285714285714286</v>
      </c>
    </row>
    <row r="13" spans="1:17" x14ac:dyDescent="0.3">
      <c r="A13" s="11">
        <f t="shared" si="10"/>
        <v>11</v>
      </c>
      <c r="B13" s="11">
        <f t="shared" si="11"/>
        <v>70</v>
      </c>
      <c r="C13" s="17">
        <f t="shared" ca="1" si="0"/>
        <v>1</v>
      </c>
      <c r="D13" s="11">
        <f t="shared" ca="1" si="0"/>
        <v>4</v>
      </c>
      <c r="E13" s="11">
        <f t="shared" ca="1" si="0"/>
        <v>0</v>
      </c>
      <c r="F13" s="11">
        <f t="shared" ca="1" si="0"/>
        <v>0</v>
      </c>
      <c r="G13" s="11">
        <f t="shared" ca="1" si="0"/>
        <v>0</v>
      </c>
      <c r="H13" s="11">
        <f t="shared" ca="1" si="0"/>
        <v>0</v>
      </c>
      <c r="I13" s="11">
        <f t="shared" ca="1" si="0"/>
        <v>1</v>
      </c>
      <c r="J13" s="11">
        <f t="shared" ca="1" si="2"/>
        <v>6</v>
      </c>
      <c r="K13" s="25">
        <f t="shared" ca="1" si="3"/>
        <v>0.8571428571428571</v>
      </c>
      <c r="L13" s="25">
        <f t="shared" ca="1" si="12"/>
        <v>1.3809523809523809</v>
      </c>
      <c r="M13" s="24">
        <f t="shared" si="8"/>
        <v>45172</v>
      </c>
      <c r="N13" s="24">
        <f t="shared" si="4"/>
        <v>45178</v>
      </c>
      <c r="O13" s="32">
        <f t="shared" si="1"/>
        <v>6</v>
      </c>
      <c r="P13" s="25">
        <f t="shared" ca="1" si="5"/>
        <v>0.8571428571428571</v>
      </c>
      <c r="Q13" s="34">
        <f t="shared" ca="1" si="9"/>
        <v>-0.4</v>
      </c>
    </row>
    <row r="14" spans="1:17" x14ac:dyDescent="0.3">
      <c r="A14" s="11">
        <f t="shared" si="10"/>
        <v>12</v>
      </c>
      <c r="B14" s="11">
        <f t="shared" si="11"/>
        <v>77</v>
      </c>
      <c r="C14" s="17">
        <f t="shared" ca="1" si="0"/>
        <v>1</v>
      </c>
      <c r="D14" s="11">
        <f t="shared" ca="1" si="0"/>
        <v>0</v>
      </c>
      <c r="E14" s="11">
        <f t="shared" ca="1" si="0"/>
        <v>0</v>
      </c>
      <c r="F14" s="11">
        <f t="shared" ca="1" si="0"/>
        <v>2</v>
      </c>
      <c r="G14" s="11">
        <f t="shared" ca="1" si="0"/>
        <v>1</v>
      </c>
      <c r="H14" s="11">
        <f t="shared" ca="1" si="0"/>
        <v>3</v>
      </c>
      <c r="I14" s="11">
        <f t="shared" ca="1" si="0"/>
        <v>2</v>
      </c>
      <c r="J14" s="11">
        <f t="shared" ca="1" si="2"/>
        <v>9</v>
      </c>
      <c r="K14" s="25">
        <f t="shared" ca="1" si="3"/>
        <v>1.2857142857142858</v>
      </c>
      <c r="L14" s="25">
        <f t="shared" ca="1" si="12"/>
        <v>1.3015873015873016</v>
      </c>
      <c r="M14" s="24">
        <f t="shared" si="8"/>
        <v>45179</v>
      </c>
      <c r="N14" s="24">
        <f t="shared" si="4"/>
        <v>45185</v>
      </c>
      <c r="O14" s="32">
        <f t="shared" si="1"/>
        <v>9</v>
      </c>
      <c r="P14" s="25">
        <f t="shared" ca="1" si="5"/>
        <v>1.2857142857142858</v>
      </c>
      <c r="Q14" s="34">
        <f t="shared" ca="1" si="9"/>
        <v>0.50000000000000022</v>
      </c>
    </row>
    <row r="15" spans="1:17" x14ac:dyDescent="0.3">
      <c r="A15" s="11">
        <f t="shared" si="10"/>
        <v>13</v>
      </c>
      <c r="B15" s="11">
        <f t="shared" si="11"/>
        <v>84</v>
      </c>
      <c r="C15" s="17">
        <f t="shared" ca="1" si="0"/>
        <v>3</v>
      </c>
      <c r="D15" s="11">
        <f t="shared" ca="1" si="0"/>
        <v>0</v>
      </c>
      <c r="E15" s="11">
        <f t="shared" ca="1" si="0"/>
        <v>0</v>
      </c>
      <c r="F15" s="11">
        <f t="shared" ca="1" si="0"/>
        <v>1</v>
      </c>
      <c r="G15" s="11">
        <f t="shared" ca="1" si="0"/>
        <v>2</v>
      </c>
      <c r="H15" s="11">
        <f t="shared" ca="1" si="0"/>
        <v>1</v>
      </c>
      <c r="I15" s="11">
        <f t="shared" ca="1" si="0"/>
        <v>3</v>
      </c>
      <c r="J15" s="11">
        <f t="shared" ca="1" si="2"/>
        <v>10</v>
      </c>
      <c r="K15" s="25">
        <f t="shared" ca="1" si="3"/>
        <v>1.4285714285714286</v>
      </c>
      <c r="L15" s="25">
        <f t="shared" ca="1" si="12"/>
        <v>1.3333333333333335</v>
      </c>
      <c r="M15" s="24">
        <f t="shared" si="8"/>
        <v>45186</v>
      </c>
      <c r="N15" s="24">
        <f t="shared" si="4"/>
        <v>45192</v>
      </c>
      <c r="O15" s="32">
        <f t="shared" si="1"/>
        <v>10</v>
      </c>
      <c r="P15" s="25">
        <f t="shared" ca="1" si="5"/>
        <v>1.4285714285714286</v>
      </c>
      <c r="Q15" s="34">
        <f t="shared" ca="1" si="9"/>
        <v>0.11111111111111105</v>
      </c>
    </row>
    <row r="16" spans="1:17" x14ac:dyDescent="0.3">
      <c r="A16" s="11">
        <f t="shared" si="10"/>
        <v>14</v>
      </c>
      <c r="B16" s="11">
        <f t="shared" si="11"/>
        <v>91</v>
      </c>
      <c r="C16" s="17">
        <f t="shared" ca="1" si="0"/>
        <v>0</v>
      </c>
      <c r="D16" s="11">
        <f t="shared" ca="1" si="0"/>
        <v>3</v>
      </c>
      <c r="E16" s="11">
        <f t="shared" ca="1" si="0"/>
        <v>1</v>
      </c>
      <c r="F16" s="11">
        <f t="shared" ca="1" si="0"/>
        <v>0</v>
      </c>
      <c r="G16" s="11">
        <f t="shared" ca="1" si="0"/>
        <v>1</v>
      </c>
      <c r="H16" s="11">
        <f t="shared" ca="1" si="0"/>
        <v>2</v>
      </c>
      <c r="I16" s="11">
        <f t="shared" ca="1" si="0"/>
        <v>0</v>
      </c>
      <c r="J16" s="11">
        <f t="shared" ca="1" si="2"/>
        <v>7</v>
      </c>
      <c r="K16" s="25">
        <f t="shared" ca="1" si="3"/>
        <v>1</v>
      </c>
      <c r="L16" s="25">
        <f t="shared" ca="1" si="12"/>
        <v>1.3333333333333335</v>
      </c>
      <c r="M16" s="24">
        <f t="shared" si="8"/>
        <v>45193</v>
      </c>
      <c r="N16" s="24">
        <f t="shared" si="4"/>
        <v>45199</v>
      </c>
      <c r="O16" s="32">
        <f t="shared" si="1"/>
        <v>7</v>
      </c>
      <c r="P16" s="25">
        <f t="shared" ca="1" si="5"/>
        <v>1</v>
      </c>
      <c r="Q16" s="34">
        <f t="shared" ca="1" si="9"/>
        <v>-0.3</v>
      </c>
    </row>
    <row r="17" spans="1:17" x14ac:dyDescent="0.3">
      <c r="A17" s="11">
        <f t="shared" si="10"/>
        <v>15</v>
      </c>
      <c r="B17" s="11">
        <f t="shared" si="11"/>
        <v>98</v>
      </c>
      <c r="C17" s="17">
        <f t="shared" ca="1" si="0"/>
        <v>2</v>
      </c>
      <c r="D17" s="11">
        <f t="shared" ca="1" si="0"/>
        <v>3</v>
      </c>
      <c r="E17" s="11">
        <f t="shared" ca="1" si="0"/>
        <v>3</v>
      </c>
      <c r="F17" s="11">
        <f t="shared" ca="1" si="0"/>
        <v>0</v>
      </c>
      <c r="G17" s="11">
        <f t="shared" ca="1" si="0"/>
        <v>1</v>
      </c>
      <c r="H17" s="11">
        <f t="shared" ca="1" si="0"/>
        <v>0</v>
      </c>
      <c r="I17" s="11">
        <f t="shared" ca="1" si="0"/>
        <v>2</v>
      </c>
      <c r="J17" s="11">
        <f t="shared" ca="1" si="2"/>
        <v>11</v>
      </c>
      <c r="K17" s="25">
        <f t="shared" ca="1" si="3"/>
        <v>1.5714285714285714</v>
      </c>
      <c r="L17" s="25">
        <f t="shared" ca="1" si="12"/>
        <v>1.3174603174603172</v>
      </c>
      <c r="M17" s="24">
        <f t="shared" si="8"/>
        <v>45200</v>
      </c>
      <c r="N17" s="24">
        <f t="shared" si="4"/>
        <v>45206</v>
      </c>
      <c r="O17" s="32">
        <f t="shared" si="1"/>
        <v>11</v>
      </c>
      <c r="P17" s="25">
        <f t="shared" ca="1" si="5"/>
        <v>1.5714285714285714</v>
      </c>
      <c r="Q17" s="34">
        <f t="shared" ca="1" si="9"/>
        <v>0.5714285714285714</v>
      </c>
    </row>
    <row r="18" spans="1:17" x14ac:dyDescent="0.3">
      <c r="A18" s="11">
        <f t="shared" si="10"/>
        <v>16</v>
      </c>
      <c r="B18" s="11">
        <f t="shared" si="11"/>
        <v>105</v>
      </c>
      <c r="C18" s="17">
        <f t="shared" ca="1" si="0"/>
        <v>2</v>
      </c>
      <c r="D18" s="11">
        <f t="shared" ca="1" si="0"/>
        <v>1</v>
      </c>
      <c r="E18" s="11">
        <f t="shared" ca="1" si="0"/>
        <v>0</v>
      </c>
      <c r="F18" s="11">
        <f t="shared" ca="1" si="0"/>
        <v>1</v>
      </c>
      <c r="G18" s="11">
        <f t="shared" ca="1" si="0"/>
        <v>2</v>
      </c>
      <c r="H18" s="11">
        <f t="shared" ca="1" si="0"/>
        <v>0</v>
      </c>
      <c r="I18" s="11">
        <f t="shared" ca="1" si="0"/>
        <v>2</v>
      </c>
      <c r="J18" s="11">
        <f t="shared" ca="1" si="2"/>
        <v>8</v>
      </c>
      <c r="K18" s="25">
        <f t="shared" ca="1" si="3"/>
        <v>1.1428571428571428</v>
      </c>
      <c r="L18" s="25">
        <f t="shared" ca="1" si="12"/>
        <v>1.253968253968254</v>
      </c>
      <c r="M18" s="24">
        <f t="shared" si="8"/>
        <v>45207</v>
      </c>
      <c r="N18" s="24">
        <f t="shared" si="4"/>
        <v>45213</v>
      </c>
      <c r="O18" s="32">
        <f t="shared" si="1"/>
        <v>8</v>
      </c>
      <c r="P18" s="25">
        <f t="shared" ca="1" si="5"/>
        <v>1.1428571428571428</v>
      </c>
      <c r="Q18" s="34">
        <f t="shared" ca="1" si="9"/>
        <v>-0.27272727272727276</v>
      </c>
    </row>
    <row r="19" spans="1:17" x14ac:dyDescent="0.3">
      <c r="A19" s="11">
        <f t="shared" si="10"/>
        <v>17</v>
      </c>
      <c r="B19" s="11">
        <f t="shared" si="11"/>
        <v>112</v>
      </c>
      <c r="C19" s="17">
        <f t="shared" ref="C19:I34" ca="1" si="13">IF(TODAY() &gt;= C$2+$B19, COUNTIFS(data_1,_xlfn.CONCAT("=",C$2+$B19)), "")</f>
        <v>3</v>
      </c>
      <c r="D19" s="11">
        <f t="shared" ca="1" si="13"/>
        <v>3</v>
      </c>
      <c r="E19" s="11">
        <f t="shared" ca="1" si="13"/>
        <v>2</v>
      </c>
      <c r="F19" s="11">
        <f t="shared" ca="1" si="13"/>
        <v>0</v>
      </c>
      <c r="G19" s="11">
        <f t="shared" ca="1" si="13"/>
        <v>1</v>
      </c>
      <c r="H19" s="11">
        <f t="shared" ca="1" si="13"/>
        <v>2</v>
      </c>
      <c r="I19" s="11">
        <f t="shared" ca="1" si="13"/>
        <v>2</v>
      </c>
      <c r="J19" s="11">
        <f t="shared" ca="1" si="2"/>
        <v>13</v>
      </c>
      <c r="K19" s="25">
        <f t="shared" ca="1" si="3"/>
        <v>1.8571428571428572</v>
      </c>
      <c r="L19" s="25">
        <f t="shared" ca="1" si="12"/>
        <v>1.2857142857142858</v>
      </c>
      <c r="M19" s="24">
        <f t="shared" si="8"/>
        <v>45214</v>
      </c>
      <c r="N19" s="24">
        <f t="shared" si="4"/>
        <v>45220</v>
      </c>
      <c r="O19" s="32">
        <f t="shared" si="1"/>
        <v>13</v>
      </c>
      <c r="P19" s="25">
        <f t="shared" ca="1" si="5"/>
        <v>1.8571428571428572</v>
      </c>
      <c r="Q19" s="34">
        <f t="shared" ca="1" si="9"/>
        <v>0.62500000000000011</v>
      </c>
    </row>
    <row r="20" spans="1:17" x14ac:dyDescent="0.3">
      <c r="A20" s="11">
        <f t="shared" si="10"/>
        <v>18</v>
      </c>
      <c r="B20" s="11">
        <f t="shared" si="11"/>
        <v>119</v>
      </c>
      <c r="C20" s="17">
        <f t="shared" ca="1" si="13"/>
        <v>3</v>
      </c>
      <c r="D20" s="11">
        <f t="shared" ca="1" si="13"/>
        <v>1</v>
      </c>
      <c r="E20" s="11">
        <f t="shared" ca="1" si="13"/>
        <v>0</v>
      </c>
      <c r="F20" s="11">
        <f t="shared" ca="1" si="13"/>
        <v>3</v>
      </c>
      <c r="G20" s="11">
        <f t="shared" ca="1" si="13"/>
        <v>1</v>
      </c>
      <c r="H20" s="11">
        <f t="shared" ca="1" si="13"/>
        <v>0</v>
      </c>
      <c r="I20" s="11">
        <f t="shared" ca="1" si="13"/>
        <v>1</v>
      </c>
      <c r="J20" s="11">
        <f t="shared" ca="1" si="2"/>
        <v>9</v>
      </c>
      <c r="K20" s="25">
        <f t="shared" ca="1" si="3"/>
        <v>1.2857142857142858</v>
      </c>
      <c r="L20" s="25">
        <f t="shared" ca="1" si="12"/>
        <v>1.3174603174603174</v>
      </c>
      <c r="M20" s="24">
        <f t="shared" si="8"/>
        <v>45221</v>
      </c>
      <c r="N20" s="24">
        <f t="shared" si="4"/>
        <v>45227</v>
      </c>
      <c r="O20" s="32">
        <f t="shared" si="1"/>
        <v>9</v>
      </c>
      <c r="P20" s="25">
        <f t="shared" ca="1" si="5"/>
        <v>1.2857142857142858</v>
      </c>
      <c r="Q20" s="34">
        <f t="shared" ca="1" si="9"/>
        <v>-0.30769230769230765</v>
      </c>
    </row>
    <row r="21" spans="1:17" x14ac:dyDescent="0.3">
      <c r="A21" s="11">
        <f t="shared" si="10"/>
        <v>19</v>
      </c>
      <c r="B21" s="11">
        <f t="shared" si="11"/>
        <v>126</v>
      </c>
      <c r="C21" s="17">
        <f t="shared" ca="1" si="13"/>
        <v>2</v>
      </c>
      <c r="D21" s="11">
        <f t="shared" ca="1" si="13"/>
        <v>3</v>
      </c>
      <c r="E21" s="11">
        <f t="shared" ca="1" si="13"/>
        <v>0</v>
      </c>
      <c r="F21" s="11">
        <f t="shared" ca="1" si="13"/>
        <v>2</v>
      </c>
      <c r="G21" s="11">
        <f t="shared" ca="1" si="13"/>
        <v>0</v>
      </c>
      <c r="H21" s="11">
        <f t="shared" ca="1" si="13"/>
        <v>4</v>
      </c>
      <c r="I21" s="11">
        <f t="shared" ca="1" si="13"/>
        <v>0</v>
      </c>
      <c r="J21" s="11">
        <f t="shared" ca="1" si="2"/>
        <v>11</v>
      </c>
      <c r="K21" s="25">
        <f t="shared" ca="1" si="3"/>
        <v>1.5714285714285714</v>
      </c>
      <c r="L21" s="25">
        <f t="shared" ca="1" si="12"/>
        <v>1.3333333333333333</v>
      </c>
      <c r="M21" s="24">
        <f t="shared" si="8"/>
        <v>45228</v>
      </c>
      <c r="N21" s="24">
        <f t="shared" si="4"/>
        <v>45234</v>
      </c>
      <c r="O21" s="32">
        <f t="shared" si="1"/>
        <v>11</v>
      </c>
      <c r="P21" s="25">
        <f t="shared" ca="1" si="5"/>
        <v>1.5714285714285714</v>
      </c>
      <c r="Q21" s="34">
        <f t="shared" ca="1" si="9"/>
        <v>0.2222222222222221</v>
      </c>
    </row>
    <row r="22" spans="1:17" x14ac:dyDescent="0.3">
      <c r="A22" s="11">
        <f t="shared" si="10"/>
        <v>20</v>
      </c>
      <c r="B22" s="11">
        <f t="shared" si="11"/>
        <v>133</v>
      </c>
      <c r="C22" s="17">
        <f t="shared" ca="1" si="13"/>
        <v>3</v>
      </c>
      <c r="D22" s="11">
        <f t="shared" ca="1" si="13"/>
        <v>1</v>
      </c>
      <c r="E22" s="11">
        <f t="shared" ca="1" si="13"/>
        <v>3</v>
      </c>
      <c r="F22" s="11">
        <f t="shared" ca="1" si="13"/>
        <v>1</v>
      </c>
      <c r="G22" s="11">
        <f t="shared" ca="1" si="13"/>
        <v>3</v>
      </c>
      <c r="H22" s="11">
        <f t="shared" ca="1" si="13"/>
        <v>0</v>
      </c>
      <c r="I22" s="11">
        <f t="shared" ca="1" si="13"/>
        <v>0</v>
      </c>
      <c r="J22" s="11">
        <f t="shared" ca="1" si="2"/>
        <v>11</v>
      </c>
      <c r="K22" s="25">
        <f t="shared" ca="1" si="3"/>
        <v>1.5714285714285714</v>
      </c>
      <c r="L22" s="25">
        <f t="shared" ca="1" si="12"/>
        <v>1.4126984126984128</v>
      </c>
      <c r="M22" s="24">
        <f t="shared" si="8"/>
        <v>45235</v>
      </c>
      <c r="N22" s="24">
        <f t="shared" si="4"/>
        <v>45241</v>
      </c>
      <c r="O22" s="32">
        <f t="shared" si="1"/>
        <v>11</v>
      </c>
      <c r="P22" s="25">
        <f t="shared" ca="1" si="5"/>
        <v>1.5714285714285714</v>
      </c>
      <c r="Q22" s="34">
        <f t="shared" ca="1" si="9"/>
        <v>0</v>
      </c>
    </row>
    <row r="23" spans="1:17" x14ac:dyDescent="0.3">
      <c r="A23" s="11">
        <f t="shared" si="10"/>
        <v>21</v>
      </c>
      <c r="B23" s="11">
        <f t="shared" si="11"/>
        <v>140</v>
      </c>
      <c r="C23" s="17">
        <f t="shared" ca="1" si="13"/>
        <v>3</v>
      </c>
      <c r="D23" s="11">
        <f t="shared" ca="1" si="13"/>
        <v>0</v>
      </c>
      <c r="E23" s="11">
        <f t="shared" ca="1" si="13"/>
        <v>3</v>
      </c>
      <c r="F23" s="11">
        <f t="shared" ca="1" si="13"/>
        <v>3</v>
      </c>
      <c r="G23" s="11">
        <f t="shared" ca="1" si="13"/>
        <v>1</v>
      </c>
      <c r="H23" s="11">
        <f t="shared" ca="1" si="13"/>
        <v>0</v>
      </c>
      <c r="I23" s="11">
        <f t="shared" ca="1" si="13"/>
        <v>3</v>
      </c>
      <c r="J23" s="11">
        <f t="shared" ca="1" si="2"/>
        <v>13</v>
      </c>
      <c r="K23" s="25">
        <f t="shared" ca="1" si="3"/>
        <v>1.8571428571428572</v>
      </c>
      <c r="L23" s="25">
        <f t="shared" ca="1" si="12"/>
        <v>1.4761904761904763</v>
      </c>
      <c r="M23" s="24">
        <f t="shared" si="8"/>
        <v>45242</v>
      </c>
      <c r="N23" s="24">
        <f t="shared" si="4"/>
        <v>45248</v>
      </c>
      <c r="O23" s="32">
        <f t="shared" si="1"/>
        <v>13</v>
      </c>
      <c r="P23" s="25">
        <f t="shared" ca="1" si="5"/>
        <v>1.8571428571428572</v>
      </c>
      <c r="Q23" s="34">
        <f t="shared" ca="1" si="9"/>
        <v>0.18181818181818188</v>
      </c>
    </row>
    <row r="24" spans="1:17" x14ac:dyDescent="0.3">
      <c r="A24" s="11">
        <f t="shared" si="10"/>
        <v>22</v>
      </c>
      <c r="B24" s="11">
        <f t="shared" si="11"/>
        <v>147</v>
      </c>
      <c r="C24" s="17">
        <f t="shared" ca="1" si="13"/>
        <v>1</v>
      </c>
      <c r="D24" s="11">
        <f t="shared" ca="1" si="13"/>
        <v>2</v>
      </c>
      <c r="E24" s="11">
        <f t="shared" ca="1" si="13"/>
        <v>2</v>
      </c>
      <c r="F24" s="11">
        <f t="shared" ca="1" si="13"/>
        <v>0</v>
      </c>
      <c r="G24" s="11">
        <f t="shared" ca="1" si="13"/>
        <v>2</v>
      </c>
      <c r="H24" s="11">
        <f t="shared" ca="1" si="13"/>
        <v>1</v>
      </c>
      <c r="I24" s="11">
        <f t="shared" ca="1" si="13"/>
        <v>3</v>
      </c>
      <c r="J24" s="11">
        <f t="shared" ca="1" si="2"/>
        <v>11</v>
      </c>
      <c r="K24" s="25">
        <f t="shared" ca="1" si="3"/>
        <v>1.5714285714285714</v>
      </c>
      <c r="L24" s="25">
        <f t="shared" ca="1" si="12"/>
        <v>1.4920634920634921</v>
      </c>
      <c r="M24" s="24">
        <f t="shared" si="8"/>
        <v>45249</v>
      </c>
      <c r="N24" s="24">
        <f t="shared" si="4"/>
        <v>45255</v>
      </c>
      <c r="O24" s="32">
        <f t="shared" si="1"/>
        <v>11</v>
      </c>
      <c r="P24" s="25">
        <f t="shared" ca="1" si="5"/>
        <v>1.5714285714285714</v>
      </c>
      <c r="Q24" s="34">
        <f t="shared" ca="1" si="9"/>
        <v>-0.15384615384615388</v>
      </c>
    </row>
    <row r="25" spans="1:17" x14ac:dyDescent="0.3">
      <c r="A25" s="11">
        <f t="shared" si="10"/>
        <v>23</v>
      </c>
      <c r="B25" s="11">
        <f t="shared" si="11"/>
        <v>154</v>
      </c>
      <c r="C25" s="17">
        <f t="shared" ca="1" si="13"/>
        <v>1</v>
      </c>
      <c r="D25" s="11">
        <f t="shared" ca="1" si="13"/>
        <v>1</v>
      </c>
      <c r="E25" s="11">
        <f t="shared" ca="1" si="13"/>
        <v>1</v>
      </c>
      <c r="F25" s="11">
        <f t="shared" ca="1" si="13"/>
        <v>0</v>
      </c>
      <c r="G25" s="11">
        <f t="shared" ca="1" si="13"/>
        <v>1</v>
      </c>
      <c r="H25" s="11">
        <f t="shared" ca="1" si="13"/>
        <v>3</v>
      </c>
      <c r="I25" s="11">
        <f t="shared" ca="1" si="13"/>
        <v>0</v>
      </c>
      <c r="J25" s="11">
        <f t="shared" ca="1" si="2"/>
        <v>7</v>
      </c>
      <c r="K25" s="25">
        <f t="shared" ca="1" si="3"/>
        <v>1</v>
      </c>
      <c r="L25" s="25">
        <f t="shared" ca="1" si="12"/>
        <v>1.4920634920634921</v>
      </c>
      <c r="M25" s="24">
        <f t="shared" si="8"/>
        <v>45256</v>
      </c>
      <c r="N25" s="24">
        <f t="shared" si="4"/>
        <v>45262</v>
      </c>
      <c r="O25" s="32">
        <f t="shared" si="1"/>
        <v>7</v>
      </c>
      <c r="P25" s="25">
        <f t="shared" ca="1" si="5"/>
        <v>1</v>
      </c>
      <c r="Q25" s="34">
        <f t="shared" ca="1" si="9"/>
        <v>-0.36363636363636365</v>
      </c>
    </row>
    <row r="26" spans="1:17" x14ac:dyDescent="0.3">
      <c r="A26" s="11">
        <f t="shared" si="10"/>
        <v>24</v>
      </c>
      <c r="B26" s="11">
        <f t="shared" si="11"/>
        <v>161</v>
      </c>
      <c r="C26" s="17">
        <f t="shared" ca="1" si="13"/>
        <v>0</v>
      </c>
      <c r="D26" s="11">
        <f t="shared" ca="1" si="13"/>
        <v>3</v>
      </c>
      <c r="E26" s="11">
        <f t="shared" ca="1" si="13"/>
        <v>0</v>
      </c>
      <c r="F26" s="11">
        <f t="shared" ca="1" si="13"/>
        <v>1</v>
      </c>
      <c r="G26" s="11">
        <f t="shared" ca="1" si="13"/>
        <v>0</v>
      </c>
      <c r="H26" s="11">
        <f t="shared" ca="1" si="13"/>
        <v>1</v>
      </c>
      <c r="I26" s="11">
        <f t="shared" ca="1" si="13"/>
        <v>0</v>
      </c>
      <c r="J26" s="11">
        <f t="shared" ca="1" si="2"/>
        <v>5</v>
      </c>
      <c r="K26" s="25">
        <f t="shared" ca="1" si="3"/>
        <v>0.7142857142857143</v>
      </c>
      <c r="L26" s="25">
        <f t="shared" ca="1" si="12"/>
        <v>1.3968253968253965</v>
      </c>
      <c r="M26" s="24">
        <f t="shared" si="8"/>
        <v>45263</v>
      </c>
      <c r="N26" s="24">
        <f t="shared" si="4"/>
        <v>45269</v>
      </c>
      <c r="O26" s="32">
        <f t="shared" si="1"/>
        <v>5</v>
      </c>
      <c r="P26" s="25">
        <f t="shared" ca="1" si="5"/>
        <v>0.7142857142857143</v>
      </c>
      <c r="Q26" s="34">
        <f t="shared" ca="1" si="9"/>
        <v>-0.2857142857142857</v>
      </c>
    </row>
    <row r="27" spans="1:17" x14ac:dyDescent="0.3">
      <c r="A27" s="11">
        <f t="shared" si="10"/>
        <v>25</v>
      </c>
      <c r="B27" s="11">
        <f t="shared" si="11"/>
        <v>168</v>
      </c>
      <c r="C27" s="17">
        <f t="shared" ca="1" si="13"/>
        <v>4</v>
      </c>
      <c r="D27" s="11">
        <f t="shared" ca="1" si="13"/>
        <v>2</v>
      </c>
      <c r="E27" s="11">
        <f t="shared" ca="1" si="13"/>
        <v>1</v>
      </c>
      <c r="F27" s="11">
        <f t="shared" ca="1" si="13"/>
        <v>3</v>
      </c>
      <c r="G27" s="11">
        <f t="shared" ca="1" si="13"/>
        <v>1</v>
      </c>
      <c r="H27" s="11">
        <f t="shared" ca="1" si="13"/>
        <v>2</v>
      </c>
      <c r="I27" s="11">
        <f t="shared" ca="1" si="13"/>
        <v>1</v>
      </c>
      <c r="J27" s="11">
        <f t="shared" ca="1" si="2"/>
        <v>14</v>
      </c>
      <c r="K27" s="25">
        <f t="shared" ca="1" si="3"/>
        <v>2</v>
      </c>
      <c r="L27" s="25">
        <f t="shared" ca="1" si="12"/>
        <v>1.4920634920634919</v>
      </c>
      <c r="M27" s="24">
        <f t="shared" si="8"/>
        <v>45270</v>
      </c>
      <c r="N27" s="24">
        <f t="shared" si="4"/>
        <v>45276</v>
      </c>
      <c r="O27" s="32">
        <f t="shared" si="1"/>
        <v>14</v>
      </c>
      <c r="P27" s="25">
        <f t="shared" ca="1" si="5"/>
        <v>2</v>
      </c>
      <c r="Q27" s="34">
        <f t="shared" ca="1" si="9"/>
        <v>1.7999999999999998</v>
      </c>
    </row>
    <row r="28" spans="1:17" x14ac:dyDescent="0.3">
      <c r="A28" s="11">
        <f t="shared" si="10"/>
        <v>26</v>
      </c>
      <c r="B28" s="11">
        <f t="shared" si="11"/>
        <v>175</v>
      </c>
      <c r="C28" s="17">
        <f t="shared" ca="1" si="13"/>
        <v>2</v>
      </c>
      <c r="D28" s="11">
        <f t="shared" ca="1" si="13"/>
        <v>2</v>
      </c>
      <c r="E28" s="11">
        <f t="shared" ca="1" si="13"/>
        <v>1</v>
      </c>
      <c r="F28" s="11">
        <f t="shared" ca="1" si="13"/>
        <v>3</v>
      </c>
      <c r="G28" s="11">
        <f t="shared" ca="1" si="13"/>
        <v>3</v>
      </c>
      <c r="H28" s="11">
        <f t="shared" ca="1" si="13"/>
        <v>1</v>
      </c>
      <c r="I28" s="11">
        <f t="shared" ca="1" si="13"/>
        <v>2</v>
      </c>
      <c r="J28" s="11">
        <f t="shared" ca="1" si="2"/>
        <v>14</v>
      </c>
      <c r="K28" s="25">
        <f t="shared" ca="1" si="3"/>
        <v>2</v>
      </c>
      <c r="L28" s="25">
        <f t="shared" ca="1" si="12"/>
        <v>1.5079365079365079</v>
      </c>
      <c r="M28" s="24">
        <f t="shared" si="8"/>
        <v>45277</v>
      </c>
      <c r="N28" s="24">
        <f t="shared" si="4"/>
        <v>45283</v>
      </c>
      <c r="O28" s="32">
        <f t="shared" si="1"/>
        <v>14</v>
      </c>
      <c r="P28" s="25">
        <f t="shared" ca="1" si="5"/>
        <v>2</v>
      </c>
      <c r="Q28" s="34">
        <f t="shared" ca="1" si="9"/>
        <v>0</v>
      </c>
    </row>
    <row r="29" spans="1:17" x14ac:dyDescent="0.3">
      <c r="A29" s="11">
        <f t="shared" si="10"/>
        <v>27</v>
      </c>
      <c r="B29" s="11">
        <f t="shared" si="11"/>
        <v>182</v>
      </c>
      <c r="C29" s="17">
        <f t="shared" ca="1" si="13"/>
        <v>3</v>
      </c>
      <c r="D29" s="11">
        <f t="shared" ca="1" si="13"/>
        <v>0</v>
      </c>
      <c r="E29" s="11">
        <f t="shared" ca="1" si="13"/>
        <v>2</v>
      </c>
      <c r="F29" s="11">
        <f t="shared" ca="1" si="13"/>
        <v>0</v>
      </c>
      <c r="G29" s="11">
        <f t="shared" ca="1" si="13"/>
        <v>1</v>
      </c>
      <c r="H29" s="11">
        <f t="shared" ca="1" si="13"/>
        <v>4</v>
      </c>
      <c r="I29" s="11">
        <f t="shared" ca="1" si="13"/>
        <v>0</v>
      </c>
      <c r="J29" s="11">
        <f t="shared" ca="1" si="2"/>
        <v>10</v>
      </c>
      <c r="K29" s="25">
        <f t="shared" ca="1" si="3"/>
        <v>1.4285714285714286</v>
      </c>
      <c r="L29" s="25">
        <f t="shared" ca="1" si="12"/>
        <v>1.5238095238095237</v>
      </c>
      <c r="M29" s="24">
        <f t="shared" si="8"/>
        <v>45284</v>
      </c>
      <c r="N29" s="24">
        <f t="shared" si="4"/>
        <v>45290</v>
      </c>
      <c r="O29" s="32">
        <f t="shared" si="1"/>
        <v>10</v>
      </c>
      <c r="P29" s="25">
        <f t="shared" ca="1" si="5"/>
        <v>1.4285714285714286</v>
      </c>
      <c r="Q29" s="34">
        <f t="shared" ca="1" si="9"/>
        <v>-0.2857142857142857</v>
      </c>
    </row>
    <row r="30" spans="1:17" x14ac:dyDescent="0.3">
      <c r="A30" s="11">
        <f t="shared" si="10"/>
        <v>28</v>
      </c>
      <c r="B30" s="11">
        <f t="shared" si="11"/>
        <v>189</v>
      </c>
      <c r="C30" s="17">
        <f t="shared" ca="1" si="13"/>
        <v>0</v>
      </c>
      <c r="D30" s="11">
        <f t="shared" ca="1" si="13"/>
        <v>0</v>
      </c>
      <c r="E30" s="11">
        <f t="shared" ca="1" si="13"/>
        <v>1</v>
      </c>
      <c r="F30" s="11">
        <f t="shared" ca="1" si="13"/>
        <v>0</v>
      </c>
      <c r="G30" s="11">
        <f t="shared" ca="1" si="13"/>
        <v>4</v>
      </c>
      <c r="H30" s="11">
        <f t="shared" ca="1" si="13"/>
        <v>0</v>
      </c>
      <c r="I30" s="11">
        <f t="shared" ca="1" si="13"/>
        <v>2</v>
      </c>
      <c r="J30" s="11">
        <f t="shared" ca="1" si="2"/>
        <v>7</v>
      </c>
      <c r="K30" s="25">
        <f t="shared" ca="1" si="3"/>
        <v>1</v>
      </c>
      <c r="L30" s="25">
        <f t="shared" ca="1" si="12"/>
        <v>1.4603174603174605</v>
      </c>
      <c r="M30" s="24">
        <f t="shared" si="8"/>
        <v>45291</v>
      </c>
      <c r="N30" s="24">
        <f t="shared" si="4"/>
        <v>45297</v>
      </c>
      <c r="O30" s="32">
        <f t="shared" si="1"/>
        <v>7</v>
      </c>
      <c r="P30" s="25">
        <f t="shared" ca="1" si="5"/>
        <v>1</v>
      </c>
      <c r="Q30" s="34">
        <f t="shared" ca="1" si="9"/>
        <v>-0.3</v>
      </c>
    </row>
    <row r="31" spans="1:17" x14ac:dyDescent="0.3">
      <c r="A31" s="11">
        <f t="shared" si="10"/>
        <v>29</v>
      </c>
      <c r="B31" s="11">
        <f t="shared" si="11"/>
        <v>196</v>
      </c>
      <c r="C31" s="17">
        <f t="shared" ca="1" si="13"/>
        <v>2</v>
      </c>
      <c r="D31" s="11">
        <f t="shared" ca="1" si="13"/>
        <v>2</v>
      </c>
      <c r="E31" s="11">
        <f t="shared" ca="1" si="13"/>
        <v>2</v>
      </c>
      <c r="F31" s="11">
        <f t="shared" ca="1" si="13"/>
        <v>3</v>
      </c>
      <c r="G31" s="11">
        <f t="shared" ca="1" si="13"/>
        <v>0</v>
      </c>
      <c r="H31" s="11">
        <f t="shared" ca="1" si="13"/>
        <v>0</v>
      </c>
      <c r="I31" s="11">
        <f t="shared" ca="1" si="13"/>
        <v>2</v>
      </c>
      <c r="J31" s="11">
        <f t="shared" ref="J31:J39" ca="1" si="14">IF(I31&lt;&gt;"",SUM(C31:I31),"")</f>
        <v>11</v>
      </c>
      <c r="K31" s="25">
        <f t="shared" ref="K31:K39" ca="1" si="15">IF(I31&lt;&gt;"",J31/7,"")</f>
        <v>1.5714285714285714</v>
      </c>
      <c r="L31" s="25">
        <f t="shared" ref="L31:L39" ca="1" si="16">IF(K31&lt;&gt;"",AVERAGE(K23:K31),"")</f>
        <v>1.4603174603174602</v>
      </c>
      <c r="M31" s="24">
        <f t="shared" si="8"/>
        <v>45298</v>
      </c>
      <c r="N31" s="24">
        <f t="shared" si="4"/>
        <v>45304</v>
      </c>
      <c r="O31" s="32">
        <f t="shared" si="1"/>
        <v>11</v>
      </c>
      <c r="P31" s="25">
        <f t="shared" ca="1" si="5"/>
        <v>1.5714285714285714</v>
      </c>
      <c r="Q31" s="34">
        <f t="shared" ca="1" si="9"/>
        <v>0.5714285714285714</v>
      </c>
    </row>
    <row r="32" spans="1:17" x14ac:dyDescent="0.3">
      <c r="A32" s="11">
        <f t="shared" si="10"/>
        <v>30</v>
      </c>
      <c r="B32" s="11">
        <f t="shared" si="11"/>
        <v>203</v>
      </c>
      <c r="C32" s="17">
        <f t="shared" ca="1" si="13"/>
        <v>2</v>
      </c>
      <c r="D32" s="11">
        <f t="shared" ca="1" si="13"/>
        <v>0</v>
      </c>
      <c r="E32" s="11">
        <f t="shared" ca="1" si="13"/>
        <v>0</v>
      </c>
      <c r="F32" s="11">
        <f t="shared" ca="1" si="13"/>
        <v>3</v>
      </c>
      <c r="G32" s="11">
        <f t="shared" ca="1" si="13"/>
        <v>1</v>
      </c>
      <c r="H32" s="11">
        <f t="shared" ca="1" si="13"/>
        <v>0</v>
      </c>
      <c r="I32" s="11">
        <f t="shared" ca="1" si="13"/>
        <v>0</v>
      </c>
      <c r="J32" s="11">
        <f t="shared" ca="1" si="14"/>
        <v>6</v>
      </c>
      <c r="K32" s="25">
        <f t="shared" ca="1" si="15"/>
        <v>0.8571428571428571</v>
      </c>
      <c r="L32" s="25">
        <f t="shared" ca="1" si="16"/>
        <v>1.3492063492063491</v>
      </c>
      <c r="M32" s="24">
        <f t="shared" ref="M32:M39" si="17">N31+1</f>
        <v>45305</v>
      </c>
      <c r="N32" s="24">
        <f t="shared" ref="N32:N39" si="18">M32+6</f>
        <v>45311</v>
      </c>
      <c r="O32" s="32">
        <f t="shared" ref="O32:O39" si="19">IF(COUNTIFS(data_1,"&gt;="&amp;M32,data_1,"&lt;="&amp;N32)&gt;0,COUNTIFS(data_1,"&gt;="&amp;M32,data_1,"&lt;="&amp;N32),"")</f>
        <v>6</v>
      </c>
      <c r="P32" s="25">
        <f t="shared" ref="P32:P39" ca="1" si="20">IF(O32&lt;&gt;"",O32/IF((INT(NOW()-M32)+1)&lt;=0,"",IF((INT(NOW()-M32)+1)&gt;7,7,INT(NOW()-M32)+1)),"")</f>
        <v>0.8571428571428571</v>
      </c>
      <c r="Q32" s="34">
        <f t="shared" ref="Q32:Q39" ca="1" si="21">IF(AND(P31&gt;0,P31&lt;&gt;"",P32&lt;&gt;""),(P32-P31)/P31,0)</f>
        <v>-0.45454545454545459</v>
      </c>
    </row>
    <row r="33" spans="1:17" x14ac:dyDescent="0.3">
      <c r="A33" s="11">
        <f t="shared" si="10"/>
        <v>31</v>
      </c>
      <c r="B33" s="11">
        <f t="shared" si="11"/>
        <v>210</v>
      </c>
      <c r="C33" s="17">
        <f t="shared" ca="1" si="13"/>
        <v>0</v>
      </c>
      <c r="D33" s="11">
        <f t="shared" ca="1" si="13"/>
        <v>4</v>
      </c>
      <c r="E33" s="11">
        <f t="shared" ca="1" si="13"/>
        <v>2</v>
      </c>
      <c r="F33" s="11">
        <f t="shared" ca="1" si="13"/>
        <v>0</v>
      </c>
      <c r="G33" s="11">
        <f t="shared" ca="1" si="13"/>
        <v>2</v>
      </c>
      <c r="H33" s="11">
        <f t="shared" ca="1" si="13"/>
        <v>0</v>
      </c>
      <c r="I33" s="11">
        <f t="shared" ca="1" si="13"/>
        <v>4</v>
      </c>
      <c r="J33" s="11">
        <f t="shared" ca="1" si="14"/>
        <v>12</v>
      </c>
      <c r="K33" s="25">
        <f t="shared" ca="1" si="15"/>
        <v>1.7142857142857142</v>
      </c>
      <c r="L33" s="25">
        <f t="shared" ca="1" si="16"/>
        <v>1.3650793650793649</v>
      </c>
      <c r="M33" s="24">
        <f t="shared" si="17"/>
        <v>45312</v>
      </c>
      <c r="N33" s="24">
        <f t="shared" si="18"/>
        <v>45318</v>
      </c>
      <c r="O33" s="32">
        <f t="shared" si="19"/>
        <v>12</v>
      </c>
      <c r="P33" s="25">
        <f t="shared" ca="1" si="20"/>
        <v>1.7142857142857142</v>
      </c>
      <c r="Q33" s="34">
        <f t="shared" ca="1" si="21"/>
        <v>1</v>
      </c>
    </row>
    <row r="34" spans="1:17" x14ac:dyDescent="0.3">
      <c r="A34" s="11">
        <f t="shared" si="10"/>
        <v>32</v>
      </c>
      <c r="B34" s="11">
        <f t="shared" si="11"/>
        <v>217</v>
      </c>
      <c r="C34" s="17">
        <f t="shared" ca="1" si="13"/>
        <v>0</v>
      </c>
      <c r="D34" s="11">
        <f t="shared" ca="1" si="13"/>
        <v>1</v>
      </c>
      <c r="E34" s="11">
        <f t="shared" ca="1" si="13"/>
        <v>1</v>
      </c>
      <c r="F34" s="11">
        <f t="shared" ca="1" si="13"/>
        <v>5</v>
      </c>
      <c r="G34" s="11">
        <f t="shared" ca="1" si="13"/>
        <v>1</v>
      </c>
      <c r="H34" s="11">
        <f t="shared" ca="1" si="13"/>
        <v>2</v>
      </c>
      <c r="I34" s="11">
        <f t="shared" ca="1" si="13"/>
        <v>0</v>
      </c>
      <c r="J34" s="11">
        <f t="shared" ca="1" si="14"/>
        <v>10</v>
      </c>
      <c r="K34" s="25">
        <f t="shared" ca="1" si="15"/>
        <v>1.4285714285714286</v>
      </c>
      <c r="L34" s="25">
        <f t="shared" ca="1" si="16"/>
        <v>1.4126984126984128</v>
      </c>
      <c r="M34" s="24">
        <f t="shared" si="17"/>
        <v>45319</v>
      </c>
      <c r="N34" s="24">
        <f t="shared" si="18"/>
        <v>45325</v>
      </c>
      <c r="O34" s="32">
        <f t="shared" si="19"/>
        <v>10</v>
      </c>
      <c r="P34" s="25">
        <f t="shared" ca="1" si="20"/>
        <v>1.4285714285714286</v>
      </c>
      <c r="Q34" s="34">
        <f t="shared" ca="1" si="21"/>
        <v>-0.1666666666666666</v>
      </c>
    </row>
    <row r="35" spans="1:17" x14ac:dyDescent="0.3">
      <c r="A35" s="11">
        <f t="shared" si="10"/>
        <v>33</v>
      </c>
      <c r="B35" s="11">
        <f t="shared" si="11"/>
        <v>224</v>
      </c>
      <c r="C35" s="17">
        <f t="shared" ref="C35:I50" ca="1" si="22">IF(TODAY() &gt;= C$2+$B35, COUNTIFS(data_1,_xlfn.CONCAT("=",C$2+$B35)), "")</f>
        <v>2</v>
      </c>
      <c r="D35" s="11">
        <f t="shared" ca="1" si="22"/>
        <v>2</v>
      </c>
      <c r="E35" s="11">
        <f t="shared" ca="1" si="22"/>
        <v>0</v>
      </c>
      <c r="F35" s="11">
        <f t="shared" ca="1" si="22"/>
        <v>3</v>
      </c>
      <c r="G35" s="11">
        <f t="shared" ca="1" si="22"/>
        <v>2</v>
      </c>
      <c r="H35" s="11">
        <f t="shared" ca="1" si="22"/>
        <v>0</v>
      </c>
      <c r="I35" s="11">
        <f t="shared" ca="1" si="22"/>
        <v>2</v>
      </c>
      <c r="J35" s="11">
        <f t="shared" ca="1" si="14"/>
        <v>11</v>
      </c>
      <c r="K35" s="25">
        <f t="shared" ca="1" si="15"/>
        <v>1.5714285714285714</v>
      </c>
      <c r="L35" s="25">
        <f t="shared" ca="1" si="16"/>
        <v>1.5079365079365079</v>
      </c>
      <c r="M35" s="24">
        <f t="shared" si="17"/>
        <v>45326</v>
      </c>
      <c r="N35" s="24">
        <f t="shared" si="18"/>
        <v>45332</v>
      </c>
      <c r="O35" s="32">
        <f t="shared" si="19"/>
        <v>11</v>
      </c>
      <c r="P35" s="25">
        <f t="shared" ca="1" si="20"/>
        <v>1.5714285714285714</v>
      </c>
      <c r="Q35" s="34">
        <f t="shared" ca="1" si="21"/>
        <v>9.999999999999995E-2</v>
      </c>
    </row>
    <row r="36" spans="1:17" x14ac:dyDescent="0.3">
      <c r="A36" s="11">
        <f t="shared" si="10"/>
        <v>34</v>
      </c>
      <c r="B36" s="11">
        <f t="shared" si="11"/>
        <v>231</v>
      </c>
      <c r="C36" s="17">
        <f t="shared" ca="1" si="22"/>
        <v>0</v>
      </c>
      <c r="D36" s="11">
        <f t="shared" ca="1" si="22"/>
        <v>1</v>
      </c>
      <c r="E36" s="11">
        <f t="shared" ca="1" si="22"/>
        <v>5</v>
      </c>
      <c r="F36" s="11">
        <f t="shared" ca="1" si="22"/>
        <v>0</v>
      </c>
      <c r="G36" s="11">
        <f t="shared" ca="1" si="22"/>
        <v>2</v>
      </c>
      <c r="H36" s="11">
        <f t="shared" ca="1" si="22"/>
        <v>2</v>
      </c>
      <c r="I36" s="11">
        <f t="shared" ca="1" si="22"/>
        <v>0</v>
      </c>
      <c r="J36" s="11">
        <f t="shared" ca="1" si="14"/>
        <v>10</v>
      </c>
      <c r="K36" s="25">
        <f t="shared" ca="1" si="15"/>
        <v>1.4285714285714286</v>
      </c>
      <c r="L36" s="25">
        <f t="shared" ca="1" si="16"/>
        <v>1.4444444444444444</v>
      </c>
      <c r="M36" s="24">
        <f t="shared" si="17"/>
        <v>45333</v>
      </c>
      <c r="N36" s="24">
        <f t="shared" si="18"/>
        <v>45339</v>
      </c>
      <c r="O36" s="32">
        <f t="shared" si="19"/>
        <v>10</v>
      </c>
      <c r="P36" s="25">
        <f t="shared" ca="1" si="20"/>
        <v>1.4285714285714286</v>
      </c>
      <c r="Q36" s="34">
        <f t="shared" ca="1" si="21"/>
        <v>-9.090909090909087E-2</v>
      </c>
    </row>
    <row r="37" spans="1:17" x14ac:dyDescent="0.3">
      <c r="A37" s="11">
        <f t="shared" si="10"/>
        <v>35</v>
      </c>
      <c r="B37" s="11">
        <f t="shared" si="11"/>
        <v>238</v>
      </c>
      <c r="C37" s="17">
        <f t="shared" ca="1" si="22"/>
        <v>1</v>
      </c>
      <c r="D37" s="11">
        <f t="shared" ca="1" si="22"/>
        <v>1</v>
      </c>
      <c r="E37" s="11">
        <f t="shared" ca="1" si="22"/>
        <v>0</v>
      </c>
      <c r="F37" s="11">
        <f t="shared" ca="1" si="22"/>
        <v>0</v>
      </c>
      <c r="G37" s="11">
        <f t="shared" ca="1" si="22"/>
        <v>2</v>
      </c>
      <c r="H37" s="11">
        <f t="shared" ca="1" si="22"/>
        <v>0</v>
      </c>
      <c r="I37" s="11">
        <f t="shared" ca="1" si="22"/>
        <v>0</v>
      </c>
      <c r="J37" s="11">
        <f t="shared" ca="1" si="14"/>
        <v>4</v>
      </c>
      <c r="K37" s="25">
        <f t="shared" ca="1" si="15"/>
        <v>0.5714285714285714</v>
      </c>
      <c r="L37" s="25">
        <f t="shared" ca="1" si="16"/>
        <v>1.2857142857142856</v>
      </c>
      <c r="M37" s="24">
        <f t="shared" si="17"/>
        <v>45340</v>
      </c>
      <c r="N37" s="24">
        <f t="shared" si="18"/>
        <v>45346</v>
      </c>
      <c r="O37" s="32">
        <f t="shared" si="19"/>
        <v>4</v>
      </c>
      <c r="P37" s="25">
        <f t="shared" ca="1" si="20"/>
        <v>0.5714285714285714</v>
      </c>
      <c r="Q37" s="34">
        <f t="shared" ca="1" si="21"/>
        <v>-0.6</v>
      </c>
    </row>
    <row r="38" spans="1:17" x14ac:dyDescent="0.3">
      <c r="A38" s="11">
        <f t="shared" si="10"/>
        <v>36</v>
      </c>
      <c r="B38" s="11">
        <f t="shared" si="11"/>
        <v>245</v>
      </c>
      <c r="C38" s="17">
        <f t="shared" ca="1" si="22"/>
        <v>0</v>
      </c>
      <c r="D38" s="11">
        <f t="shared" ca="1" si="22"/>
        <v>0</v>
      </c>
      <c r="E38" s="11">
        <f t="shared" ca="1" si="22"/>
        <v>3</v>
      </c>
      <c r="F38" s="11">
        <f t="shared" ca="1" si="22"/>
        <v>1</v>
      </c>
      <c r="G38" s="11">
        <f t="shared" ca="1" si="22"/>
        <v>1</v>
      </c>
      <c r="H38" s="11">
        <f t="shared" ca="1" si="22"/>
        <v>4</v>
      </c>
      <c r="I38" s="11">
        <f t="shared" ca="1" si="22"/>
        <v>0</v>
      </c>
      <c r="J38" s="11">
        <f t="shared" ca="1" si="14"/>
        <v>9</v>
      </c>
      <c r="K38" s="25">
        <f t="shared" ca="1" si="15"/>
        <v>1.2857142857142858</v>
      </c>
      <c r="L38" s="25">
        <f t="shared" ca="1" si="16"/>
        <v>1.2698412698412698</v>
      </c>
      <c r="M38" s="24">
        <f t="shared" si="17"/>
        <v>45347</v>
      </c>
      <c r="N38" s="24">
        <f t="shared" si="18"/>
        <v>45353</v>
      </c>
      <c r="O38" s="32">
        <f t="shared" si="19"/>
        <v>9</v>
      </c>
      <c r="P38" s="25">
        <f t="shared" ca="1" si="20"/>
        <v>1.2857142857142858</v>
      </c>
      <c r="Q38" s="34">
        <f t="shared" ca="1" si="21"/>
        <v>1.2500000000000002</v>
      </c>
    </row>
    <row r="39" spans="1:17" x14ac:dyDescent="0.3">
      <c r="A39" s="11">
        <f t="shared" si="10"/>
        <v>37</v>
      </c>
      <c r="B39" s="11">
        <f t="shared" si="11"/>
        <v>252</v>
      </c>
      <c r="C39" s="17">
        <f t="shared" ca="1" si="22"/>
        <v>3</v>
      </c>
      <c r="D39" s="11">
        <f t="shared" ca="1" si="22"/>
        <v>1</v>
      </c>
      <c r="E39" s="11">
        <f t="shared" ca="1" si="22"/>
        <v>3</v>
      </c>
      <c r="F39" s="11">
        <f t="shared" ca="1" si="22"/>
        <v>0</v>
      </c>
      <c r="G39" s="11">
        <f t="shared" ca="1" si="22"/>
        <v>0</v>
      </c>
      <c r="H39" s="11">
        <f t="shared" ca="1" si="22"/>
        <v>4</v>
      </c>
      <c r="I39" s="11">
        <f t="shared" ca="1" si="22"/>
        <v>3</v>
      </c>
      <c r="J39" s="11">
        <f t="shared" ca="1" si="14"/>
        <v>14</v>
      </c>
      <c r="K39" s="25">
        <f t="shared" ca="1" si="15"/>
        <v>2</v>
      </c>
      <c r="L39" s="25">
        <f t="shared" ca="1" si="16"/>
        <v>1.3809523809523809</v>
      </c>
      <c r="M39" s="24">
        <f t="shared" si="17"/>
        <v>45354</v>
      </c>
      <c r="N39" s="24">
        <f t="shared" si="18"/>
        <v>45360</v>
      </c>
      <c r="O39" s="32">
        <f t="shared" si="19"/>
        <v>14</v>
      </c>
      <c r="P39" s="25">
        <f t="shared" ca="1" si="20"/>
        <v>2</v>
      </c>
      <c r="Q39" s="34">
        <f t="shared" ca="1" si="21"/>
        <v>0.55555555555555547</v>
      </c>
    </row>
    <row r="40" spans="1:17" x14ac:dyDescent="0.3">
      <c r="A40" s="11">
        <f t="shared" si="10"/>
        <v>38</v>
      </c>
      <c r="B40" s="11">
        <f t="shared" si="11"/>
        <v>259</v>
      </c>
      <c r="C40" s="17">
        <f t="shared" ca="1" si="22"/>
        <v>2</v>
      </c>
      <c r="D40" s="11">
        <f t="shared" ca="1" si="22"/>
        <v>0</v>
      </c>
      <c r="E40" s="11">
        <f t="shared" ca="1" si="22"/>
        <v>4</v>
      </c>
      <c r="F40" s="11">
        <f t="shared" ca="1" si="22"/>
        <v>2</v>
      </c>
      <c r="G40" s="11">
        <f t="shared" ca="1" si="22"/>
        <v>0</v>
      </c>
      <c r="H40" s="11">
        <f t="shared" ca="1" si="22"/>
        <v>0</v>
      </c>
      <c r="I40" s="11">
        <f t="shared" ca="1" si="22"/>
        <v>0</v>
      </c>
      <c r="J40" s="11">
        <f t="shared" ref="J40:J47" ca="1" si="23">IF(I40&lt;&gt;"",SUM(C40:I40),"")</f>
        <v>8</v>
      </c>
      <c r="K40" s="25">
        <f t="shared" ref="K40:K47" ca="1" si="24">IF(I40&lt;&gt;"",J40/7,"")</f>
        <v>1.1428571428571428</v>
      </c>
      <c r="L40" s="25">
        <f t="shared" ref="L40:L47" ca="1" si="25">IF(K40&lt;&gt;"",AVERAGE(K32:K40),"")</f>
        <v>1.3333333333333333</v>
      </c>
      <c r="M40" s="24">
        <f t="shared" ref="M40:M47" si="26">N39+1</f>
        <v>45361</v>
      </c>
      <c r="N40" s="24">
        <f t="shared" ref="N40:N47" si="27">M40+6</f>
        <v>45367</v>
      </c>
      <c r="O40" s="32">
        <f t="shared" ref="O40:O47" si="28">IF(COUNTIFS(data_1,"&gt;="&amp;M40,data_1,"&lt;="&amp;N40)&gt;0,COUNTIFS(data_1,"&gt;="&amp;M40,data_1,"&lt;="&amp;N40),"")</f>
        <v>8</v>
      </c>
      <c r="P40" s="25">
        <f t="shared" ref="P40:P47" ca="1" si="29">IF(O40&lt;&gt;"",O40/IF((INT(NOW()-M40)+1)&lt;=0,"",IF((INT(NOW()-M40)+1)&gt;7,7,INT(NOW()-M40)+1)),"")</f>
        <v>1.1428571428571428</v>
      </c>
      <c r="Q40" s="34">
        <f t="shared" ref="Q40:Q47" ca="1" si="30">IF(AND(P39&gt;0,P39&lt;&gt;"",P40&lt;&gt;""),(P40-P39)/P39,0)</f>
        <v>-0.4285714285714286</v>
      </c>
    </row>
    <row r="41" spans="1:17" x14ac:dyDescent="0.3">
      <c r="A41" s="11">
        <f t="shared" si="10"/>
        <v>39</v>
      </c>
      <c r="B41" s="11">
        <f t="shared" si="11"/>
        <v>266</v>
      </c>
      <c r="C41" s="17">
        <f t="shared" ca="1" si="22"/>
        <v>2</v>
      </c>
      <c r="D41" s="11">
        <f t="shared" ca="1" si="22"/>
        <v>2</v>
      </c>
      <c r="E41" s="11">
        <f t="shared" ca="1" si="22"/>
        <v>1</v>
      </c>
      <c r="F41" s="11">
        <f t="shared" ca="1" si="22"/>
        <v>2</v>
      </c>
      <c r="G41" s="11">
        <f t="shared" ca="1" si="22"/>
        <v>0</v>
      </c>
      <c r="H41" s="11">
        <f t="shared" ca="1" si="22"/>
        <v>0</v>
      </c>
      <c r="I41" s="11">
        <f t="shared" ca="1" si="22"/>
        <v>1</v>
      </c>
      <c r="J41" s="11">
        <f t="shared" ca="1" si="23"/>
        <v>8</v>
      </c>
      <c r="K41" s="25">
        <f t="shared" ca="1" si="24"/>
        <v>1.1428571428571428</v>
      </c>
      <c r="L41" s="25">
        <f t="shared" ca="1" si="25"/>
        <v>1.3650793650793649</v>
      </c>
      <c r="M41" s="24">
        <f t="shared" si="26"/>
        <v>45368</v>
      </c>
      <c r="N41" s="24">
        <f t="shared" si="27"/>
        <v>45374</v>
      </c>
      <c r="O41" s="32">
        <f t="shared" si="28"/>
        <v>8</v>
      </c>
      <c r="P41" s="25">
        <f t="shared" ca="1" si="29"/>
        <v>1.1428571428571428</v>
      </c>
      <c r="Q41" s="34">
        <f t="shared" ca="1" si="30"/>
        <v>0</v>
      </c>
    </row>
    <row r="42" spans="1:17" x14ac:dyDescent="0.3">
      <c r="A42" s="11">
        <f t="shared" si="10"/>
        <v>40</v>
      </c>
      <c r="B42" s="11">
        <f t="shared" si="11"/>
        <v>273</v>
      </c>
      <c r="C42" s="17">
        <f t="shared" ca="1" si="22"/>
        <v>4</v>
      </c>
      <c r="D42" s="11">
        <f t="shared" ca="1" si="22"/>
        <v>1</v>
      </c>
      <c r="E42" s="11">
        <f t="shared" ca="1" si="22"/>
        <v>2</v>
      </c>
      <c r="F42" s="11">
        <f t="shared" ca="1" si="22"/>
        <v>1</v>
      </c>
      <c r="G42" s="11">
        <f t="shared" ca="1" si="22"/>
        <v>0</v>
      </c>
      <c r="H42" s="11">
        <f t="shared" ca="1" si="22"/>
        <v>0</v>
      </c>
      <c r="I42" s="11">
        <f t="shared" ca="1" si="22"/>
        <v>2</v>
      </c>
      <c r="J42" s="11">
        <f t="shared" ca="1" si="23"/>
        <v>10</v>
      </c>
      <c r="K42" s="25">
        <f t="shared" ca="1" si="24"/>
        <v>1.4285714285714286</v>
      </c>
      <c r="L42" s="25">
        <f t="shared" ca="1" si="25"/>
        <v>1.333333333333333</v>
      </c>
      <c r="M42" s="24">
        <f t="shared" si="26"/>
        <v>45375</v>
      </c>
      <c r="N42" s="24">
        <f t="shared" si="27"/>
        <v>45381</v>
      </c>
      <c r="O42" s="32">
        <f t="shared" si="28"/>
        <v>10</v>
      </c>
      <c r="P42" s="25">
        <f t="shared" ca="1" si="29"/>
        <v>1.4285714285714286</v>
      </c>
      <c r="Q42" s="34">
        <f t="shared" ca="1" si="30"/>
        <v>0.25000000000000011</v>
      </c>
    </row>
    <row r="43" spans="1:17" x14ac:dyDescent="0.3">
      <c r="A43" s="11">
        <f t="shared" si="10"/>
        <v>41</v>
      </c>
      <c r="B43" s="11">
        <f t="shared" si="11"/>
        <v>280</v>
      </c>
      <c r="C43" s="17">
        <f t="shared" ca="1" si="22"/>
        <v>4</v>
      </c>
      <c r="D43" s="11">
        <f t="shared" ca="1" si="22"/>
        <v>0</v>
      </c>
      <c r="E43" s="11">
        <f t="shared" ca="1" si="22"/>
        <v>5</v>
      </c>
      <c r="F43" s="11">
        <f t="shared" ca="1" si="22"/>
        <v>2</v>
      </c>
      <c r="G43" s="11">
        <f t="shared" ca="1" si="22"/>
        <v>2</v>
      </c>
      <c r="H43" s="11">
        <f t="shared" ca="1" si="22"/>
        <v>3</v>
      </c>
      <c r="I43" s="11">
        <f t="shared" ca="1" si="22"/>
        <v>0</v>
      </c>
      <c r="J43" s="11">
        <f t="shared" ca="1" si="23"/>
        <v>16</v>
      </c>
      <c r="K43" s="25">
        <f t="shared" ca="1" si="24"/>
        <v>2.2857142857142856</v>
      </c>
      <c r="L43" s="25">
        <f t="shared" ca="1" si="25"/>
        <v>1.4285714285714286</v>
      </c>
      <c r="M43" s="24">
        <f t="shared" si="26"/>
        <v>45382</v>
      </c>
      <c r="N43" s="24">
        <f t="shared" si="27"/>
        <v>45388</v>
      </c>
      <c r="O43" s="32">
        <f t="shared" si="28"/>
        <v>16</v>
      </c>
      <c r="P43" s="25">
        <f t="shared" ca="1" si="29"/>
        <v>2.2857142857142856</v>
      </c>
      <c r="Q43" s="34">
        <f t="shared" ca="1" si="30"/>
        <v>0.59999999999999987</v>
      </c>
    </row>
    <row r="44" spans="1:17" x14ac:dyDescent="0.3">
      <c r="A44" s="11">
        <f t="shared" si="10"/>
        <v>42</v>
      </c>
      <c r="B44" s="11">
        <f t="shared" si="11"/>
        <v>287</v>
      </c>
      <c r="C44" s="17">
        <f t="shared" ca="1" si="22"/>
        <v>2</v>
      </c>
      <c r="D44" s="11">
        <f t="shared" ca="1" si="22"/>
        <v>2</v>
      </c>
      <c r="E44" s="11">
        <f t="shared" ca="1" si="22"/>
        <v>3</v>
      </c>
      <c r="F44" s="11">
        <f t="shared" ca="1" si="22"/>
        <v>1</v>
      </c>
      <c r="G44" s="11">
        <f t="shared" ca="1" si="22"/>
        <v>0</v>
      </c>
      <c r="H44" s="11">
        <f t="shared" ca="1" si="22"/>
        <v>2</v>
      </c>
      <c r="I44" s="11">
        <f t="shared" ca="1" si="22"/>
        <v>0</v>
      </c>
      <c r="J44" s="11">
        <f t="shared" ca="1" si="23"/>
        <v>10</v>
      </c>
      <c r="K44" s="25">
        <f t="shared" ca="1" si="24"/>
        <v>1.4285714285714286</v>
      </c>
      <c r="L44" s="25">
        <f t="shared" ca="1" si="25"/>
        <v>1.4126984126984126</v>
      </c>
      <c r="M44" s="24">
        <f t="shared" si="26"/>
        <v>45389</v>
      </c>
      <c r="N44" s="24">
        <f t="shared" si="27"/>
        <v>45395</v>
      </c>
      <c r="O44" s="32">
        <f t="shared" si="28"/>
        <v>10</v>
      </c>
      <c r="P44" s="25">
        <f t="shared" ca="1" si="29"/>
        <v>1.4285714285714286</v>
      </c>
      <c r="Q44" s="34">
        <f t="shared" ca="1" si="30"/>
        <v>-0.37499999999999994</v>
      </c>
    </row>
    <row r="45" spans="1:17" x14ac:dyDescent="0.3">
      <c r="A45" s="11">
        <f t="shared" si="10"/>
        <v>43</v>
      </c>
      <c r="B45" s="11">
        <f t="shared" si="11"/>
        <v>294</v>
      </c>
      <c r="C45" s="17">
        <f t="shared" ca="1" si="22"/>
        <v>5</v>
      </c>
      <c r="D45" s="11">
        <f t="shared" ca="1" si="22"/>
        <v>2</v>
      </c>
      <c r="E45" s="11">
        <f t="shared" ca="1" si="22"/>
        <v>0</v>
      </c>
      <c r="F45" s="11">
        <f t="shared" ca="1" si="22"/>
        <v>2</v>
      </c>
      <c r="G45" s="11">
        <f t="shared" ca="1" si="22"/>
        <v>0</v>
      </c>
      <c r="H45" s="11">
        <f t="shared" ca="1" si="22"/>
        <v>2</v>
      </c>
      <c r="I45" s="11">
        <f t="shared" ca="1" si="22"/>
        <v>1</v>
      </c>
      <c r="J45" s="11">
        <f t="shared" ca="1" si="23"/>
        <v>12</v>
      </c>
      <c r="K45" s="25">
        <f t="shared" ca="1" si="24"/>
        <v>1.7142857142857142</v>
      </c>
      <c r="L45" s="25">
        <f t="shared" ca="1" si="25"/>
        <v>1.4444444444444444</v>
      </c>
      <c r="M45" s="24">
        <f t="shared" si="26"/>
        <v>45396</v>
      </c>
      <c r="N45" s="24">
        <f t="shared" si="27"/>
        <v>45402</v>
      </c>
      <c r="O45" s="32">
        <f t="shared" si="28"/>
        <v>12</v>
      </c>
      <c r="P45" s="25">
        <f t="shared" ca="1" si="29"/>
        <v>1.7142857142857142</v>
      </c>
      <c r="Q45" s="34">
        <f t="shared" ca="1" si="30"/>
        <v>0.1999999999999999</v>
      </c>
    </row>
    <row r="46" spans="1:17" x14ac:dyDescent="0.3">
      <c r="A46" s="11">
        <f t="shared" si="10"/>
        <v>44</v>
      </c>
      <c r="B46" s="11">
        <f t="shared" si="11"/>
        <v>301</v>
      </c>
      <c r="C46" s="17">
        <f t="shared" ca="1" si="22"/>
        <v>2</v>
      </c>
      <c r="D46" s="11">
        <f t="shared" ca="1" si="22"/>
        <v>0</v>
      </c>
      <c r="E46" s="11">
        <f t="shared" ca="1" si="22"/>
        <v>3</v>
      </c>
      <c r="F46" s="11">
        <f t="shared" ca="1" si="22"/>
        <v>0</v>
      </c>
      <c r="G46" s="11">
        <f t="shared" ca="1" si="22"/>
        <v>1</v>
      </c>
      <c r="H46" s="11">
        <f t="shared" ca="1" si="22"/>
        <v>0</v>
      </c>
      <c r="I46" s="11">
        <f t="shared" ca="1" si="22"/>
        <v>4</v>
      </c>
      <c r="J46" s="11">
        <f t="shared" ca="1" si="23"/>
        <v>10</v>
      </c>
      <c r="K46" s="25">
        <f t="shared" ca="1" si="24"/>
        <v>1.4285714285714286</v>
      </c>
      <c r="L46" s="25">
        <f t="shared" ca="1" si="25"/>
        <v>1.5396825396825395</v>
      </c>
      <c r="M46" s="24">
        <f t="shared" si="26"/>
        <v>45403</v>
      </c>
      <c r="N46" s="24">
        <f t="shared" si="27"/>
        <v>45409</v>
      </c>
      <c r="O46" s="32">
        <f t="shared" si="28"/>
        <v>10</v>
      </c>
      <c r="P46" s="25">
        <f t="shared" ca="1" si="29"/>
        <v>1.4285714285714286</v>
      </c>
      <c r="Q46" s="34">
        <f t="shared" ca="1" si="30"/>
        <v>-0.1666666666666666</v>
      </c>
    </row>
    <row r="47" spans="1:17" x14ac:dyDescent="0.3">
      <c r="A47" s="11">
        <f t="shared" si="10"/>
        <v>45</v>
      </c>
      <c r="B47" s="11">
        <f t="shared" si="11"/>
        <v>308</v>
      </c>
      <c r="C47" s="17">
        <f t="shared" ca="1" si="22"/>
        <v>3</v>
      </c>
      <c r="D47" s="11">
        <f t="shared" ca="1" si="22"/>
        <v>0</v>
      </c>
      <c r="E47" s="11">
        <f t="shared" ca="1" si="22"/>
        <v>1</v>
      </c>
      <c r="F47" s="11">
        <f t="shared" ca="1" si="22"/>
        <v>1</v>
      </c>
      <c r="G47" s="11">
        <f t="shared" ca="1" si="22"/>
        <v>2</v>
      </c>
      <c r="H47" s="11">
        <f t="shared" ca="1" si="22"/>
        <v>2</v>
      </c>
      <c r="I47" s="11">
        <f t="shared" ca="1" si="22"/>
        <v>0</v>
      </c>
      <c r="J47" s="11">
        <f t="shared" ca="1" si="23"/>
        <v>9</v>
      </c>
      <c r="K47" s="25">
        <f t="shared" ca="1" si="24"/>
        <v>1.2857142857142858</v>
      </c>
      <c r="L47" s="25">
        <f t="shared" ca="1" si="25"/>
        <v>1.5396825396825398</v>
      </c>
      <c r="M47" s="24">
        <f t="shared" si="26"/>
        <v>45410</v>
      </c>
      <c r="N47" s="24">
        <f t="shared" si="27"/>
        <v>45416</v>
      </c>
      <c r="O47" s="32">
        <f t="shared" si="28"/>
        <v>9</v>
      </c>
      <c r="P47" s="25">
        <f t="shared" ca="1" si="29"/>
        <v>1.2857142857142858</v>
      </c>
      <c r="Q47" s="34">
        <f t="shared" ca="1" si="30"/>
        <v>-9.999999999999995E-2</v>
      </c>
    </row>
    <row r="48" spans="1:17" x14ac:dyDescent="0.3">
      <c r="A48" s="11">
        <f t="shared" si="10"/>
        <v>46</v>
      </c>
      <c r="B48" s="11">
        <f t="shared" si="11"/>
        <v>315</v>
      </c>
      <c r="C48" s="17">
        <f t="shared" ca="1" si="22"/>
        <v>2</v>
      </c>
      <c r="D48" s="11">
        <f t="shared" ca="1" si="22"/>
        <v>1</v>
      </c>
      <c r="E48" s="11">
        <f t="shared" ca="1" si="22"/>
        <v>3</v>
      </c>
      <c r="F48" s="11">
        <f t="shared" ca="1" si="22"/>
        <v>0</v>
      </c>
      <c r="G48" s="11">
        <f t="shared" ca="1" si="22"/>
        <v>5</v>
      </c>
      <c r="H48" s="11">
        <f t="shared" ca="1" si="22"/>
        <v>0</v>
      </c>
      <c r="I48" s="11">
        <f t="shared" ca="1" si="22"/>
        <v>3</v>
      </c>
      <c r="J48" s="11">
        <f t="shared" ref="J48:J54" ca="1" si="31">IF(I48&lt;&gt;"",SUM(C48:I48),"")</f>
        <v>14</v>
      </c>
      <c r="K48" s="25">
        <f t="shared" ref="K48:K54" ca="1" si="32">IF(I48&lt;&gt;"",J48/7,"")</f>
        <v>2</v>
      </c>
      <c r="L48" s="25">
        <f t="shared" ref="L48:L54" ca="1" si="33">IF(K48&lt;&gt;"",AVERAGE(K40:K48),"")</f>
        <v>1.5396825396825398</v>
      </c>
      <c r="M48" s="24">
        <f t="shared" ref="M48:M54" si="34">N47+1</f>
        <v>45417</v>
      </c>
      <c r="N48" s="24">
        <f t="shared" ref="N48:N54" si="35">M48+6</f>
        <v>45423</v>
      </c>
      <c r="O48" s="32">
        <f t="shared" ref="O48:O54" si="36">IF(COUNTIFS(data_1,"&gt;="&amp;M48,data_1,"&lt;="&amp;N48)&gt;0,COUNTIFS(data_1,"&gt;="&amp;M48,data_1,"&lt;="&amp;N48),"")</f>
        <v>14</v>
      </c>
      <c r="P48" s="25">
        <f t="shared" ref="P48:P54" ca="1" si="37">IF(O48&lt;&gt;"",O48/IF((INT(NOW()-M48)+1)&lt;=0,"",IF((INT(NOW()-M48)+1)&gt;7,7,INT(NOW()-M48)+1)),"")</f>
        <v>2</v>
      </c>
      <c r="Q48" s="34">
        <f t="shared" ref="Q48:Q54" ca="1" si="38">IF(AND(P47&gt;0,P47&lt;&gt;"",P48&lt;&gt;""),(P48-P47)/P47,0)</f>
        <v>0.55555555555555547</v>
      </c>
    </row>
    <row r="49" spans="1:17" x14ac:dyDescent="0.3">
      <c r="A49" s="11">
        <f t="shared" si="10"/>
        <v>47</v>
      </c>
      <c r="B49" s="11">
        <f t="shared" si="11"/>
        <v>322</v>
      </c>
      <c r="C49" s="17">
        <f t="shared" ca="1" si="22"/>
        <v>1</v>
      </c>
      <c r="D49" s="11">
        <f t="shared" ca="1" si="22"/>
        <v>3</v>
      </c>
      <c r="E49" s="11">
        <f t="shared" ca="1" si="22"/>
        <v>0</v>
      </c>
      <c r="F49" s="11">
        <f t="shared" ca="1" si="22"/>
        <v>0</v>
      </c>
      <c r="G49" s="11">
        <f t="shared" ca="1" si="22"/>
        <v>1</v>
      </c>
      <c r="H49" s="11">
        <f t="shared" ca="1" si="22"/>
        <v>0</v>
      </c>
      <c r="I49" s="11">
        <f t="shared" ca="1" si="22"/>
        <v>0</v>
      </c>
      <c r="J49" s="11">
        <f t="shared" ca="1" si="31"/>
        <v>5</v>
      </c>
      <c r="K49" s="25">
        <f t="shared" ca="1" si="32"/>
        <v>0.7142857142857143</v>
      </c>
      <c r="L49" s="25">
        <f t="shared" ca="1" si="33"/>
        <v>1.4920634920634921</v>
      </c>
      <c r="M49" s="24">
        <f t="shared" si="34"/>
        <v>45424</v>
      </c>
      <c r="N49" s="24">
        <f t="shared" si="35"/>
        <v>45430</v>
      </c>
      <c r="O49" s="32">
        <f t="shared" si="36"/>
        <v>5</v>
      </c>
      <c r="P49" s="25">
        <f t="shared" ca="1" si="37"/>
        <v>0.7142857142857143</v>
      </c>
      <c r="Q49" s="34">
        <f t="shared" ca="1" si="38"/>
        <v>-0.64285714285714279</v>
      </c>
    </row>
    <row r="50" spans="1:17" x14ac:dyDescent="0.3">
      <c r="A50" s="11">
        <f t="shared" si="10"/>
        <v>48</v>
      </c>
      <c r="B50" s="11">
        <f t="shared" si="11"/>
        <v>329</v>
      </c>
      <c r="C50" s="17">
        <f t="shared" ca="1" si="22"/>
        <v>4</v>
      </c>
      <c r="D50" s="11">
        <f t="shared" ca="1" si="22"/>
        <v>0</v>
      </c>
      <c r="E50" s="11">
        <f t="shared" ca="1" si="22"/>
        <v>1</v>
      </c>
      <c r="F50" s="11">
        <f t="shared" ca="1" si="22"/>
        <v>0</v>
      </c>
      <c r="G50" s="11">
        <f t="shared" ca="1" si="22"/>
        <v>2</v>
      </c>
      <c r="H50" s="11">
        <f t="shared" ca="1" si="22"/>
        <v>2</v>
      </c>
      <c r="I50" s="11">
        <f t="shared" ca="1" si="22"/>
        <v>0</v>
      </c>
      <c r="J50" s="11">
        <f t="shared" ca="1" si="31"/>
        <v>9</v>
      </c>
      <c r="K50" s="25">
        <f t="shared" ca="1" si="32"/>
        <v>1.2857142857142858</v>
      </c>
      <c r="L50" s="25">
        <f t="shared" ca="1" si="33"/>
        <v>1.5079365079365081</v>
      </c>
      <c r="M50" s="24">
        <f t="shared" si="34"/>
        <v>45431</v>
      </c>
      <c r="N50" s="24">
        <f t="shared" si="35"/>
        <v>45437</v>
      </c>
      <c r="O50" s="32">
        <f t="shared" si="36"/>
        <v>9</v>
      </c>
      <c r="P50" s="25">
        <f t="shared" ca="1" si="37"/>
        <v>1.2857142857142858</v>
      </c>
      <c r="Q50" s="34">
        <f t="shared" ca="1" si="38"/>
        <v>0.8</v>
      </c>
    </row>
    <row r="51" spans="1:17" x14ac:dyDescent="0.3">
      <c r="A51" s="11">
        <f t="shared" si="10"/>
        <v>49</v>
      </c>
      <c r="B51" s="11">
        <f t="shared" si="11"/>
        <v>336</v>
      </c>
      <c r="C51" s="17">
        <f t="shared" ref="C51:I66" ca="1" si="39">IF(TODAY() &gt;= C$2+$B51, COUNTIFS(data_1,_xlfn.CONCAT("=",C$2+$B51)), "")</f>
        <v>4</v>
      </c>
      <c r="D51" s="11">
        <f t="shared" ca="1" si="39"/>
        <v>2</v>
      </c>
      <c r="E51" s="11">
        <f t="shared" ca="1" si="39"/>
        <v>2</v>
      </c>
      <c r="F51" s="11">
        <f t="shared" ca="1" si="39"/>
        <v>0</v>
      </c>
      <c r="G51" s="11">
        <f t="shared" ca="1" si="39"/>
        <v>0</v>
      </c>
      <c r="H51" s="11">
        <f t="shared" ca="1" si="39"/>
        <v>2</v>
      </c>
      <c r="I51" s="11">
        <f t="shared" ca="1" si="39"/>
        <v>0</v>
      </c>
      <c r="J51" s="11">
        <f t="shared" ca="1" si="31"/>
        <v>10</v>
      </c>
      <c r="K51" s="25">
        <f t="shared" ca="1" si="32"/>
        <v>1.4285714285714286</v>
      </c>
      <c r="L51" s="25">
        <f t="shared" ca="1" si="33"/>
        <v>1.5079365079365081</v>
      </c>
      <c r="M51" s="24">
        <f t="shared" si="34"/>
        <v>45438</v>
      </c>
      <c r="N51" s="24">
        <f t="shared" si="35"/>
        <v>45444</v>
      </c>
      <c r="O51" s="32">
        <f t="shared" si="36"/>
        <v>10</v>
      </c>
      <c r="P51" s="25">
        <f t="shared" ca="1" si="37"/>
        <v>1.4285714285714286</v>
      </c>
      <c r="Q51" s="34">
        <f t="shared" ca="1" si="38"/>
        <v>0.11111111111111105</v>
      </c>
    </row>
    <row r="52" spans="1:17" x14ac:dyDescent="0.3">
      <c r="A52" s="11">
        <f t="shared" si="10"/>
        <v>50</v>
      </c>
      <c r="B52" s="11">
        <f t="shared" si="11"/>
        <v>343</v>
      </c>
      <c r="C52" s="17">
        <f t="shared" ca="1" si="39"/>
        <v>5</v>
      </c>
      <c r="D52" s="11">
        <f t="shared" ca="1" si="39"/>
        <v>2</v>
      </c>
      <c r="E52" s="11">
        <f t="shared" ca="1" si="39"/>
        <v>0</v>
      </c>
      <c r="F52" s="11">
        <f t="shared" ca="1" si="39"/>
        <v>0</v>
      </c>
      <c r="G52" s="11">
        <f t="shared" ca="1" si="39"/>
        <v>2</v>
      </c>
      <c r="H52" s="11">
        <f t="shared" ca="1" si="39"/>
        <v>0</v>
      </c>
      <c r="I52" s="11">
        <f t="shared" ca="1" si="39"/>
        <v>3</v>
      </c>
      <c r="J52" s="11">
        <f t="shared" ca="1" si="31"/>
        <v>12</v>
      </c>
      <c r="K52" s="25">
        <f t="shared" ca="1" si="32"/>
        <v>1.7142857142857142</v>
      </c>
      <c r="L52" s="25">
        <f t="shared" ca="1" si="33"/>
        <v>1.4444444444444444</v>
      </c>
      <c r="M52" s="24">
        <f t="shared" si="34"/>
        <v>45445</v>
      </c>
      <c r="N52" s="24">
        <f t="shared" si="35"/>
        <v>45451</v>
      </c>
      <c r="O52" s="32">
        <f t="shared" si="36"/>
        <v>12</v>
      </c>
      <c r="P52" s="25">
        <f t="shared" ca="1" si="37"/>
        <v>1.7142857142857142</v>
      </c>
      <c r="Q52" s="34">
        <f t="shared" ca="1" si="38"/>
        <v>0.1999999999999999</v>
      </c>
    </row>
    <row r="53" spans="1:17" x14ac:dyDescent="0.3">
      <c r="A53" s="11">
        <f t="shared" si="10"/>
        <v>51</v>
      </c>
      <c r="B53" s="11">
        <f t="shared" si="11"/>
        <v>350</v>
      </c>
      <c r="C53" s="17">
        <f t="shared" ca="1" si="39"/>
        <v>2</v>
      </c>
      <c r="D53" s="11">
        <f t="shared" ca="1" si="39"/>
        <v>1</v>
      </c>
      <c r="E53" s="11">
        <f t="shared" ca="1" si="39"/>
        <v>0</v>
      </c>
      <c r="F53" s="11">
        <f t="shared" ca="1" si="39"/>
        <v>0</v>
      </c>
      <c r="G53" s="11">
        <f t="shared" ca="1" si="39"/>
        <v>0</v>
      </c>
      <c r="H53" s="11">
        <f t="shared" ca="1" si="39"/>
        <v>2</v>
      </c>
      <c r="I53" s="11">
        <f t="shared" ca="1" si="39"/>
        <v>3</v>
      </c>
      <c r="J53" s="11">
        <f t="shared" ca="1" si="31"/>
        <v>8</v>
      </c>
      <c r="K53" s="25">
        <f t="shared" ca="1" si="32"/>
        <v>1.1428571428571428</v>
      </c>
      <c r="L53" s="25">
        <f t="shared" ca="1" si="33"/>
        <v>1.4126984126984126</v>
      </c>
      <c r="M53" s="24">
        <f t="shared" si="34"/>
        <v>45452</v>
      </c>
      <c r="N53" s="24">
        <f t="shared" si="35"/>
        <v>45458</v>
      </c>
      <c r="O53" s="32">
        <f t="shared" si="36"/>
        <v>8</v>
      </c>
      <c r="P53" s="25">
        <f t="shared" ca="1" si="37"/>
        <v>1.1428571428571428</v>
      </c>
      <c r="Q53" s="34">
        <f t="shared" ca="1" si="38"/>
        <v>-0.33333333333333331</v>
      </c>
    </row>
    <row r="54" spans="1:17" x14ac:dyDescent="0.3">
      <c r="A54" s="11">
        <f t="shared" si="10"/>
        <v>52</v>
      </c>
      <c r="B54" s="11">
        <f t="shared" si="11"/>
        <v>357</v>
      </c>
      <c r="C54" s="17">
        <f t="shared" ca="1" si="39"/>
        <v>4</v>
      </c>
      <c r="D54" s="11">
        <f t="shared" ca="1" si="39"/>
        <v>1</v>
      </c>
      <c r="E54" s="11">
        <f t="shared" ca="1" si="39"/>
        <v>0</v>
      </c>
      <c r="F54" s="11">
        <f t="shared" ca="1" si="39"/>
        <v>1</v>
      </c>
      <c r="G54" s="11">
        <f t="shared" ca="1" si="39"/>
        <v>3</v>
      </c>
      <c r="H54" s="11">
        <f t="shared" ca="1" si="39"/>
        <v>1</v>
      </c>
      <c r="I54" s="11">
        <f t="shared" ca="1" si="39"/>
        <v>1</v>
      </c>
      <c r="J54" s="11">
        <f t="shared" ca="1" si="31"/>
        <v>11</v>
      </c>
      <c r="K54" s="25">
        <f t="shared" ca="1" si="32"/>
        <v>1.5714285714285714</v>
      </c>
      <c r="L54" s="25">
        <f t="shared" ca="1" si="33"/>
        <v>1.3968253968253965</v>
      </c>
      <c r="M54" s="24">
        <f t="shared" si="34"/>
        <v>45459</v>
      </c>
      <c r="N54" s="24">
        <f t="shared" si="35"/>
        <v>45465</v>
      </c>
      <c r="O54" s="32">
        <f t="shared" si="36"/>
        <v>11</v>
      </c>
      <c r="P54" s="25">
        <f t="shared" ca="1" si="37"/>
        <v>1.5714285714285714</v>
      </c>
      <c r="Q54" s="34">
        <f t="shared" ca="1" si="38"/>
        <v>0.37500000000000006</v>
      </c>
    </row>
    <row r="55" spans="1:17" x14ac:dyDescent="0.3">
      <c r="A55" s="11">
        <f t="shared" si="10"/>
        <v>53</v>
      </c>
      <c r="B55" s="11">
        <f t="shared" si="11"/>
        <v>364</v>
      </c>
      <c r="C55" s="17">
        <f t="shared" ca="1" si="39"/>
        <v>1</v>
      </c>
      <c r="D55" s="11">
        <f t="shared" ca="1" si="39"/>
        <v>1</v>
      </c>
      <c r="E55" s="11">
        <f t="shared" ca="1" si="39"/>
        <v>0</v>
      </c>
      <c r="F55" s="11">
        <f t="shared" ca="1" si="39"/>
        <v>2</v>
      </c>
      <c r="G55" s="11">
        <f t="shared" ca="1" si="39"/>
        <v>0</v>
      </c>
      <c r="H55" s="11">
        <f t="shared" ca="1" si="39"/>
        <v>4</v>
      </c>
      <c r="I55" s="11">
        <f t="shared" ca="1" si="39"/>
        <v>0</v>
      </c>
      <c r="J55" s="11">
        <f t="shared" ref="J55:J61" ca="1" si="40">IF(I55&lt;&gt;"",SUM(C55:I55),"")</f>
        <v>8</v>
      </c>
      <c r="K55" s="25">
        <f t="shared" ref="K55:K61" ca="1" si="41">IF(I55&lt;&gt;"",J55/7,"")</f>
        <v>1.1428571428571428</v>
      </c>
      <c r="L55" s="25">
        <f t="shared" ref="L55:L61" ca="1" si="42">IF(K55&lt;&gt;"",AVERAGE(K47:K55),"")</f>
        <v>1.3650793650793649</v>
      </c>
      <c r="M55" s="24">
        <f t="shared" ref="M55:M61" si="43">N54+1</f>
        <v>45466</v>
      </c>
      <c r="N55" s="24">
        <f t="shared" ref="N55:N61" si="44">M55+6</f>
        <v>45472</v>
      </c>
      <c r="O55" s="32">
        <f t="shared" ref="O55:O61" si="45">IF(COUNTIFS(data_1,"&gt;="&amp;M55,data_1,"&lt;="&amp;N55)&gt;0,COUNTIFS(data_1,"&gt;="&amp;M55,data_1,"&lt;="&amp;N55),"")</f>
        <v>8</v>
      </c>
      <c r="P55" s="25">
        <f t="shared" ref="P55:P61" ca="1" si="46">IF(O55&lt;&gt;"",O55/IF((INT(NOW()-M55)+1)&lt;=0,"",IF((INT(NOW()-M55)+1)&gt;7,7,INT(NOW()-M55)+1)),"")</f>
        <v>1.1428571428571428</v>
      </c>
      <c r="Q55" s="34">
        <f t="shared" ref="Q55:Q61" ca="1" si="47">IF(AND(P54&gt;0,P54&lt;&gt;"",P55&lt;&gt;""),(P55-P54)/P54,0)</f>
        <v>-0.27272727272727276</v>
      </c>
    </row>
    <row r="56" spans="1:17" x14ac:dyDescent="0.3">
      <c r="A56" s="11">
        <f t="shared" si="10"/>
        <v>54</v>
      </c>
      <c r="B56" s="11">
        <f t="shared" si="11"/>
        <v>371</v>
      </c>
      <c r="C56" s="17">
        <f t="shared" ca="1" si="39"/>
        <v>2</v>
      </c>
      <c r="D56" s="11">
        <f t="shared" ca="1" si="39"/>
        <v>0</v>
      </c>
      <c r="E56" s="11">
        <f t="shared" ca="1" si="39"/>
        <v>2</v>
      </c>
      <c r="F56" s="11">
        <f t="shared" ca="1" si="39"/>
        <v>2</v>
      </c>
      <c r="G56" s="11">
        <f t="shared" ca="1" si="39"/>
        <v>1</v>
      </c>
      <c r="H56" s="11">
        <f t="shared" ca="1" si="39"/>
        <v>2</v>
      </c>
      <c r="I56" s="11">
        <f t="shared" ca="1" si="39"/>
        <v>1</v>
      </c>
      <c r="J56" s="11">
        <f t="shared" ca="1" si="40"/>
        <v>10</v>
      </c>
      <c r="K56" s="25">
        <f t="shared" ca="1" si="41"/>
        <v>1.4285714285714286</v>
      </c>
      <c r="L56" s="25">
        <f t="shared" ca="1" si="42"/>
        <v>1.3809523809523809</v>
      </c>
      <c r="M56" s="24">
        <f t="shared" si="43"/>
        <v>45473</v>
      </c>
      <c r="N56" s="24">
        <f t="shared" si="44"/>
        <v>45479</v>
      </c>
      <c r="O56" s="32">
        <f t="shared" si="45"/>
        <v>10</v>
      </c>
      <c r="P56" s="25">
        <f t="shared" ca="1" si="46"/>
        <v>1.4285714285714286</v>
      </c>
      <c r="Q56" s="34">
        <f t="shared" ca="1" si="47"/>
        <v>0.25000000000000011</v>
      </c>
    </row>
    <row r="57" spans="1:17" x14ac:dyDescent="0.3">
      <c r="A57" s="11">
        <f t="shared" si="10"/>
        <v>55</v>
      </c>
      <c r="B57" s="11">
        <f t="shared" si="11"/>
        <v>378</v>
      </c>
      <c r="C57" s="17">
        <f t="shared" ca="1" si="39"/>
        <v>6</v>
      </c>
      <c r="D57" s="11">
        <f t="shared" ca="1" si="39"/>
        <v>3</v>
      </c>
      <c r="E57" s="11">
        <f t="shared" ca="1" si="39"/>
        <v>1</v>
      </c>
      <c r="F57" s="11">
        <f t="shared" ca="1" si="39"/>
        <v>0</v>
      </c>
      <c r="G57" s="11">
        <f t="shared" ca="1" si="39"/>
        <v>2</v>
      </c>
      <c r="H57" s="11">
        <f t="shared" ca="1" si="39"/>
        <v>2</v>
      </c>
      <c r="I57" s="11">
        <f t="shared" ca="1" si="39"/>
        <v>0</v>
      </c>
      <c r="J57" s="11">
        <f t="shared" ca="1" si="40"/>
        <v>14</v>
      </c>
      <c r="K57" s="25">
        <f t="shared" ca="1" si="41"/>
        <v>2</v>
      </c>
      <c r="L57" s="25">
        <f t="shared" ca="1" si="42"/>
        <v>1.3809523809523809</v>
      </c>
      <c r="M57" s="24">
        <f t="shared" si="43"/>
        <v>45480</v>
      </c>
      <c r="N57" s="24">
        <f t="shared" si="44"/>
        <v>45486</v>
      </c>
      <c r="O57" s="32">
        <f t="shared" si="45"/>
        <v>14</v>
      </c>
      <c r="P57" s="25">
        <f t="shared" ca="1" si="46"/>
        <v>2</v>
      </c>
      <c r="Q57" s="34">
        <f t="shared" ca="1" si="47"/>
        <v>0.39999999999999997</v>
      </c>
    </row>
    <row r="58" spans="1:17" x14ac:dyDescent="0.3">
      <c r="A58" s="11">
        <f t="shared" si="10"/>
        <v>56</v>
      </c>
      <c r="B58" s="11">
        <f t="shared" si="11"/>
        <v>385</v>
      </c>
      <c r="C58" s="17">
        <f t="shared" ca="1" si="39"/>
        <v>0</v>
      </c>
      <c r="D58" s="11">
        <f t="shared" ca="1" si="39"/>
        <v>0</v>
      </c>
      <c r="E58" s="11">
        <f t="shared" ca="1" si="39"/>
        <v>1</v>
      </c>
      <c r="F58" s="11">
        <f t="shared" ca="1" si="39"/>
        <v>2</v>
      </c>
      <c r="G58" s="11">
        <f t="shared" ca="1" si="39"/>
        <v>1</v>
      </c>
      <c r="H58" s="11">
        <f t="shared" ca="1" si="39"/>
        <v>0</v>
      </c>
      <c r="I58" s="11">
        <f t="shared" ca="1" si="39"/>
        <v>1</v>
      </c>
      <c r="J58" s="11">
        <f t="shared" ca="1" si="40"/>
        <v>5</v>
      </c>
      <c r="K58" s="25">
        <f t="shared" ca="1" si="41"/>
        <v>0.7142857142857143</v>
      </c>
      <c r="L58" s="25">
        <f t="shared" ca="1" si="42"/>
        <v>1.3809523809523807</v>
      </c>
      <c r="M58" s="24">
        <f t="shared" si="43"/>
        <v>45487</v>
      </c>
      <c r="N58" s="24">
        <f t="shared" si="44"/>
        <v>45493</v>
      </c>
      <c r="O58" s="32">
        <f t="shared" si="45"/>
        <v>5</v>
      </c>
      <c r="P58" s="25">
        <f t="shared" ca="1" si="46"/>
        <v>0.7142857142857143</v>
      </c>
      <c r="Q58" s="34">
        <f t="shared" ca="1" si="47"/>
        <v>-0.64285714285714279</v>
      </c>
    </row>
    <row r="59" spans="1:17" x14ac:dyDescent="0.3">
      <c r="A59" s="11">
        <f t="shared" si="10"/>
        <v>57</v>
      </c>
      <c r="B59" s="11">
        <f t="shared" si="11"/>
        <v>392</v>
      </c>
      <c r="C59" s="17">
        <f t="shared" ca="1" si="39"/>
        <v>1</v>
      </c>
      <c r="D59" s="11">
        <f t="shared" ca="1" si="39"/>
        <v>1</v>
      </c>
      <c r="E59" s="11">
        <f t="shared" ca="1" si="39"/>
        <v>1</v>
      </c>
      <c r="F59" s="11">
        <f t="shared" ca="1" si="39"/>
        <v>3</v>
      </c>
      <c r="G59" s="11">
        <f t="shared" ca="1" si="39"/>
        <v>1</v>
      </c>
      <c r="H59" s="11">
        <f t="shared" ca="1" si="39"/>
        <v>0</v>
      </c>
      <c r="I59" s="11">
        <f t="shared" ca="1" si="39"/>
        <v>3</v>
      </c>
      <c r="J59" s="11">
        <f t="shared" ca="1" si="40"/>
        <v>10</v>
      </c>
      <c r="K59" s="25">
        <f t="shared" ca="1" si="41"/>
        <v>1.4285714285714286</v>
      </c>
      <c r="L59" s="25">
        <f t="shared" ca="1" si="42"/>
        <v>1.3968253968253967</v>
      </c>
      <c r="M59" s="24">
        <f t="shared" si="43"/>
        <v>45494</v>
      </c>
      <c r="N59" s="24">
        <f t="shared" si="44"/>
        <v>45500</v>
      </c>
      <c r="O59" s="32">
        <f t="shared" si="45"/>
        <v>10</v>
      </c>
      <c r="P59" s="25">
        <f t="shared" ca="1" si="46"/>
        <v>1.4285714285714286</v>
      </c>
      <c r="Q59" s="34">
        <f t="shared" ca="1" si="47"/>
        <v>1</v>
      </c>
    </row>
    <row r="60" spans="1:17" x14ac:dyDescent="0.3">
      <c r="A60" s="11">
        <f t="shared" si="10"/>
        <v>58</v>
      </c>
      <c r="B60" s="11">
        <f t="shared" si="11"/>
        <v>399</v>
      </c>
      <c r="C60" s="17">
        <f t="shared" ca="1" si="39"/>
        <v>4</v>
      </c>
      <c r="D60" s="11">
        <f t="shared" ca="1" si="39"/>
        <v>0</v>
      </c>
      <c r="E60" s="11">
        <f t="shared" ca="1" si="39"/>
        <v>2</v>
      </c>
      <c r="F60" s="11">
        <f t="shared" ca="1" si="39"/>
        <v>2</v>
      </c>
      <c r="G60" s="11">
        <f t="shared" ca="1" si="39"/>
        <v>0</v>
      </c>
      <c r="H60" s="11">
        <f t="shared" ca="1" si="39"/>
        <v>0</v>
      </c>
      <c r="I60" s="11">
        <f t="shared" ca="1" si="39"/>
        <v>2</v>
      </c>
      <c r="J60" s="11">
        <f t="shared" ca="1" si="40"/>
        <v>10</v>
      </c>
      <c r="K60" s="25">
        <f t="shared" ca="1" si="41"/>
        <v>1.4285714285714286</v>
      </c>
      <c r="L60" s="25">
        <f t="shared" ca="1" si="42"/>
        <v>1.3968253968253967</v>
      </c>
      <c r="M60" s="24">
        <f t="shared" si="43"/>
        <v>45501</v>
      </c>
      <c r="N60" s="24">
        <f t="shared" si="44"/>
        <v>45507</v>
      </c>
      <c r="O60" s="32">
        <f t="shared" si="45"/>
        <v>10</v>
      </c>
      <c r="P60" s="25">
        <f t="shared" ca="1" si="46"/>
        <v>1.4285714285714286</v>
      </c>
      <c r="Q60" s="34">
        <f t="shared" ca="1" si="47"/>
        <v>0</v>
      </c>
    </row>
    <row r="61" spans="1:17" x14ac:dyDescent="0.3">
      <c r="A61" s="11">
        <f t="shared" si="10"/>
        <v>59</v>
      </c>
      <c r="B61" s="11">
        <f t="shared" si="11"/>
        <v>406</v>
      </c>
      <c r="C61" s="17">
        <f t="shared" ca="1" si="39"/>
        <v>3</v>
      </c>
      <c r="D61" s="11">
        <f t="shared" ca="1" si="39"/>
        <v>0</v>
      </c>
      <c r="E61" s="11">
        <f t="shared" ca="1" si="39"/>
        <v>2</v>
      </c>
      <c r="F61" s="11">
        <f t="shared" ca="1" si="39"/>
        <v>0</v>
      </c>
      <c r="G61" s="11">
        <f t="shared" ca="1" si="39"/>
        <v>4</v>
      </c>
      <c r="H61" s="11">
        <f t="shared" ca="1" si="39"/>
        <v>1</v>
      </c>
      <c r="I61" s="11">
        <f t="shared" ca="1" si="39"/>
        <v>0</v>
      </c>
      <c r="J61" s="11">
        <f t="shared" ca="1" si="40"/>
        <v>10</v>
      </c>
      <c r="K61" s="25">
        <f t="shared" ca="1" si="41"/>
        <v>1.4285714285714286</v>
      </c>
      <c r="L61" s="25">
        <f t="shared" ca="1" si="42"/>
        <v>1.3650793650793651</v>
      </c>
      <c r="M61" s="24">
        <f t="shared" si="43"/>
        <v>45508</v>
      </c>
      <c r="N61" s="24">
        <f t="shared" si="44"/>
        <v>45514</v>
      </c>
      <c r="O61" s="32">
        <f t="shared" si="45"/>
        <v>10</v>
      </c>
      <c r="P61" s="25">
        <f t="shared" ca="1" si="46"/>
        <v>1.4285714285714286</v>
      </c>
      <c r="Q61" s="34">
        <f t="shared" ca="1" si="47"/>
        <v>0</v>
      </c>
    </row>
    <row r="62" spans="1:17" x14ac:dyDescent="0.3">
      <c r="A62" s="11">
        <f t="shared" si="10"/>
        <v>60</v>
      </c>
      <c r="B62" s="11">
        <f t="shared" si="11"/>
        <v>413</v>
      </c>
      <c r="C62" s="17">
        <f t="shared" ca="1" si="39"/>
        <v>3</v>
      </c>
      <c r="D62" s="11">
        <f t="shared" ca="1" si="39"/>
        <v>1</v>
      </c>
      <c r="E62" s="11">
        <f t="shared" ca="1" si="39"/>
        <v>1</v>
      </c>
      <c r="F62" s="11">
        <f t="shared" ca="1" si="39"/>
        <v>1</v>
      </c>
      <c r="G62" s="11">
        <f t="shared" ca="1" si="39"/>
        <v>2</v>
      </c>
      <c r="H62" s="11">
        <f t="shared" ca="1" si="39"/>
        <v>0</v>
      </c>
      <c r="I62" s="11">
        <f t="shared" ca="1" si="39"/>
        <v>0</v>
      </c>
      <c r="J62" s="11">
        <f t="shared" ref="J62:J77" ca="1" si="48">IF(I62&lt;&gt;"",SUM(C62:I62),"")</f>
        <v>8</v>
      </c>
      <c r="K62" s="25">
        <f t="shared" ref="K62:K77" ca="1" si="49">IF(I62&lt;&gt;"",J62/7,"")</f>
        <v>1.1428571428571428</v>
      </c>
      <c r="L62" s="25">
        <f t="shared" ref="L62:L77" ca="1" si="50">IF(K62&lt;&gt;"",AVERAGE(K54:K62),"")</f>
        <v>1.3650793650793651</v>
      </c>
      <c r="M62" s="24">
        <f t="shared" ref="M62:M77" si="51">N61+1</f>
        <v>45515</v>
      </c>
      <c r="N62" s="24">
        <f t="shared" ref="N62:N77" si="52">M62+6</f>
        <v>45521</v>
      </c>
      <c r="O62" s="32">
        <f t="shared" ref="O62:O77" si="53">IF(COUNTIFS(data_1,"&gt;="&amp;M62,data_1,"&lt;="&amp;N62)&gt;0,COUNTIFS(data_1,"&gt;="&amp;M62,data_1,"&lt;="&amp;N62),"")</f>
        <v>8</v>
      </c>
      <c r="P62" s="25">
        <f t="shared" ref="P62:P77" ca="1" si="54">IF(O62&lt;&gt;"",O62/IF((INT(NOW()-M62)+1)&lt;=0,"",IF((INT(NOW()-M62)+1)&gt;7,7,INT(NOW()-M62)+1)),"")</f>
        <v>1.1428571428571428</v>
      </c>
      <c r="Q62" s="34">
        <f t="shared" ref="Q62:Q77" ca="1" si="55">IF(AND(P61&gt;0,P61&lt;&gt;"",P62&lt;&gt;""),(P62-P61)/P61,0)</f>
        <v>-0.20000000000000007</v>
      </c>
    </row>
    <row r="63" spans="1:17" x14ac:dyDescent="0.3">
      <c r="A63" s="11">
        <f t="shared" si="10"/>
        <v>61</v>
      </c>
      <c r="B63" s="11">
        <f t="shared" si="11"/>
        <v>420</v>
      </c>
      <c r="C63" s="17">
        <f t="shared" ca="1" si="39"/>
        <v>3</v>
      </c>
      <c r="D63" s="11">
        <f t="shared" ca="1" si="39"/>
        <v>1</v>
      </c>
      <c r="E63" s="11">
        <f t="shared" ca="1" si="39"/>
        <v>1</v>
      </c>
      <c r="F63" s="11">
        <f t="shared" ca="1" si="39"/>
        <v>1</v>
      </c>
      <c r="G63" s="11">
        <f t="shared" ca="1" si="39"/>
        <v>1</v>
      </c>
      <c r="H63" s="11">
        <f t="shared" ca="1" si="39"/>
        <v>1</v>
      </c>
      <c r="I63" s="11">
        <f t="shared" ca="1" si="39"/>
        <v>2</v>
      </c>
      <c r="J63" s="11">
        <f t="shared" ca="1" si="48"/>
        <v>10</v>
      </c>
      <c r="K63" s="25">
        <f t="shared" ca="1" si="49"/>
        <v>1.4285714285714286</v>
      </c>
      <c r="L63" s="25">
        <f t="shared" ca="1" si="50"/>
        <v>1.3492063492063491</v>
      </c>
      <c r="M63" s="24">
        <f t="shared" si="51"/>
        <v>45522</v>
      </c>
      <c r="N63" s="24">
        <f t="shared" si="52"/>
        <v>45528</v>
      </c>
      <c r="O63" s="32">
        <f t="shared" si="53"/>
        <v>10</v>
      </c>
      <c r="P63" s="25">
        <f t="shared" ca="1" si="54"/>
        <v>1.4285714285714286</v>
      </c>
      <c r="Q63" s="34">
        <f t="shared" ca="1" si="55"/>
        <v>0.25000000000000011</v>
      </c>
    </row>
    <row r="64" spans="1:17" x14ac:dyDescent="0.3">
      <c r="A64" s="11">
        <f t="shared" si="10"/>
        <v>62</v>
      </c>
      <c r="B64" s="11">
        <f t="shared" si="11"/>
        <v>427</v>
      </c>
      <c r="C64" s="17">
        <f t="shared" ca="1" si="39"/>
        <v>2</v>
      </c>
      <c r="D64" s="11">
        <f t="shared" ca="1" si="39"/>
        <v>0</v>
      </c>
      <c r="E64" s="11">
        <f t="shared" ca="1" si="39"/>
        <v>4</v>
      </c>
      <c r="F64" s="11">
        <f t="shared" ca="1" si="39"/>
        <v>2</v>
      </c>
      <c r="G64" s="11">
        <f t="shared" ca="1" si="39"/>
        <v>1</v>
      </c>
      <c r="H64" s="11">
        <f t="shared" ca="1" si="39"/>
        <v>0</v>
      </c>
      <c r="I64" s="11">
        <f t="shared" ca="1" si="39"/>
        <v>1</v>
      </c>
      <c r="J64" s="11">
        <f t="shared" ca="1" si="48"/>
        <v>10</v>
      </c>
      <c r="K64" s="25">
        <f t="shared" ca="1" si="49"/>
        <v>1.4285714285714286</v>
      </c>
      <c r="L64" s="25">
        <f t="shared" ca="1" si="50"/>
        <v>1.3809523809523809</v>
      </c>
      <c r="M64" s="24">
        <f t="shared" si="51"/>
        <v>45529</v>
      </c>
      <c r="N64" s="24">
        <f t="shared" si="52"/>
        <v>45535</v>
      </c>
      <c r="O64" s="32">
        <f t="shared" si="53"/>
        <v>10</v>
      </c>
      <c r="P64" s="25">
        <f t="shared" ca="1" si="54"/>
        <v>1.4285714285714286</v>
      </c>
      <c r="Q64" s="34">
        <f t="shared" ca="1" si="55"/>
        <v>0</v>
      </c>
    </row>
    <row r="65" spans="1:17" x14ac:dyDescent="0.3">
      <c r="A65" s="11">
        <f t="shared" si="10"/>
        <v>63</v>
      </c>
      <c r="B65" s="11">
        <f t="shared" si="11"/>
        <v>434</v>
      </c>
      <c r="C65" s="17">
        <f t="shared" ca="1" si="39"/>
        <v>2</v>
      </c>
      <c r="D65" s="11">
        <f t="shared" ca="1" si="39"/>
        <v>1</v>
      </c>
      <c r="E65" s="11">
        <f t="shared" ca="1" si="39"/>
        <v>2</v>
      </c>
      <c r="F65" s="11">
        <f t="shared" ca="1" si="39"/>
        <v>0</v>
      </c>
      <c r="G65" s="11">
        <f t="shared" ca="1" si="39"/>
        <v>2</v>
      </c>
      <c r="H65" s="11">
        <f t="shared" ca="1" si="39"/>
        <v>1</v>
      </c>
      <c r="I65" s="11">
        <f t="shared" ca="1" si="39"/>
        <v>1</v>
      </c>
      <c r="J65" s="11">
        <f t="shared" ca="1" si="48"/>
        <v>9</v>
      </c>
      <c r="K65" s="25">
        <f t="shared" ca="1" si="49"/>
        <v>1.2857142857142858</v>
      </c>
      <c r="L65" s="25">
        <f t="shared" ca="1" si="50"/>
        <v>1.3650793650793653</v>
      </c>
      <c r="M65" s="24">
        <f t="shared" si="51"/>
        <v>45536</v>
      </c>
      <c r="N65" s="24">
        <f t="shared" si="52"/>
        <v>45542</v>
      </c>
      <c r="O65" s="32">
        <f t="shared" si="53"/>
        <v>9</v>
      </c>
      <c r="P65" s="25">
        <f t="shared" ca="1" si="54"/>
        <v>1.2857142857142858</v>
      </c>
      <c r="Q65" s="34">
        <f t="shared" ca="1" si="55"/>
        <v>-9.999999999999995E-2</v>
      </c>
    </row>
    <row r="66" spans="1:17" x14ac:dyDescent="0.3">
      <c r="A66" s="11">
        <f t="shared" si="10"/>
        <v>64</v>
      </c>
      <c r="B66" s="11">
        <f t="shared" si="11"/>
        <v>441</v>
      </c>
      <c r="C66" s="17">
        <f t="shared" ca="1" si="39"/>
        <v>2</v>
      </c>
      <c r="D66" s="11">
        <f t="shared" ca="1" si="39"/>
        <v>3</v>
      </c>
      <c r="E66" s="11">
        <f t="shared" ca="1" si="39"/>
        <v>2</v>
      </c>
      <c r="F66" s="11">
        <f t="shared" ca="1" si="39"/>
        <v>0</v>
      </c>
      <c r="G66" s="11">
        <f t="shared" ca="1" si="39"/>
        <v>2</v>
      </c>
      <c r="H66" s="11">
        <f t="shared" ca="1" si="39"/>
        <v>2</v>
      </c>
      <c r="I66" s="11">
        <f t="shared" ca="1" si="39"/>
        <v>1</v>
      </c>
      <c r="J66" s="11">
        <f t="shared" ca="1" si="48"/>
        <v>12</v>
      </c>
      <c r="K66" s="25">
        <f t="shared" ca="1" si="49"/>
        <v>1.7142857142857142</v>
      </c>
      <c r="L66" s="25">
        <f t="shared" ca="1" si="50"/>
        <v>1.3333333333333333</v>
      </c>
      <c r="M66" s="24">
        <f t="shared" si="51"/>
        <v>45543</v>
      </c>
      <c r="N66" s="24">
        <f t="shared" si="52"/>
        <v>45549</v>
      </c>
      <c r="O66" s="32">
        <f t="shared" si="53"/>
        <v>12</v>
      </c>
      <c r="P66" s="25">
        <f t="shared" ca="1" si="54"/>
        <v>1.7142857142857142</v>
      </c>
      <c r="Q66" s="34">
        <f t="shared" ca="1" si="55"/>
        <v>0.33333333333333315</v>
      </c>
    </row>
    <row r="67" spans="1:17" x14ac:dyDescent="0.3">
      <c r="A67" s="11">
        <f t="shared" si="10"/>
        <v>65</v>
      </c>
      <c r="B67" s="11">
        <f t="shared" si="11"/>
        <v>448</v>
      </c>
      <c r="C67" s="17">
        <f t="shared" ref="C67:I83" ca="1" si="56">IF(TODAY() &gt;= C$2+$B67, COUNTIFS(data_1,_xlfn.CONCAT("=",C$2+$B67)), "")</f>
        <v>0</v>
      </c>
      <c r="D67" s="11">
        <f t="shared" ca="1" si="56"/>
        <v>0</v>
      </c>
      <c r="E67" s="11">
        <f t="shared" ca="1" si="56"/>
        <v>0</v>
      </c>
      <c r="F67" s="11">
        <f t="shared" ca="1" si="56"/>
        <v>3</v>
      </c>
      <c r="G67" s="11">
        <f t="shared" ca="1" si="56"/>
        <v>1</v>
      </c>
      <c r="H67" s="11">
        <f t="shared" ca="1" si="56"/>
        <v>2</v>
      </c>
      <c r="I67" s="11">
        <f t="shared" ca="1" si="56"/>
        <v>0</v>
      </c>
      <c r="J67" s="11">
        <f t="shared" ca="1" si="48"/>
        <v>6</v>
      </c>
      <c r="K67" s="25">
        <f t="shared" ca="1" si="49"/>
        <v>0.8571428571428571</v>
      </c>
      <c r="L67" s="25">
        <f t="shared" ca="1" si="50"/>
        <v>1.3492063492063493</v>
      </c>
      <c r="M67" s="24">
        <f t="shared" si="51"/>
        <v>45550</v>
      </c>
      <c r="N67" s="24">
        <f t="shared" si="52"/>
        <v>45556</v>
      </c>
      <c r="O67" s="32">
        <f t="shared" si="53"/>
        <v>6</v>
      </c>
      <c r="P67" s="25">
        <f t="shared" ca="1" si="54"/>
        <v>0.8571428571428571</v>
      </c>
      <c r="Q67" s="34">
        <f t="shared" ca="1" si="55"/>
        <v>-0.5</v>
      </c>
    </row>
    <row r="68" spans="1:17" x14ac:dyDescent="0.3">
      <c r="A68" s="11">
        <f t="shared" si="10"/>
        <v>66</v>
      </c>
      <c r="B68" s="11">
        <f t="shared" si="11"/>
        <v>455</v>
      </c>
      <c r="C68" s="17">
        <f t="shared" ca="1" si="56"/>
        <v>0</v>
      </c>
      <c r="D68" s="11">
        <f t="shared" ca="1" si="56"/>
        <v>1</v>
      </c>
      <c r="E68" s="11">
        <f t="shared" ca="1" si="56"/>
        <v>3</v>
      </c>
      <c r="F68" s="11">
        <f t="shared" ca="1" si="56"/>
        <v>0</v>
      </c>
      <c r="G68" s="11">
        <f t="shared" ca="1" si="56"/>
        <v>4</v>
      </c>
      <c r="H68" s="11">
        <f t="shared" ca="1" si="56"/>
        <v>0</v>
      </c>
      <c r="I68" s="11">
        <f t="shared" ca="1" si="56"/>
        <v>0</v>
      </c>
      <c r="J68" s="11">
        <f t="shared" ca="1" si="48"/>
        <v>8</v>
      </c>
      <c r="K68" s="25">
        <f t="shared" ca="1" si="49"/>
        <v>1.1428571428571428</v>
      </c>
      <c r="L68" s="25">
        <f t="shared" ca="1" si="50"/>
        <v>1.3174603174603174</v>
      </c>
      <c r="M68" s="24">
        <f t="shared" si="51"/>
        <v>45557</v>
      </c>
      <c r="N68" s="24">
        <f t="shared" si="52"/>
        <v>45563</v>
      </c>
      <c r="O68" s="32">
        <f t="shared" si="53"/>
        <v>8</v>
      </c>
      <c r="P68" s="25">
        <f t="shared" ca="1" si="54"/>
        <v>1.1428571428571428</v>
      </c>
      <c r="Q68" s="34">
        <f t="shared" ca="1" si="55"/>
        <v>0.33333333333333331</v>
      </c>
    </row>
    <row r="69" spans="1:17" x14ac:dyDescent="0.3">
      <c r="A69" s="11">
        <f t="shared" si="10"/>
        <v>67</v>
      </c>
      <c r="B69" s="11">
        <f t="shared" si="11"/>
        <v>462</v>
      </c>
      <c r="C69" s="17">
        <f t="shared" ca="1" si="56"/>
        <v>1</v>
      </c>
      <c r="D69" s="11">
        <f t="shared" ca="1" si="56"/>
        <v>2</v>
      </c>
      <c r="E69" s="11">
        <f t="shared" ca="1" si="56"/>
        <v>1</v>
      </c>
      <c r="F69" s="11">
        <f t="shared" ca="1" si="56"/>
        <v>3</v>
      </c>
      <c r="G69" s="11">
        <f t="shared" ca="1" si="56"/>
        <v>2</v>
      </c>
      <c r="H69" s="11">
        <f t="shared" ca="1" si="56"/>
        <v>0</v>
      </c>
      <c r="I69" s="11">
        <f t="shared" ca="1" si="56"/>
        <v>3</v>
      </c>
      <c r="J69" s="11">
        <f t="shared" ca="1" si="48"/>
        <v>12</v>
      </c>
      <c r="K69" s="25">
        <f t="shared" ca="1" si="49"/>
        <v>1.7142857142857142</v>
      </c>
      <c r="L69" s="25">
        <f t="shared" ca="1" si="50"/>
        <v>1.3492063492063491</v>
      </c>
      <c r="M69" s="24">
        <f t="shared" si="51"/>
        <v>45564</v>
      </c>
      <c r="N69" s="24">
        <f t="shared" si="52"/>
        <v>45570</v>
      </c>
      <c r="O69" s="32">
        <f t="shared" si="53"/>
        <v>12</v>
      </c>
      <c r="P69" s="25">
        <f t="shared" ca="1" si="54"/>
        <v>1.7142857142857142</v>
      </c>
      <c r="Q69" s="34">
        <f t="shared" ca="1" si="55"/>
        <v>0.5</v>
      </c>
    </row>
    <row r="70" spans="1:17" x14ac:dyDescent="0.3">
      <c r="A70" s="11">
        <f t="shared" ref="A70:A89" si="57">A69+1</f>
        <v>68</v>
      </c>
      <c r="B70" s="11">
        <f t="shared" ref="B70:B89" si="58">B69+7</f>
        <v>469</v>
      </c>
      <c r="C70" s="17">
        <f t="shared" ca="1" si="56"/>
        <v>3</v>
      </c>
      <c r="D70" s="11">
        <f t="shared" ca="1" si="56"/>
        <v>1</v>
      </c>
      <c r="E70" s="11">
        <f t="shared" ca="1" si="56"/>
        <v>2</v>
      </c>
      <c r="F70" s="11">
        <f t="shared" ca="1" si="56"/>
        <v>2</v>
      </c>
      <c r="G70" s="11">
        <f t="shared" ca="1" si="56"/>
        <v>1</v>
      </c>
      <c r="H70" s="11">
        <f t="shared" ca="1" si="56"/>
        <v>0</v>
      </c>
      <c r="I70" s="11">
        <f t="shared" ca="1" si="56"/>
        <v>3</v>
      </c>
      <c r="J70" s="11">
        <f t="shared" ca="1" si="48"/>
        <v>12</v>
      </c>
      <c r="K70" s="25">
        <f t="shared" ca="1" si="49"/>
        <v>1.7142857142857142</v>
      </c>
      <c r="L70" s="25">
        <f t="shared" ca="1" si="50"/>
        <v>1.3809523809523807</v>
      </c>
      <c r="M70" s="24">
        <f t="shared" si="51"/>
        <v>45571</v>
      </c>
      <c r="N70" s="24">
        <f t="shared" si="52"/>
        <v>45577</v>
      </c>
      <c r="O70" s="32">
        <f t="shared" si="53"/>
        <v>12</v>
      </c>
      <c r="P70" s="25">
        <f t="shared" ca="1" si="54"/>
        <v>1.7142857142857142</v>
      </c>
      <c r="Q70" s="34">
        <f t="shared" ca="1" si="55"/>
        <v>0</v>
      </c>
    </row>
    <row r="71" spans="1:17" x14ac:dyDescent="0.3">
      <c r="A71" s="11">
        <f t="shared" si="57"/>
        <v>69</v>
      </c>
      <c r="B71" s="11">
        <f t="shared" si="58"/>
        <v>476</v>
      </c>
      <c r="C71" s="17">
        <f t="shared" ca="1" si="56"/>
        <v>1</v>
      </c>
      <c r="D71" s="11">
        <f t="shared" ca="1" si="56"/>
        <v>0</v>
      </c>
      <c r="E71" s="11">
        <f t="shared" ca="1" si="56"/>
        <v>0</v>
      </c>
      <c r="F71" s="11">
        <f t="shared" ca="1" si="56"/>
        <v>4</v>
      </c>
      <c r="G71" s="11">
        <f t="shared" ca="1" si="56"/>
        <v>1</v>
      </c>
      <c r="H71" s="11">
        <f t="shared" ca="1" si="56"/>
        <v>1</v>
      </c>
      <c r="I71" s="11">
        <f t="shared" ca="1" si="56"/>
        <v>0</v>
      </c>
      <c r="J71" s="11">
        <f t="shared" ca="1" si="48"/>
        <v>7</v>
      </c>
      <c r="K71" s="25">
        <f t="shared" ca="1" si="49"/>
        <v>1</v>
      </c>
      <c r="L71" s="25">
        <f t="shared" ca="1" si="50"/>
        <v>1.3650793650793649</v>
      </c>
      <c r="M71" s="24">
        <f t="shared" si="51"/>
        <v>45578</v>
      </c>
      <c r="N71" s="24">
        <f t="shared" si="52"/>
        <v>45584</v>
      </c>
      <c r="O71" s="32">
        <f t="shared" si="53"/>
        <v>7</v>
      </c>
      <c r="P71" s="25">
        <f t="shared" ca="1" si="54"/>
        <v>1</v>
      </c>
      <c r="Q71" s="34">
        <f t="shared" ca="1" si="55"/>
        <v>-0.41666666666666663</v>
      </c>
    </row>
    <row r="72" spans="1:17" x14ac:dyDescent="0.3">
      <c r="A72" s="11">
        <f t="shared" si="57"/>
        <v>70</v>
      </c>
      <c r="B72" s="11">
        <f t="shared" si="58"/>
        <v>483</v>
      </c>
      <c r="C72" s="17">
        <f t="shared" ca="1" si="56"/>
        <v>4</v>
      </c>
      <c r="D72" s="11">
        <f t="shared" ca="1" si="56"/>
        <v>3</v>
      </c>
      <c r="E72" s="11">
        <f t="shared" ca="1" si="56"/>
        <v>1</v>
      </c>
      <c r="F72" s="11">
        <f t="shared" ca="1" si="56"/>
        <v>0</v>
      </c>
      <c r="G72" s="11">
        <f t="shared" ca="1" si="56"/>
        <v>2</v>
      </c>
      <c r="H72" s="11">
        <f t="shared" ca="1" si="56"/>
        <v>1</v>
      </c>
      <c r="I72" s="11">
        <f t="shared" ca="1" si="56"/>
        <v>1</v>
      </c>
      <c r="J72" s="11">
        <f t="shared" ca="1" si="48"/>
        <v>12</v>
      </c>
      <c r="K72" s="25">
        <f t="shared" ca="1" si="49"/>
        <v>1.7142857142857142</v>
      </c>
      <c r="L72" s="25">
        <f t="shared" ca="1" si="50"/>
        <v>1.3968253968253965</v>
      </c>
      <c r="M72" s="24">
        <f t="shared" si="51"/>
        <v>45585</v>
      </c>
      <c r="N72" s="24">
        <f t="shared" si="52"/>
        <v>45591</v>
      </c>
      <c r="O72" s="32">
        <f t="shared" si="53"/>
        <v>12</v>
      </c>
      <c r="P72" s="25">
        <f t="shared" ca="1" si="54"/>
        <v>1.7142857142857142</v>
      </c>
      <c r="Q72" s="34">
        <f t="shared" ca="1" si="55"/>
        <v>0.71428571428571419</v>
      </c>
    </row>
    <row r="73" spans="1:17" x14ac:dyDescent="0.3">
      <c r="A73" s="11">
        <f t="shared" si="57"/>
        <v>71</v>
      </c>
      <c r="B73" s="11">
        <f t="shared" si="58"/>
        <v>490</v>
      </c>
      <c r="C73" s="17">
        <f t="shared" ca="1" si="56"/>
        <v>1</v>
      </c>
      <c r="D73" s="11">
        <f t="shared" ca="1" si="56"/>
        <v>2</v>
      </c>
      <c r="E73" s="11">
        <f t="shared" ca="1" si="56"/>
        <v>1</v>
      </c>
      <c r="F73" s="11">
        <f t="shared" ca="1" si="56"/>
        <v>0</v>
      </c>
      <c r="G73" s="11">
        <f t="shared" ca="1" si="56"/>
        <v>1</v>
      </c>
      <c r="H73" s="11">
        <f t="shared" ca="1" si="56"/>
        <v>1</v>
      </c>
      <c r="I73" s="11">
        <f t="shared" ca="1" si="56"/>
        <v>3</v>
      </c>
      <c r="J73" s="11">
        <f t="shared" ca="1" si="48"/>
        <v>9</v>
      </c>
      <c r="K73" s="25">
        <f t="shared" ca="1" si="49"/>
        <v>1.2857142857142858</v>
      </c>
      <c r="L73" s="25">
        <f t="shared" ca="1" si="50"/>
        <v>1.3809523809523809</v>
      </c>
      <c r="M73" s="24">
        <f t="shared" si="51"/>
        <v>45592</v>
      </c>
      <c r="N73" s="24">
        <f t="shared" si="52"/>
        <v>45598</v>
      </c>
      <c r="O73" s="32">
        <f t="shared" si="53"/>
        <v>9</v>
      </c>
      <c r="P73" s="25">
        <f t="shared" ca="1" si="54"/>
        <v>1.2857142857142858</v>
      </c>
      <c r="Q73" s="34">
        <f t="shared" ca="1" si="55"/>
        <v>-0.24999999999999989</v>
      </c>
    </row>
    <row r="74" spans="1:17" x14ac:dyDescent="0.3">
      <c r="A74" s="11">
        <f t="shared" si="57"/>
        <v>72</v>
      </c>
      <c r="B74" s="11">
        <f t="shared" si="58"/>
        <v>497</v>
      </c>
      <c r="C74" s="17">
        <f t="shared" ca="1" si="56"/>
        <v>3</v>
      </c>
      <c r="D74" s="11">
        <f t="shared" ca="1" si="56"/>
        <v>2</v>
      </c>
      <c r="E74" s="11">
        <f t="shared" ca="1" si="56"/>
        <v>3</v>
      </c>
      <c r="F74" s="11">
        <f t="shared" ca="1" si="56"/>
        <v>0</v>
      </c>
      <c r="G74" s="11">
        <f t="shared" ca="1" si="56"/>
        <v>1</v>
      </c>
      <c r="H74" s="11">
        <f t="shared" ca="1" si="56"/>
        <v>2</v>
      </c>
      <c r="I74" s="11">
        <f t="shared" ca="1" si="56"/>
        <v>0</v>
      </c>
      <c r="J74" s="11">
        <f t="shared" ca="1" si="48"/>
        <v>11</v>
      </c>
      <c r="K74" s="25">
        <f t="shared" ca="1" si="49"/>
        <v>1.5714285714285714</v>
      </c>
      <c r="L74" s="25">
        <f t="shared" ca="1" si="50"/>
        <v>1.4126984126984126</v>
      </c>
      <c r="M74" s="24">
        <f t="shared" si="51"/>
        <v>45599</v>
      </c>
      <c r="N74" s="24">
        <f t="shared" si="52"/>
        <v>45605</v>
      </c>
      <c r="O74" s="32">
        <f t="shared" si="53"/>
        <v>11</v>
      </c>
      <c r="P74" s="25">
        <f t="shared" ca="1" si="54"/>
        <v>1.5714285714285714</v>
      </c>
      <c r="Q74" s="34">
        <f t="shared" ca="1" si="55"/>
        <v>0.2222222222222221</v>
      </c>
    </row>
    <row r="75" spans="1:17" x14ac:dyDescent="0.3">
      <c r="A75" s="11">
        <f t="shared" si="57"/>
        <v>73</v>
      </c>
      <c r="B75" s="11">
        <f t="shared" si="58"/>
        <v>504</v>
      </c>
      <c r="C75" s="17">
        <f t="shared" ca="1" si="56"/>
        <v>2</v>
      </c>
      <c r="D75" s="11">
        <f t="shared" ca="1" si="56"/>
        <v>4</v>
      </c>
      <c r="E75" s="11">
        <f t="shared" ca="1" si="56"/>
        <v>0</v>
      </c>
      <c r="F75" s="11">
        <f t="shared" ca="1" si="56"/>
        <v>1</v>
      </c>
      <c r="G75" s="11">
        <f t="shared" ca="1" si="56"/>
        <v>1</v>
      </c>
      <c r="H75" s="11">
        <f t="shared" ca="1" si="56"/>
        <v>2</v>
      </c>
      <c r="I75" s="11">
        <f t="shared" ca="1" si="56"/>
        <v>2</v>
      </c>
      <c r="J75" s="11">
        <f t="shared" ca="1" si="48"/>
        <v>12</v>
      </c>
      <c r="K75" s="25">
        <f t="shared" ca="1" si="49"/>
        <v>1.7142857142857142</v>
      </c>
      <c r="L75" s="25">
        <f t="shared" ca="1" si="50"/>
        <v>1.4126984126984126</v>
      </c>
      <c r="M75" s="24">
        <f t="shared" si="51"/>
        <v>45606</v>
      </c>
      <c r="N75" s="24">
        <f t="shared" si="52"/>
        <v>45612</v>
      </c>
      <c r="O75" s="32">
        <f t="shared" si="53"/>
        <v>12</v>
      </c>
      <c r="P75" s="25">
        <f t="shared" ca="1" si="54"/>
        <v>1.7142857142857142</v>
      </c>
      <c r="Q75" s="34">
        <f t="shared" ca="1" si="55"/>
        <v>9.090909090909087E-2</v>
      </c>
    </row>
    <row r="76" spans="1:17" x14ac:dyDescent="0.3">
      <c r="A76" s="11">
        <f t="shared" si="57"/>
        <v>74</v>
      </c>
      <c r="B76" s="11">
        <f t="shared" si="58"/>
        <v>511</v>
      </c>
      <c r="C76" s="17">
        <f t="shared" ca="1" si="56"/>
        <v>1</v>
      </c>
      <c r="D76" s="11">
        <f t="shared" ca="1" si="56"/>
        <v>2</v>
      </c>
      <c r="E76" s="11">
        <f t="shared" ca="1" si="56"/>
        <v>0</v>
      </c>
      <c r="F76" s="11">
        <f t="shared" ca="1" si="56"/>
        <v>2</v>
      </c>
      <c r="G76" s="11">
        <f t="shared" ca="1" si="56"/>
        <v>1</v>
      </c>
      <c r="H76" s="11">
        <f t="shared" ca="1" si="56"/>
        <v>0</v>
      </c>
      <c r="I76" s="11">
        <f t="shared" ca="1" si="56"/>
        <v>0</v>
      </c>
      <c r="J76" s="11">
        <f t="shared" ca="1" si="48"/>
        <v>6</v>
      </c>
      <c r="K76" s="25">
        <f t="shared" ca="1" si="49"/>
        <v>0.8571428571428571</v>
      </c>
      <c r="L76" s="25">
        <f t="shared" ca="1" si="50"/>
        <v>1.4126984126984126</v>
      </c>
      <c r="M76" s="24">
        <f t="shared" si="51"/>
        <v>45613</v>
      </c>
      <c r="N76" s="24">
        <f t="shared" si="52"/>
        <v>45619</v>
      </c>
      <c r="O76" s="32">
        <f t="shared" si="53"/>
        <v>6</v>
      </c>
      <c r="P76" s="25">
        <f t="shared" ca="1" si="54"/>
        <v>0.8571428571428571</v>
      </c>
      <c r="Q76" s="34">
        <f t="shared" ca="1" si="55"/>
        <v>-0.5</v>
      </c>
    </row>
    <row r="77" spans="1:17" x14ac:dyDescent="0.3">
      <c r="A77" s="11">
        <f t="shared" si="57"/>
        <v>75</v>
      </c>
      <c r="B77" s="11">
        <f t="shared" si="58"/>
        <v>518</v>
      </c>
      <c r="C77" s="17">
        <f t="shared" ca="1" si="56"/>
        <v>1</v>
      </c>
      <c r="D77" s="11">
        <f t="shared" ca="1" si="56"/>
        <v>5</v>
      </c>
      <c r="E77" s="11">
        <f t="shared" ca="1" si="56"/>
        <v>2</v>
      </c>
      <c r="F77" s="11">
        <f t="shared" ca="1" si="56"/>
        <v>3</v>
      </c>
      <c r="G77" s="11">
        <f t="shared" ca="1" si="56"/>
        <v>2</v>
      </c>
      <c r="H77" s="11">
        <f t="shared" ca="1" si="56"/>
        <v>1</v>
      </c>
      <c r="I77" s="11">
        <f t="shared" ca="1" si="56"/>
        <v>3</v>
      </c>
      <c r="J77" s="11">
        <f t="shared" ca="1" si="48"/>
        <v>17</v>
      </c>
      <c r="K77" s="25">
        <f t="shared" ca="1" si="49"/>
        <v>2.4285714285714284</v>
      </c>
      <c r="L77" s="25">
        <f t="shared" ca="1" si="50"/>
        <v>1.5555555555555556</v>
      </c>
      <c r="M77" s="24">
        <f t="shared" si="51"/>
        <v>45620</v>
      </c>
      <c r="N77" s="24">
        <f t="shared" si="52"/>
        <v>45626</v>
      </c>
      <c r="O77" s="32">
        <f t="shared" si="53"/>
        <v>17</v>
      </c>
      <c r="P77" s="25">
        <f t="shared" ca="1" si="54"/>
        <v>2.4285714285714284</v>
      </c>
      <c r="Q77" s="34">
        <f t="shared" ca="1" si="55"/>
        <v>1.833333333333333</v>
      </c>
    </row>
    <row r="78" spans="1:17" x14ac:dyDescent="0.3">
      <c r="A78" s="11">
        <f t="shared" si="57"/>
        <v>76</v>
      </c>
      <c r="B78" s="11">
        <f t="shared" si="58"/>
        <v>525</v>
      </c>
      <c r="C78" s="17">
        <f t="shared" ca="1" si="56"/>
        <v>3</v>
      </c>
      <c r="D78" s="11">
        <f t="shared" ca="1" si="56"/>
        <v>0</v>
      </c>
      <c r="E78" s="11">
        <f t="shared" ca="1" si="56"/>
        <v>1</v>
      </c>
      <c r="F78" s="11">
        <f t="shared" ca="1" si="56"/>
        <v>3</v>
      </c>
      <c r="G78" s="11">
        <f t="shared" ca="1" si="56"/>
        <v>1</v>
      </c>
      <c r="H78" s="11">
        <f t="shared" ca="1" si="56"/>
        <v>4</v>
      </c>
      <c r="I78" s="11">
        <f t="shared" ca="1" si="56"/>
        <v>1</v>
      </c>
      <c r="J78" s="11">
        <f t="shared" ref="J78:J89" ca="1" si="59">IF(I78&lt;&gt;"",SUM(C78:I78),"")</f>
        <v>13</v>
      </c>
      <c r="K78" s="25">
        <f t="shared" ref="K78:K89" ca="1" si="60">IF(I78&lt;&gt;"",J78/7,"")</f>
        <v>1.8571428571428572</v>
      </c>
      <c r="L78" s="25">
        <f t="shared" ref="L78:L89" ca="1" si="61">IF(K78&lt;&gt;"",AVERAGE(K70:K78),"")</f>
        <v>1.5714285714285716</v>
      </c>
      <c r="M78" s="24">
        <f t="shared" ref="M78:M89" si="62">N77+1</f>
        <v>45627</v>
      </c>
      <c r="N78" s="24">
        <f t="shared" ref="N78:N89" si="63">M78+6</f>
        <v>45633</v>
      </c>
      <c r="O78" s="32">
        <f t="shared" ref="O78:O89" si="64">IF(COUNTIFS(data_1,"&gt;="&amp;M78,data_1,"&lt;="&amp;N78)&gt;0,COUNTIFS(data_1,"&gt;="&amp;M78,data_1,"&lt;="&amp;N78),"")</f>
        <v>13</v>
      </c>
      <c r="P78" s="25">
        <f t="shared" ref="P78:P89" ca="1" si="65">IF(O78&lt;&gt;"",O78/IF((INT(NOW()-M78)+1)&lt;=0,"",IF((INT(NOW()-M78)+1)&gt;7,7,INT(NOW()-M78)+1)),"")</f>
        <v>1.8571428571428572</v>
      </c>
      <c r="Q78" s="34">
        <f t="shared" ref="Q78:Q89" ca="1" si="66">IF(AND(P77&gt;0,P77&lt;&gt;"",P78&lt;&gt;""),(P78-P77)/P77,0)</f>
        <v>-0.23529411764705874</v>
      </c>
    </row>
    <row r="79" spans="1:17" x14ac:dyDescent="0.3">
      <c r="A79" s="11">
        <f t="shared" si="57"/>
        <v>77</v>
      </c>
      <c r="B79" s="11">
        <f t="shared" si="58"/>
        <v>532</v>
      </c>
      <c r="C79" s="17">
        <f t="shared" ca="1" si="56"/>
        <v>4</v>
      </c>
      <c r="D79" s="11">
        <f t="shared" ca="1" si="56"/>
        <v>1</v>
      </c>
      <c r="E79" s="11">
        <f t="shared" ca="1" si="56"/>
        <v>0</v>
      </c>
      <c r="F79" s="11">
        <f t="shared" ca="1" si="56"/>
        <v>2</v>
      </c>
      <c r="G79" s="11">
        <f t="shared" ca="1" si="56"/>
        <v>1</v>
      </c>
      <c r="H79" s="11">
        <f t="shared" ca="1" si="56"/>
        <v>1</v>
      </c>
      <c r="I79" s="11">
        <f t="shared" ca="1" si="56"/>
        <v>2</v>
      </c>
      <c r="J79" s="11">
        <f t="shared" ca="1" si="59"/>
        <v>11</v>
      </c>
      <c r="K79" s="25">
        <f t="shared" ca="1" si="60"/>
        <v>1.5714285714285714</v>
      </c>
      <c r="L79" s="25">
        <f t="shared" ca="1" si="61"/>
        <v>1.5555555555555556</v>
      </c>
      <c r="M79" s="24">
        <f t="shared" si="62"/>
        <v>45634</v>
      </c>
      <c r="N79" s="24">
        <f t="shared" si="63"/>
        <v>45640</v>
      </c>
      <c r="O79" s="32">
        <f t="shared" si="64"/>
        <v>11</v>
      </c>
      <c r="P79" s="25">
        <f t="shared" ca="1" si="65"/>
        <v>1.5714285714285714</v>
      </c>
      <c r="Q79" s="34">
        <f t="shared" ca="1" si="66"/>
        <v>-0.15384615384615388</v>
      </c>
    </row>
    <row r="80" spans="1:17" x14ac:dyDescent="0.3">
      <c r="A80" s="11">
        <f t="shared" si="57"/>
        <v>78</v>
      </c>
      <c r="B80" s="11">
        <f t="shared" si="58"/>
        <v>539</v>
      </c>
      <c r="C80" s="17">
        <f t="shared" ca="1" si="56"/>
        <v>3</v>
      </c>
      <c r="D80" s="11">
        <f t="shared" ca="1" si="56"/>
        <v>1</v>
      </c>
      <c r="E80" s="11">
        <f t="shared" ca="1" si="56"/>
        <v>0</v>
      </c>
      <c r="F80" s="11">
        <f t="shared" ca="1" si="56"/>
        <v>0</v>
      </c>
      <c r="G80" s="11">
        <f t="shared" ca="1" si="56"/>
        <v>5</v>
      </c>
      <c r="H80" s="11">
        <f t="shared" ca="1" si="56"/>
        <v>1</v>
      </c>
      <c r="I80" s="11">
        <f t="shared" ca="1" si="56"/>
        <v>1</v>
      </c>
      <c r="J80" s="11">
        <f t="shared" ca="1" si="59"/>
        <v>11</v>
      </c>
      <c r="K80" s="25">
        <f t="shared" ca="1" si="60"/>
        <v>1.5714285714285714</v>
      </c>
      <c r="L80" s="25">
        <f t="shared" ca="1" si="61"/>
        <v>1.6190476190476191</v>
      </c>
      <c r="M80" s="24">
        <f t="shared" si="62"/>
        <v>45641</v>
      </c>
      <c r="N80" s="24">
        <f t="shared" si="63"/>
        <v>45647</v>
      </c>
      <c r="O80" s="32">
        <f t="shared" si="64"/>
        <v>11</v>
      </c>
      <c r="P80" s="25">
        <f t="shared" ca="1" si="65"/>
        <v>1.5714285714285714</v>
      </c>
      <c r="Q80" s="34">
        <f t="shared" ca="1" si="66"/>
        <v>0</v>
      </c>
    </row>
    <row r="81" spans="1:17" x14ac:dyDescent="0.3">
      <c r="A81" s="11">
        <f t="shared" si="57"/>
        <v>79</v>
      </c>
      <c r="B81" s="11">
        <f t="shared" si="58"/>
        <v>546</v>
      </c>
      <c r="C81" s="17">
        <f t="shared" ca="1" si="56"/>
        <v>2</v>
      </c>
      <c r="D81" s="11">
        <f t="shared" ca="1" si="56"/>
        <v>0</v>
      </c>
      <c r="E81" s="11">
        <f t="shared" ca="1" si="56"/>
        <v>1</v>
      </c>
      <c r="F81" s="11">
        <f t="shared" ca="1" si="56"/>
        <v>4</v>
      </c>
      <c r="G81" s="11">
        <f t="shared" ca="1" si="56"/>
        <v>0</v>
      </c>
      <c r="H81" s="11">
        <f t="shared" ca="1" si="56"/>
        <v>2</v>
      </c>
      <c r="I81" s="11">
        <f t="shared" ca="1" si="56"/>
        <v>1</v>
      </c>
      <c r="J81" s="11">
        <f t="shared" ca="1" si="59"/>
        <v>10</v>
      </c>
      <c r="K81" s="25">
        <f t="shared" ca="1" si="60"/>
        <v>1.4285714285714286</v>
      </c>
      <c r="L81" s="25">
        <f t="shared" ca="1" si="61"/>
        <v>1.5873015873015872</v>
      </c>
      <c r="M81" s="24">
        <f t="shared" si="62"/>
        <v>45648</v>
      </c>
      <c r="N81" s="24">
        <f t="shared" si="63"/>
        <v>45654</v>
      </c>
      <c r="O81" s="32">
        <f t="shared" si="64"/>
        <v>10</v>
      </c>
      <c r="P81" s="25">
        <f t="shared" ca="1" si="65"/>
        <v>1.4285714285714286</v>
      </c>
      <c r="Q81" s="34">
        <f t="shared" ca="1" si="66"/>
        <v>-9.090909090909087E-2</v>
      </c>
    </row>
    <row r="82" spans="1:17" x14ac:dyDescent="0.3">
      <c r="A82" s="11">
        <f t="shared" si="57"/>
        <v>80</v>
      </c>
      <c r="B82" s="11">
        <f t="shared" si="58"/>
        <v>553</v>
      </c>
      <c r="C82" s="17">
        <f t="shared" ca="1" si="56"/>
        <v>2</v>
      </c>
      <c r="D82" s="11">
        <f t="shared" ca="1" si="56"/>
        <v>1</v>
      </c>
      <c r="E82" s="11">
        <f t="shared" ca="1" si="56"/>
        <v>3</v>
      </c>
      <c r="F82" s="11">
        <f t="shared" ca="1" si="56"/>
        <v>3</v>
      </c>
      <c r="G82" s="11">
        <f t="shared" ca="1" si="56"/>
        <v>1</v>
      </c>
      <c r="H82" s="11">
        <f t="shared" ca="1" si="56"/>
        <v>2</v>
      </c>
      <c r="I82" s="11">
        <f t="shared" ca="1" si="56"/>
        <v>0</v>
      </c>
      <c r="J82" s="11">
        <f t="shared" ca="1" si="59"/>
        <v>12</v>
      </c>
      <c r="K82" s="25">
        <f t="shared" ca="1" si="60"/>
        <v>1.7142857142857142</v>
      </c>
      <c r="L82" s="25">
        <f t="shared" ca="1" si="61"/>
        <v>1.6349206349206349</v>
      </c>
      <c r="M82" s="24">
        <f t="shared" si="62"/>
        <v>45655</v>
      </c>
      <c r="N82" s="24">
        <f t="shared" si="63"/>
        <v>45661</v>
      </c>
      <c r="O82" s="32">
        <f t="shared" si="64"/>
        <v>12</v>
      </c>
      <c r="P82" s="25">
        <f t="shared" ca="1" si="65"/>
        <v>1.7142857142857142</v>
      </c>
      <c r="Q82" s="34">
        <f t="shared" ca="1" si="66"/>
        <v>0.1999999999999999</v>
      </c>
    </row>
    <row r="83" spans="1:17" x14ac:dyDescent="0.3">
      <c r="A83" s="11">
        <f t="shared" si="57"/>
        <v>81</v>
      </c>
      <c r="B83" s="11">
        <f t="shared" si="58"/>
        <v>560</v>
      </c>
      <c r="C83" s="17">
        <f t="shared" ca="1" si="56"/>
        <v>1</v>
      </c>
      <c r="D83" s="11">
        <f t="shared" ca="1" si="56"/>
        <v>1</v>
      </c>
      <c r="E83" s="11">
        <f t="shared" ca="1" si="56"/>
        <v>5</v>
      </c>
      <c r="F83" s="11">
        <f t="shared" ca="1" si="56"/>
        <v>1</v>
      </c>
      <c r="G83" s="11">
        <f t="shared" ca="1" si="56"/>
        <v>2</v>
      </c>
      <c r="H83" s="11">
        <f t="shared" ca="1" si="56"/>
        <v>0</v>
      </c>
      <c r="I83" s="11">
        <f t="shared" ca="1" si="56"/>
        <v>1</v>
      </c>
      <c r="J83" s="11">
        <f t="shared" ca="1" si="59"/>
        <v>11</v>
      </c>
      <c r="K83" s="25">
        <f t="shared" ca="1" si="60"/>
        <v>1.5714285714285714</v>
      </c>
      <c r="L83" s="25">
        <f t="shared" ca="1" si="61"/>
        <v>1.6349206349206349</v>
      </c>
      <c r="M83" s="24">
        <f t="shared" si="62"/>
        <v>45662</v>
      </c>
      <c r="N83" s="24">
        <f t="shared" si="63"/>
        <v>45668</v>
      </c>
      <c r="O83" s="32">
        <f t="shared" si="64"/>
        <v>11</v>
      </c>
      <c r="P83" s="25">
        <f t="shared" ca="1" si="65"/>
        <v>1.5714285714285714</v>
      </c>
      <c r="Q83" s="34">
        <f t="shared" ca="1" si="66"/>
        <v>-8.3333333333333301E-2</v>
      </c>
    </row>
    <row r="84" spans="1:17" x14ac:dyDescent="0.3">
      <c r="A84" s="11">
        <f t="shared" si="57"/>
        <v>82</v>
      </c>
      <c r="B84" s="11">
        <f t="shared" si="58"/>
        <v>567</v>
      </c>
      <c r="C84" s="17">
        <f t="shared" ref="C84:I89" ca="1" si="67">IF(TODAY() &gt;= C$2+$B84, COUNTIFS(data_1,_xlfn.CONCAT("=",C$2+$B84)), "")</f>
        <v>2</v>
      </c>
      <c r="D84" s="11">
        <f t="shared" ca="1" si="67"/>
        <v>2</v>
      </c>
      <c r="E84" s="11">
        <f t="shared" ca="1" si="67"/>
        <v>0</v>
      </c>
      <c r="F84" s="11">
        <f t="shared" ca="1" si="67"/>
        <v>3</v>
      </c>
      <c r="G84" s="11">
        <f t="shared" ca="1" si="67"/>
        <v>0</v>
      </c>
      <c r="H84" s="11">
        <f t="shared" ca="1" si="67"/>
        <v>0</v>
      </c>
      <c r="I84" s="11">
        <f t="shared" ca="1" si="67"/>
        <v>2</v>
      </c>
      <c r="J84" s="11">
        <f t="shared" ca="1" si="59"/>
        <v>9</v>
      </c>
      <c r="K84" s="25">
        <f t="shared" ca="1" si="60"/>
        <v>1.2857142857142858</v>
      </c>
      <c r="L84" s="25">
        <f t="shared" ca="1" si="61"/>
        <v>1.5873015873015872</v>
      </c>
      <c r="M84" s="24">
        <f t="shared" si="62"/>
        <v>45669</v>
      </c>
      <c r="N84" s="24">
        <f t="shared" si="63"/>
        <v>45675</v>
      </c>
      <c r="O84" s="32">
        <f t="shared" si="64"/>
        <v>9</v>
      </c>
      <c r="P84" s="25">
        <f t="shared" ca="1" si="65"/>
        <v>1.2857142857142858</v>
      </c>
      <c r="Q84" s="34">
        <f t="shared" ca="1" si="66"/>
        <v>-0.18181818181818174</v>
      </c>
    </row>
    <row r="85" spans="1:17" x14ac:dyDescent="0.3">
      <c r="A85" s="11">
        <f t="shared" si="57"/>
        <v>83</v>
      </c>
      <c r="B85" s="11">
        <f t="shared" si="58"/>
        <v>574</v>
      </c>
      <c r="C85" s="17">
        <f t="shared" ca="1" si="67"/>
        <v>3</v>
      </c>
      <c r="D85" s="11">
        <f t="shared" ca="1" si="67"/>
        <v>0</v>
      </c>
      <c r="E85" s="11">
        <f t="shared" ca="1" si="67"/>
        <v>0</v>
      </c>
      <c r="F85" s="11">
        <f t="shared" ca="1" si="67"/>
        <v>2</v>
      </c>
      <c r="G85" s="11">
        <f t="shared" ca="1" si="67"/>
        <v>1</v>
      </c>
      <c r="H85" s="11">
        <f t="shared" ca="1" si="67"/>
        <v>3</v>
      </c>
      <c r="I85" s="11">
        <f t="shared" ca="1" si="67"/>
        <v>0</v>
      </c>
      <c r="J85" s="11">
        <f t="shared" ca="1" si="59"/>
        <v>9</v>
      </c>
      <c r="K85" s="25">
        <f t="shared" ca="1" si="60"/>
        <v>1.2857142857142858</v>
      </c>
      <c r="L85" s="25">
        <f t="shared" ca="1" si="61"/>
        <v>1.6349206349206349</v>
      </c>
      <c r="M85" s="24">
        <f t="shared" si="62"/>
        <v>45676</v>
      </c>
      <c r="N85" s="24">
        <f t="shared" si="63"/>
        <v>45682</v>
      </c>
      <c r="O85" s="32">
        <f t="shared" si="64"/>
        <v>9</v>
      </c>
      <c r="P85" s="25">
        <f t="shared" ca="1" si="65"/>
        <v>1.2857142857142858</v>
      </c>
      <c r="Q85" s="34">
        <f t="shared" ca="1" si="66"/>
        <v>0</v>
      </c>
    </row>
    <row r="86" spans="1:17" x14ac:dyDescent="0.3">
      <c r="A86" s="11">
        <f t="shared" si="57"/>
        <v>84</v>
      </c>
      <c r="B86" s="11">
        <f t="shared" si="58"/>
        <v>581</v>
      </c>
      <c r="C86" s="17">
        <f t="shared" ca="1" si="67"/>
        <v>0</v>
      </c>
      <c r="D86" s="11">
        <f t="shared" ca="1" si="67"/>
        <v>0</v>
      </c>
      <c r="E86" s="11">
        <f t="shared" ca="1" si="67"/>
        <v>0</v>
      </c>
      <c r="F86" s="11" t="str">
        <f t="shared" ca="1" si="67"/>
        <v/>
      </c>
      <c r="G86" s="11" t="str">
        <f t="shared" ca="1" si="67"/>
        <v/>
      </c>
      <c r="H86" s="11" t="str">
        <f t="shared" ca="1" si="67"/>
        <v/>
      </c>
      <c r="I86" s="11" t="str">
        <f t="shared" ca="1" si="67"/>
        <v/>
      </c>
      <c r="J86" s="11" t="str">
        <f t="shared" ca="1" si="59"/>
        <v/>
      </c>
      <c r="K86" s="25" t="str">
        <f t="shared" ca="1" si="60"/>
        <v/>
      </c>
      <c r="L86" s="25" t="str">
        <f t="shared" ca="1" si="61"/>
        <v/>
      </c>
      <c r="M86" s="24">
        <f t="shared" si="62"/>
        <v>45683</v>
      </c>
      <c r="N86" s="24">
        <f t="shared" si="63"/>
        <v>45689</v>
      </c>
      <c r="O86" s="32" t="str">
        <f t="shared" si="64"/>
        <v/>
      </c>
      <c r="P86" s="25" t="str">
        <f t="shared" ca="1" si="65"/>
        <v/>
      </c>
      <c r="Q86" s="34">
        <f t="shared" ca="1" si="66"/>
        <v>0</v>
      </c>
    </row>
    <row r="87" spans="1:17" x14ac:dyDescent="0.3">
      <c r="A87" s="11">
        <f t="shared" si="57"/>
        <v>85</v>
      </c>
      <c r="B87" s="11">
        <f t="shared" si="58"/>
        <v>588</v>
      </c>
      <c r="C87" s="17" t="str">
        <f t="shared" ca="1" si="67"/>
        <v/>
      </c>
      <c r="D87" s="11" t="str">
        <f t="shared" ca="1" si="67"/>
        <v/>
      </c>
      <c r="E87" s="11" t="str">
        <f t="shared" ca="1" si="67"/>
        <v/>
      </c>
      <c r="F87" s="11" t="str">
        <f t="shared" ca="1" si="67"/>
        <v/>
      </c>
      <c r="G87" s="11" t="str">
        <f t="shared" ca="1" si="67"/>
        <v/>
      </c>
      <c r="H87" s="11" t="str">
        <f t="shared" ca="1" si="67"/>
        <v/>
      </c>
      <c r="I87" s="11" t="str">
        <f t="shared" ca="1" si="67"/>
        <v/>
      </c>
      <c r="J87" s="11" t="str">
        <f t="shared" ca="1" si="59"/>
        <v/>
      </c>
      <c r="K87" s="25" t="str">
        <f t="shared" ca="1" si="60"/>
        <v/>
      </c>
      <c r="L87" s="25" t="str">
        <f t="shared" ca="1" si="61"/>
        <v/>
      </c>
      <c r="M87" s="24">
        <f t="shared" si="62"/>
        <v>45690</v>
      </c>
      <c r="N87" s="24">
        <f t="shared" si="63"/>
        <v>45696</v>
      </c>
      <c r="O87" s="32" t="str">
        <f t="shared" si="64"/>
        <v/>
      </c>
      <c r="P87" s="25" t="str">
        <f t="shared" ca="1" si="65"/>
        <v/>
      </c>
      <c r="Q87" s="34">
        <f t="shared" ca="1" si="66"/>
        <v>0</v>
      </c>
    </row>
    <row r="88" spans="1:17" x14ac:dyDescent="0.3">
      <c r="A88" s="11">
        <f t="shared" si="57"/>
        <v>86</v>
      </c>
      <c r="B88" s="11">
        <f t="shared" si="58"/>
        <v>595</v>
      </c>
      <c r="C88" s="17" t="str">
        <f t="shared" ca="1" si="67"/>
        <v/>
      </c>
      <c r="D88" s="11" t="str">
        <f t="shared" ca="1" si="67"/>
        <v/>
      </c>
      <c r="E88" s="11" t="str">
        <f t="shared" ca="1" si="67"/>
        <v/>
      </c>
      <c r="F88" s="11" t="str">
        <f t="shared" ca="1" si="67"/>
        <v/>
      </c>
      <c r="G88" s="11" t="str">
        <f t="shared" ca="1" si="67"/>
        <v/>
      </c>
      <c r="H88" s="11" t="str">
        <f t="shared" ca="1" si="67"/>
        <v/>
      </c>
      <c r="I88" s="11" t="str">
        <f t="shared" ca="1" si="67"/>
        <v/>
      </c>
      <c r="J88" s="11" t="str">
        <f t="shared" ca="1" si="59"/>
        <v/>
      </c>
      <c r="K88" s="25" t="str">
        <f t="shared" ca="1" si="60"/>
        <v/>
      </c>
      <c r="L88" s="25" t="str">
        <f t="shared" ca="1" si="61"/>
        <v/>
      </c>
      <c r="M88" s="24">
        <f t="shared" si="62"/>
        <v>45697</v>
      </c>
      <c r="N88" s="24">
        <f t="shared" si="63"/>
        <v>45703</v>
      </c>
      <c r="O88" s="32" t="str">
        <f t="shared" si="64"/>
        <v/>
      </c>
      <c r="P88" s="25" t="str">
        <f t="shared" ca="1" si="65"/>
        <v/>
      </c>
      <c r="Q88" s="34">
        <f t="shared" ca="1" si="66"/>
        <v>0</v>
      </c>
    </row>
    <row r="89" spans="1:17" x14ac:dyDescent="0.3">
      <c r="A89" s="11">
        <f t="shared" si="57"/>
        <v>87</v>
      </c>
      <c r="B89" s="11">
        <f t="shared" si="58"/>
        <v>602</v>
      </c>
      <c r="C89" s="17" t="str">
        <f t="shared" ca="1" si="67"/>
        <v/>
      </c>
      <c r="D89" s="11" t="str">
        <f t="shared" ca="1" si="67"/>
        <v/>
      </c>
      <c r="E89" s="11" t="str">
        <f t="shared" ca="1" si="67"/>
        <v/>
      </c>
      <c r="F89" s="11" t="str">
        <f t="shared" ca="1" si="67"/>
        <v/>
      </c>
      <c r="G89" s="11" t="str">
        <f t="shared" ca="1" si="67"/>
        <v/>
      </c>
      <c r="H89" s="11" t="str">
        <f t="shared" ca="1" si="67"/>
        <v/>
      </c>
      <c r="I89" s="11" t="str">
        <f t="shared" ca="1" si="67"/>
        <v/>
      </c>
      <c r="J89" s="11" t="str">
        <f t="shared" ca="1" si="59"/>
        <v/>
      </c>
      <c r="K89" s="25" t="str">
        <f t="shared" ca="1" si="60"/>
        <v/>
      </c>
      <c r="L89" s="25" t="str">
        <f t="shared" ca="1" si="61"/>
        <v/>
      </c>
      <c r="M89" s="24">
        <f t="shared" si="62"/>
        <v>45704</v>
      </c>
      <c r="N89" s="24">
        <f t="shared" si="63"/>
        <v>45710</v>
      </c>
      <c r="O89" s="32" t="str">
        <f t="shared" si="64"/>
        <v/>
      </c>
      <c r="P89" s="25" t="str">
        <f t="shared" ca="1" si="65"/>
        <v/>
      </c>
      <c r="Q89" s="34">
        <f t="shared" ca="1" si="66"/>
        <v>0</v>
      </c>
    </row>
  </sheetData>
  <mergeCells count="10">
    <mergeCell ref="M1:M2"/>
    <mergeCell ref="N1:N2"/>
    <mergeCell ref="O1:O2"/>
    <mergeCell ref="P1:P2"/>
    <mergeCell ref="Q1:Q2"/>
    <mergeCell ref="J1:J2"/>
    <mergeCell ref="K1:K2"/>
    <mergeCell ref="L1:L2"/>
    <mergeCell ref="A1:A2"/>
    <mergeCell ref="B1:B2"/>
  </mergeCells>
  <phoneticPr fontId="6" type="noConversion"/>
  <conditionalFormatting sqref="A3:B89">
    <cfRule type="expression" dxfId="171" priority="7">
      <formula>ODD(ROW())=ROW()</formula>
    </cfRule>
  </conditionalFormatting>
  <conditionalFormatting sqref="C3:I8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89">
    <cfRule type="expression" dxfId="170" priority="5">
      <formula>ODD(ROW())=ROW()</formula>
    </cfRule>
  </conditionalFormatting>
  <conditionalFormatting sqref="Q4:Q89">
    <cfRule type="expression" priority="2">
      <formula>Q4=0</formula>
    </cfRule>
    <cfRule type="expression" dxfId="169" priority="3">
      <formula>Q4&lt;0</formula>
    </cfRule>
    <cfRule type="expression" dxfId="168" priority="4">
      <formula>Q4&gt;0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9A13-1AEF-4CA4-94EB-5CED7836EA87}">
  <dimension ref="A1:K20"/>
  <sheetViews>
    <sheetView workbookViewId="0">
      <selection activeCell="I16" sqref="I16"/>
    </sheetView>
  </sheetViews>
  <sheetFormatPr defaultColWidth="8.88671875" defaultRowHeight="13.8" x14ac:dyDescent="0.3"/>
  <cols>
    <col min="1" max="1" width="10.109375" style="1" customWidth="1"/>
    <col min="2" max="4" width="5.44140625" style="1" bestFit="1" customWidth="1"/>
    <col min="5" max="9" width="8.88671875" style="1"/>
    <col min="10" max="10" width="9.33203125" style="1" bestFit="1" customWidth="1"/>
    <col min="11" max="16384" width="8.88671875" style="1"/>
  </cols>
  <sheetData>
    <row r="1" spans="1:11" ht="27.6" customHeight="1" x14ac:dyDescent="0.3">
      <c r="A1" s="64" t="s">
        <v>27</v>
      </c>
      <c r="B1" s="64"/>
      <c r="C1" s="64"/>
      <c r="D1" s="64"/>
      <c r="F1" s="60" t="s">
        <v>33</v>
      </c>
      <c r="G1" s="60"/>
      <c r="H1" s="60"/>
    </row>
    <row r="2" spans="1:11" x14ac:dyDescent="0.3">
      <c r="A2" s="58" t="s">
        <v>12</v>
      </c>
      <c r="B2" s="58" t="s">
        <v>13</v>
      </c>
      <c r="C2" s="58"/>
      <c r="D2" s="58"/>
      <c r="F2" s="31" t="s">
        <v>30</v>
      </c>
      <c r="G2" s="31" t="s">
        <v>31</v>
      </c>
      <c r="H2" s="31" t="s">
        <v>32</v>
      </c>
    </row>
    <row r="3" spans="1:11" x14ac:dyDescent="0.3">
      <c r="A3" s="58"/>
      <c r="B3" s="31">
        <v>2022</v>
      </c>
      <c r="C3" s="31">
        <v>2023</v>
      </c>
      <c r="D3" s="31">
        <v>2024</v>
      </c>
      <c r="F3" s="32">
        <f ca="1">INT(NOW()-MAX(numerico_1))</f>
        <v>3</v>
      </c>
      <c r="G3" s="32">
        <f ca="1">INT(((NOW()-MAX(numerico_1))-F3)*24)</f>
        <v>21</v>
      </c>
      <c r="H3" s="32">
        <f ca="1">INT(((((NOW()-MAX(numerico_1))-F3)*24)-G3)*60)</f>
        <v>29</v>
      </c>
      <c r="J3" s="4"/>
    </row>
    <row r="4" spans="1:11" x14ac:dyDescent="0.3">
      <c r="A4" s="32" t="s">
        <v>14</v>
      </c>
      <c r="B4" s="32">
        <v>67</v>
      </c>
      <c r="C4" s="32">
        <v>49</v>
      </c>
      <c r="D4" s="32">
        <f t="shared" ref="D4:D15" si="0">COUNTIFS(mes_1,$A4,ano_1,D$3)</f>
        <v>43</v>
      </c>
      <c r="J4" s="4"/>
    </row>
    <row r="5" spans="1:11" x14ac:dyDescent="0.3">
      <c r="A5" s="32" t="s">
        <v>15</v>
      </c>
      <c r="B5" s="32">
        <v>57</v>
      </c>
      <c r="C5" s="32">
        <v>44</v>
      </c>
      <c r="D5" s="32">
        <f t="shared" si="0"/>
        <v>33</v>
      </c>
      <c r="F5" s="58" t="s">
        <v>38</v>
      </c>
      <c r="G5" s="58"/>
      <c r="H5" s="58"/>
      <c r="J5" s="4"/>
    </row>
    <row r="6" spans="1:11" x14ac:dyDescent="0.3">
      <c r="A6" s="32" t="s">
        <v>16</v>
      </c>
      <c r="B6" s="32">
        <v>60</v>
      </c>
      <c r="C6" s="32">
        <v>47</v>
      </c>
      <c r="D6" s="32">
        <f t="shared" si="0"/>
        <v>48</v>
      </c>
      <c r="F6" s="61">
        <f>MAX(ult_vez_1)</f>
        <v>4.8319444444423425</v>
      </c>
      <c r="G6" s="61"/>
      <c r="H6" s="61"/>
      <c r="J6" s="4"/>
      <c r="K6" s="4"/>
    </row>
    <row r="7" spans="1:11" x14ac:dyDescent="0.3">
      <c r="A7" s="32" t="s">
        <v>17</v>
      </c>
      <c r="B7" s="32">
        <v>57</v>
      </c>
      <c r="C7" s="32">
        <v>34</v>
      </c>
      <c r="D7" s="32">
        <f t="shared" si="0"/>
        <v>48</v>
      </c>
      <c r="J7" s="4"/>
      <c r="K7" s="4"/>
    </row>
    <row r="8" spans="1:11" x14ac:dyDescent="0.3">
      <c r="A8" s="32" t="s">
        <v>18</v>
      </c>
      <c r="B8" s="32">
        <v>55</v>
      </c>
      <c r="C8" s="32">
        <v>26</v>
      </c>
      <c r="D8" s="32">
        <f t="shared" si="0"/>
        <v>43</v>
      </c>
      <c r="J8" s="4"/>
      <c r="K8" s="4"/>
    </row>
    <row r="9" spans="1:11" x14ac:dyDescent="0.3">
      <c r="A9" s="32" t="s">
        <v>19</v>
      </c>
      <c r="B9" s="32">
        <v>42</v>
      </c>
      <c r="C9" s="32">
        <v>42</v>
      </c>
      <c r="D9" s="32">
        <f t="shared" si="0"/>
        <v>41</v>
      </c>
      <c r="J9" s="4"/>
      <c r="K9" s="4"/>
    </row>
    <row r="10" spans="1:11" x14ac:dyDescent="0.3">
      <c r="A10" s="32" t="s">
        <v>20</v>
      </c>
      <c r="B10" s="32">
        <v>41</v>
      </c>
      <c r="C10" s="32">
        <f t="shared" ref="C10:C15" si="1">COUNTIFS(mes_1,$A10,ano_1,C$3)</f>
        <v>47</v>
      </c>
      <c r="D10" s="32">
        <f t="shared" si="0"/>
        <v>45</v>
      </c>
      <c r="J10" s="4"/>
      <c r="K10" s="4"/>
    </row>
    <row r="11" spans="1:11" x14ac:dyDescent="0.3">
      <c r="A11" s="32" t="s">
        <v>21</v>
      </c>
      <c r="B11" s="32">
        <v>30</v>
      </c>
      <c r="C11" s="32">
        <f t="shared" si="1"/>
        <v>47</v>
      </c>
      <c r="D11" s="32">
        <f t="shared" si="0"/>
        <v>40</v>
      </c>
      <c r="J11" s="4"/>
      <c r="K11" s="4"/>
    </row>
    <row r="12" spans="1:11" x14ac:dyDescent="0.3">
      <c r="A12" s="32" t="s">
        <v>22</v>
      </c>
      <c r="B12" s="32">
        <v>29</v>
      </c>
      <c r="C12" s="32">
        <f t="shared" si="1"/>
        <v>33</v>
      </c>
      <c r="D12" s="32">
        <f t="shared" si="0"/>
        <v>38</v>
      </c>
      <c r="J12" s="4"/>
      <c r="K12" s="4"/>
    </row>
    <row r="13" spans="1:11" x14ac:dyDescent="0.3">
      <c r="A13" s="32" t="s">
        <v>23</v>
      </c>
      <c r="B13" s="32">
        <v>38</v>
      </c>
      <c r="C13" s="32">
        <f t="shared" si="1"/>
        <v>46</v>
      </c>
      <c r="D13" s="32">
        <f t="shared" si="0"/>
        <v>45</v>
      </c>
      <c r="J13" s="4"/>
      <c r="K13" s="4"/>
    </row>
    <row r="14" spans="1:11" x14ac:dyDescent="0.3">
      <c r="A14" s="32" t="s">
        <v>24</v>
      </c>
      <c r="B14" s="32">
        <v>26</v>
      </c>
      <c r="C14" s="32">
        <f t="shared" si="1"/>
        <v>45</v>
      </c>
      <c r="D14" s="32">
        <f t="shared" si="0"/>
        <v>50</v>
      </c>
    </row>
    <row r="15" spans="1:11" x14ac:dyDescent="0.3">
      <c r="A15" s="32" t="s">
        <v>25</v>
      </c>
      <c r="B15" s="32">
        <v>35</v>
      </c>
      <c r="C15" s="32">
        <f t="shared" si="1"/>
        <v>46</v>
      </c>
      <c r="D15" s="32">
        <f t="shared" si="0"/>
        <v>51</v>
      </c>
    </row>
    <row r="16" spans="1:11" ht="14.4" x14ac:dyDescent="0.3">
      <c r="C16"/>
      <c r="D16"/>
    </row>
    <row r="17" spans="1:4" x14ac:dyDescent="0.3">
      <c r="A17" s="8" t="s">
        <v>11</v>
      </c>
      <c r="B17" s="9">
        <f>SUM(B4:B15)</f>
        <v>537</v>
      </c>
      <c r="C17" s="9">
        <f t="shared" ref="C17:D17" si="2">SUM(C4:C15)</f>
        <v>506</v>
      </c>
      <c r="D17" s="9">
        <f t="shared" si="2"/>
        <v>525</v>
      </c>
    </row>
    <row r="19" spans="1:4" x14ac:dyDescent="0.3">
      <c r="A19" s="62" t="s">
        <v>11</v>
      </c>
      <c r="B19" s="63">
        <f>SUM(B17:D17)</f>
        <v>1568</v>
      </c>
      <c r="C19" s="63"/>
      <c r="D19" s="63"/>
    </row>
    <row r="20" spans="1:4" x14ac:dyDescent="0.3">
      <c r="A20" s="62"/>
      <c r="B20" s="63"/>
      <c r="C20" s="63"/>
      <c r="D20" s="63"/>
    </row>
  </sheetData>
  <mergeCells count="8">
    <mergeCell ref="F1:H1"/>
    <mergeCell ref="F5:H5"/>
    <mergeCell ref="F6:H6"/>
    <mergeCell ref="A19:A20"/>
    <mergeCell ref="B19:D20"/>
    <mergeCell ref="A2:A3"/>
    <mergeCell ref="A1:D1"/>
    <mergeCell ref="B2:D2"/>
  </mergeCells>
  <conditionalFormatting sqref="A4:D15">
    <cfRule type="expression" dxfId="167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7:D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6E25-1AD2-484A-A318-335FC57D119A}">
  <dimension ref="A1:J567"/>
  <sheetViews>
    <sheetView workbookViewId="0">
      <pane ySplit="1" topLeftCell="A545" activePane="bottomLeft" state="frozen"/>
      <selection pane="bottomLeft" activeCell="B567" sqref="B567:C567"/>
    </sheetView>
  </sheetViews>
  <sheetFormatPr defaultColWidth="8.88671875" defaultRowHeight="13.8" x14ac:dyDescent="0.3"/>
  <cols>
    <col min="1" max="1" width="7.6640625" style="1" bestFit="1" customWidth="1"/>
    <col min="2" max="2" width="11" style="1" bestFit="1" customWidth="1"/>
    <col min="3" max="3" width="12.5546875" style="1" bestFit="1" customWidth="1"/>
    <col min="4" max="4" width="10.109375" style="1" bestFit="1" customWidth="1"/>
    <col min="5" max="5" width="9.33203125" style="1" bestFit="1" customWidth="1"/>
    <col min="6" max="6" width="16.44140625" style="1" bestFit="1" customWidth="1"/>
    <col min="7" max="7" width="25" style="1" bestFit="1" customWidth="1"/>
    <col min="8" max="8" width="13.5546875" style="1" bestFit="1" customWidth="1"/>
    <col min="9" max="9" width="13.44140625" style="1" bestFit="1" customWidth="1"/>
    <col min="10" max="10" width="13.5546875" style="1" bestFit="1" customWidth="1"/>
    <col min="11" max="16384" width="8.88671875" style="1"/>
  </cols>
  <sheetData>
    <row r="1" spans="1:10" ht="27.6" x14ac:dyDescent="0.3">
      <c r="A1" s="35" t="s">
        <v>0</v>
      </c>
      <c r="B1" s="36" t="s">
        <v>1</v>
      </c>
      <c r="C1" s="36" t="s">
        <v>2</v>
      </c>
      <c r="D1" s="36" t="s">
        <v>12</v>
      </c>
      <c r="E1" s="36" t="s">
        <v>13</v>
      </c>
      <c r="F1" s="37" t="s">
        <v>29</v>
      </c>
      <c r="G1" s="37" t="s">
        <v>6</v>
      </c>
      <c r="H1" s="37" t="s">
        <v>3</v>
      </c>
      <c r="I1" s="37" t="s">
        <v>37</v>
      </c>
      <c r="J1" s="38" t="s">
        <v>5</v>
      </c>
    </row>
    <row r="2" spans="1:10" x14ac:dyDescent="0.3">
      <c r="A2" s="17">
        <v>1</v>
      </c>
      <c r="B2" s="24">
        <v>45108</v>
      </c>
      <c r="C2" s="39">
        <v>0.84722222222222221</v>
      </c>
      <c r="D2" s="11" t="str">
        <f>IF(Tabela46[[#This Row],[Data]]&lt;&gt;"",PROPER(TEXT(Tabela46[[#This Row],[Data]],"mmmm")),"")</f>
        <v>Julho</v>
      </c>
      <c r="E2" s="11">
        <f>IF(Tabela46[[#This Row],[Data]]&lt;&gt;"",YEAR(Tabela46[[#This Row],[Data]]),"")</f>
        <v>2023</v>
      </c>
      <c r="F2" s="25">
        <f>IF(AND(Tabela46[[#This Row],[Data]]&lt;&gt;"",Tabela46[[#This Row],[Horário]]&lt;&gt;""),Tabela46[[#This Row],[Data]]+Tabela46[[#This Row],[Horário]],"")</f>
        <v>45108.847222222219</v>
      </c>
      <c r="G2" s="25"/>
      <c r="H2" s="25"/>
      <c r="I2" s="25"/>
      <c r="J2" s="40"/>
    </row>
    <row r="3" spans="1:10" x14ac:dyDescent="0.3">
      <c r="A3" s="17">
        <f>A2+1</f>
        <v>2</v>
      </c>
      <c r="B3" s="24">
        <v>45109</v>
      </c>
      <c r="C3" s="39">
        <v>0.875</v>
      </c>
      <c r="D3" s="11" t="str">
        <f>IF(Tabela46[[#This Row],[Data]]&lt;&gt;"",PROPER(TEXT(Tabela46[[#This Row],[Data]],"mmmm")),"")</f>
        <v>Julho</v>
      </c>
      <c r="E3" s="11">
        <f>IF(Tabela46[[#This Row],[Data]]&lt;&gt;"",YEAR(Tabela46[[#This Row],[Data]]),"")</f>
        <v>2023</v>
      </c>
      <c r="F3" s="25">
        <f>IF(AND(Tabela46[[#This Row],[Data]]&lt;&gt;"",Tabela46[[#This Row],[Horário]]&lt;&gt;""),Tabela46[[#This Row],[Data]]+Tabela46[[#This Row],[Horário]],"")</f>
        <v>45109.875</v>
      </c>
      <c r="G3" s="25">
        <f>IF(AND(B3&lt;&gt;"",C3&lt;&gt;""),(B3+C3)-(B2+C2),"")</f>
        <v>1.0277777777810115</v>
      </c>
      <c r="H3" s="32">
        <f>IF(G3&lt;&gt;"",INT(G3),"")</f>
        <v>1</v>
      </c>
      <c r="I3" s="32">
        <f>IF(H3&lt;&gt;"",INT((G3-H3)*24),"")</f>
        <v>0</v>
      </c>
      <c r="J3" s="41">
        <f>IF(I3&lt;&gt;"",(((G3-H3)*24)-I3)*60,"")</f>
        <v>40.000000004656613</v>
      </c>
    </row>
    <row r="4" spans="1:10" x14ac:dyDescent="0.3">
      <c r="A4" s="17">
        <f t="shared" ref="A4:A7" si="0">A3+1</f>
        <v>3</v>
      </c>
      <c r="B4" s="24">
        <v>45110</v>
      </c>
      <c r="C4" s="39">
        <v>0.10069444444444443</v>
      </c>
      <c r="D4" s="11" t="str">
        <f>IF(Tabela46[[#This Row],[Data]]&lt;&gt;"",PROPER(TEXT(Tabela46[[#This Row],[Data]],"mmmm")),"")</f>
        <v>Julho</v>
      </c>
      <c r="E4" s="11">
        <f>IF(Tabela46[[#This Row],[Data]]&lt;&gt;"",YEAR(Tabela46[[#This Row],[Data]]),"")</f>
        <v>2023</v>
      </c>
      <c r="F4" s="25">
        <f>IF(AND(Tabela46[[#This Row],[Data]]&lt;&gt;"",Tabela46[[#This Row],[Horário]]&lt;&gt;""),Tabela46[[#This Row],[Data]]+Tabela46[[#This Row],[Horário]],"")</f>
        <v>45110.100694444445</v>
      </c>
      <c r="G4" s="25">
        <f t="shared" ref="G4:G7" si="1">IF(AND(B4&lt;&gt;"",C4&lt;&gt;""),(B4+C4)-(B3+C3),"")</f>
        <v>0.22569444444525288</v>
      </c>
      <c r="H4" s="32">
        <f t="shared" ref="H4:H7" si="2">IF(G4&lt;&gt;"",INT(G4),"")</f>
        <v>0</v>
      </c>
      <c r="I4" s="32">
        <f t="shared" ref="I4:I7" si="3">IF(H4&lt;&gt;"",INT((G4-H4)*24),"")</f>
        <v>5</v>
      </c>
      <c r="J4" s="41">
        <f t="shared" ref="J4:J7" si="4">IF(I4&lt;&gt;"",(((G4-H4)*24)-I4)*60,"")</f>
        <v>25.000000001164153</v>
      </c>
    </row>
    <row r="5" spans="1:10" x14ac:dyDescent="0.3">
      <c r="A5" s="17">
        <f t="shared" si="0"/>
        <v>4</v>
      </c>
      <c r="B5" s="24">
        <v>45110</v>
      </c>
      <c r="C5" s="39">
        <v>0.7680555555555556</v>
      </c>
      <c r="D5" s="11" t="str">
        <f>IF(Tabela46[[#This Row],[Data]]&lt;&gt;"",PROPER(TEXT(Tabela46[[#This Row],[Data]],"mmmm")),"")</f>
        <v>Julho</v>
      </c>
      <c r="E5" s="11">
        <f>IF(Tabela46[[#This Row],[Data]]&lt;&gt;"",YEAR(Tabela46[[#This Row],[Data]]),"")</f>
        <v>2023</v>
      </c>
      <c r="F5" s="25">
        <f>IF(AND(Tabela46[[#This Row],[Data]]&lt;&gt;"",Tabela46[[#This Row],[Horário]]&lt;&gt;""),Tabela46[[#This Row],[Data]]+Tabela46[[#This Row],[Horário]],"")</f>
        <v>45110.768055555556</v>
      </c>
      <c r="G5" s="25">
        <f t="shared" si="1"/>
        <v>0.66736111111094942</v>
      </c>
      <c r="H5" s="32">
        <f t="shared" si="2"/>
        <v>0</v>
      </c>
      <c r="I5" s="32">
        <f t="shared" si="3"/>
        <v>16</v>
      </c>
      <c r="J5" s="41">
        <f t="shared" si="4"/>
        <v>0.99999999976716936</v>
      </c>
    </row>
    <row r="6" spans="1:10" x14ac:dyDescent="0.3">
      <c r="A6" s="17">
        <f t="shared" si="0"/>
        <v>5</v>
      </c>
      <c r="B6" s="24">
        <v>45110</v>
      </c>
      <c r="C6" s="39">
        <v>0.86805555555555547</v>
      </c>
      <c r="D6" s="11" t="str">
        <f>IF(Tabela46[[#This Row],[Data]]&lt;&gt;"",PROPER(TEXT(Tabela46[[#This Row],[Data]],"mmmm")),"")</f>
        <v>Julho</v>
      </c>
      <c r="E6" s="11">
        <f>IF(Tabela46[[#This Row],[Data]]&lt;&gt;"",YEAR(Tabela46[[#This Row],[Data]]),"")</f>
        <v>2023</v>
      </c>
      <c r="F6" s="25">
        <f>IF(AND(Tabela46[[#This Row],[Data]]&lt;&gt;"",Tabela46[[#This Row],[Horário]]&lt;&gt;""),Tabela46[[#This Row],[Data]]+Tabela46[[#This Row],[Horário]],"")</f>
        <v>45110.868055555555</v>
      </c>
      <c r="G6" s="25">
        <f t="shared" si="1"/>
        <v>9.9999999998544808E-2</v>
      </c>
      <c r="H6" s="32">
        <f t="shared" si="2"/>
        <v>0</v>
      </c>
      <c r="I6" s="32">
        <f t="shared" si="3"/>
        <v>2</v>
      </c>
      <c r="J6" s="41">
        <f t="shared" si="4"/>
        <v>23.999999997904524</v>
      </c>
    </row>
    <row r="7" spans="1:10" x14ac:dyDescent="0.3">
      <c r="A7" s="17">
        <f t="shared" si="0"/>
        <v>6</v>
      </c>
      <c r="B7" s="24">
        <v>45111</v>
      </c>
      <c r="C7" s="39">
        <v>0.84027777777777779</v>
      </c>
      <c r="D7" s="11" t="str">
        <f>IF(Tabela46[[#This Row],[Data]]&lt;&gt;"",PROPER(TEXT(Tabela46[[#This Row],[Data]],"mmmm")),"")</f>
        <v>Julho</v>
      </c>
      <c r="E7" s="11">
        <f>IF(Tabela46[[#This Row],[Data]]&lt;&gt;"",YEAR(Tabela46[[#This Row],[Data]]),"")</f>
        <v>2023</v>
      </c>
      <c r="F7" s="25">
        <f>IF(AND(Tabela46[[#This Row],[Data]]&lt;&gt;"",Tabela46[[#This Row],[Horário]]&lt;&gt;""),Tabela46[[#This Row],[Data]]+Tabela46[[#This Row],[Horário]],"")</f>
        <v>45111.840277777781</v>
      </c>
      <c r="G7" s="25">
        <f t="shared" si="1"/>
        <v>0.97222222222626442</v>
      </c>
      <c r="H7" s="32">
        <f t="shared" si="2"/>
        <v>0</v>
      </c>
      <c r="I7" s="32">
        <f t="shared" si="3"/>
        <v>23</v>
      </c>
      <c r="J7" s="41">
        <f t="shared" si="4"/>
        <v>20.000000005820766</v>
      </c>
    </row>
    <row r="8" spans="1:10" x14ac:dyDescent="0.3">
      <c r="A8" s="17">
        <f t="shared" ref="A8:A13" si="5">A7+1</f>
        <v>7</v>
      </c>
      <c r="B8" s="24">
        <v>45111</v>
      </c>
      <c r="C8" s="39">
        <v>0.91111111111111109</v>
      </c>
      <c r="D8" s="11" t="str">
        <f>IF(Tabela46[[#This Row],[Data]]&lt;&gt;"",PROPER(TEXT(Tabela46[[#This Row],[Data]],"mmmm")),"")</f>
        <v>Julho</v>
      </c>
      <c r="E8" s="11">
        <f>IF(Tabela46[[#This Row],[Data]]&lt;&gt;"",YEAR(Tabela46[[#This Row],[Data]]),"")</f>
        <v>2023</v>
      </c>
      <c r="F8" s="25">
        <f>IF(AND(Tabela46[[#This Row],[Data]]&lt;&gt;"",Tabela46[[#This Row],[Horário]]&lt;&gt;""),Tabela46[[#This Row],[Data]]+Tabela46[[#This Row],[Horário]],"")</f>
        <v>45111.911111111112</v>
      </c>
      <c r="G8" s="25">
        <f t="shared" ref="G8:G13" si="6">IF(AND(B8&lt;&gt;"",C8&lt;&gt;""),(B8+C8)-(B7+C7),"")</f>
        <v>7.0833333331393078E-2</v>
      </c>
      <c r="H8" s="32">
        <f t="shared" ref="H8:H13" si="7">IF(G8&lt;&gt;"",INT(G8),"")</f>
        <v>0</v>
      </c>
      <c r="I8" s="32">
        <f t="shared" ref="I8:I13" si="8">IF(H8&lt;&gt;"",INT((G8-H8)*24),"")</f>
        <v>1</v>
      </c>
      <c r="J8" s="41">
        <f t="shared" ref="J8:J13" si="9">IF(I8&lt;&gt;"",(((G8-H8)*24)-I8)*60,"")</f>
        <v>41.999999997206032</v>
      </c>
    </row>
    <row r="9" spans="1:10" x14ac:dyDescent="0.3">
      <c r="A9" s="17">
        <f t="shared" si="5"/>
        <v>8</v>
      </c>
      <c r="B9" s="24">
        <v>45112</v>
      </c>
      <c r="C9" s="39">
        <v>0.71180555555555547</v>
      </c>
      <c r="D9" s="11" t="str">
        <f>IF(Tabela46[[#This Row],[Data]]&lt;&gt;"",PROPER(TEXT(Tabela46[[#This Row],[Data]],"mmmm")),"")</f>
        <v>Julho</v>
      </c>
      <c r="E9" s="11">
        <f>IF(Tabela46[[#This Row],[Data]]&lt;&gt;"",YEAR(Tabela46[[#This Row],[Data]]),"")</f>
        <v>2023</v>
      </c>
      <c r="F9" s="25">
        <f>IF(AND(Tabela46[[#This Row],[Data]]&lt;&gt;"",Tabela46[[#This Row],[Horário]]&lt;&gt;""),Tabela46[[#This Row],[Data]]+Tabela46[[#This Row],[Horário]],"")</f>
        <v>45112.711805555555</v>
      </c>
      <c r="G9" s="25">
        <f t="shared" si="6"/>
        <v>0.8006944444423425</v>
      </c>
      <c r="H9" s="32">
        <f t="shared" si="7"/>
        <v>0</v>
      </c>
      <c r="I9" s="32">
        <f t="shared" si="8"/>
        <v>19</v>
      </c>
      <c r="J9" s="41">
        <f t="shared" si="9"/>
        <v>12.999999996973202</v>
      </c>
    </row>
    <row r="10" spans="1:10" x14ac:dyDescent="0.3">
      <c r="A10" s="17">
        <f t="shared" si="5"/>
        <v>9</v>
      </c>
      <c r="B10" s="24">
        <v>45112</v>
      </c>
      <c r="C10" s="39">
        <v>0.89236111111111116</v>
      </c>
      <c r="D10" s="11" t="str">
        <f>IF(Tabela46[[#This Row],[Data]]&lt;&gt;"",PROPER(TEXT(Tabela46[[#This Row],[Data]],"mmmm")),"")</f>
        <v>Julho</v>
      </c>
      <c r="E10" s="11">
        <f>IF(Tabela46[[#This Row],[Data]]&lt;&gt;"",YEAR(Tabela46[[#This Row],[Data]]),"")</f>
        <v>2023</v>
      </c>
      <c r="F10" s="25">
        <f>IF(AND(Tabela46[[#This Row],[Data]]&lt;&gt;"",Tabela46[[#This Row],[Horário]]&lt;&gt;""),Tabela46[[#This Row],[Data]]+Tabela46[[#This Row],[Horário]],"")</f>
        <v>45112.892361111109</v>
      </c>
      <c r="G10" s="25">
        <f t="shared" si="6"/>
        <v>0.18055555555474712</v>
      </c>
      <c r="H10" s="32">
        <f t="shared" si="7"/>
        <v>0</v>
      </c>
      <c r="I10" s="32">
        <f t="shared" si="8"/>
        <v>4</v>
      </c>
      <c r="J10" s="41">
        <f t="shared" si="9"/>
        <v>19.999999998835847</v>
      </c>
    </row>
    <row r="11" spans="1:10" x14ac:dyDescent="0.3">
      <c r="A11" s="17">
        <f t="shared" si="5"/>
        <v>10</v>
      </c>
      <c r="B11" s="24">
        <v>45113</v>
      </c>
      <c r="C11" s="39">
        <v>0.80555555555555547</v>
      </c>
      <c r="D11" s="11" t="str">
        <f>IF(Tabela46[[#This Row],[Data]]&lt;&gt;"",PROPER(TEXT(Tabela46[[#This Row],[Data]],"mmmm")),"")</f>
        <v>Julho</v>
      </c>
      <c r="E11" s="11">
        <f>IF(Tabela46[[#This Row],[Data]]&lt;&gt;"",YEAR(Tabela46[[#This Row],[Data]]),"")</f>
        <v>2023</v>
      </c>
      <c r="F11" s="25">
        <f>IF(AND(Tabela46[[#This Row],[Data]]&lt;&gt;"",Tabela46[[#This Row],[Horário]]&lt;&gt;""),Tabela46[[#This Row],[Data]]+Tabela46[[#This Row],[Horário]],"")</f>
        <v>45113.805555555555</v>
      </c>
      <c r="G11" s="25">
        <f t="shared" si="6"/>
        <v>0.91319444444525288</v>
      </c>
      <c r="H11" s="32">
        <f t="shared" si="7"/>
        <v>0</v>
      </c>
      <c r="I11" s="32">
        <f t="shared" si="8"/>
        <v>21</v>
      </c>
      <c r="J11" s="41">
        <f t="shared" si="9"/>
        <v>55.000000001164153</v>
      </c>
    </row>
    <row r="12" spans="1:10" x14ac:dyDescent="0.3">
      <c r="A12" s="17">
        <f t="shared" si="5"/>
        <v>11</v>
      </c>
      <c r="B12" s="24">
        <v>45114</v>
      </c>
      <c r="C12" s="39">
        <v>0.70138888888888884</v>
      </c>
      <c r="D12" s="11" t="str">
        <f>IF(Tabela46[[#This Row],[Data]]&lt;&gt;"",PROPER(TEXT(Tabela46[[#This Row],[Data]],"mmmm")),"")</f>
        <v>Julho</v>
      </c>
      <c r="E12" s="11">
        <f>IF(Tabela46[[#This Row],[Data]]&lt;&gt;"",YEAR(Tabela46[[#This Row],[Data]]),"")</f>
        <v>2023</v>
      </c>
      <c r="F12" s="25">
        <f>IF(AND(Tabela46[[#This Row],[Data]]&lt;&gt;"",Tabela46[[#This Row],[Horário]]&lt;&gt;""),Tabela46[[#This Row],[Data]]+Tabela46[[#This Row],[Horário]],"")</f>
        <v>45114.701388888891</v>
      </c>
      <c r="G12" s="25">
        <f t="shared" si="6"/>
        <v>0.89583333333575865</v>
      </c>
      <c r="H12" s="32">
        <f t="shared" si="7"/>
        <v>0</v>
      </c>
      <c r="I12" s="32">
        <f t="shared" si="8"/>
        <v>21</v>
      </c>
      <c r="J12" s="41">
        <f t="shared" si="9"/>
        <v>30.00000000349246</v>
      </c>
    </row>
    <row r="13" spans="1:10" x14ac:dyDescent="0.3">
      <c r="A13" s="17">
        <f t="shared" si="5"/>
        <v>12</v>
      </c>
      <c r="B13" s="24">
        <v>45115</v>
      </c>
      <c r="C13" s="39">
        <v>0.70138888888888884</v>
      </c>
      <c r="D13" s="11" t="str">
        <f>IF(Tabela46[[#This Row],[Data]]&lt;&gt;"",PROPER(TEXT(Tabela46[[#This Row],[Data]],"mmmm")),"")</f>
        <v>Julho</v>
      </c>
      <c r="E13" s="11">
        <f>IF(Tabela46[[#This Row],[Data]]&lt;&gt;"",YEAR(Tabela46[[#This Row],[Data]]),"")</f>
        <v>2023</v>
      </c>
      <c r="F13" s="25">
        <f>IF(AND(Tabela46[[#This Row],[Data]]&lt;&gt;"",Tabela46[[#This Row],[Horário]]&lt;&gt;""),Tabela46[[#This Row],[Data]]+Tabela46[[#This Row],[Horário]],"")</f>
        <v>45115.701388888891</v>
      </c>
      <c r="G13" s="25">
        <f t="shared" si="6"/>
        <v>1</v>
      </c>
      <c r="H13" s="32">
        <f t="shared" si="7"/>
        <v>1</v>
      </c>
      <c r="I13" s="32">
        <f t="shared" si="8"/>
        <v>0</v>
      </c>
      <c r="J13" s="41">
        <f t="shared" si="9"/>
        <v>0</v>
      </c>
    </row>
    <row r="14" spans="1:10" x14ac:dyDescent="0.3">
      <c r="A14" s="17">
        <f t="shared" ref="A14:A19" si="10">A13+1</f>
        <v>13</v>
      </c>
      <c r="B14" s="24">
        <v>45115</v>
      </c>
      <c r="C14" s="39">
        <v>0.78125</v>
      </c>
      <c r="D14" s="11" t="str">
        <f>IF(Tabela46[[#This Row],[Data]]&lt;&gt;"",PROPER(TEXT(Tabela46[[#This Row],[Data]],"mmmm")),"")</f>
        <v>Julho</v>
      </c>
      <c r="E14" s="11">
        <f>IF(Tabela46[[#This Row],[Data]]&lt;&gt;"",YEAR(Tabela46[[#This Row],[Data]]),"")</f>
        <v>2023</v>
      </c>
      <c r="F14" s="25">
        <f>IF(AND(Tabela46[[#This Row],[Data]]&lt;&gt;"",Tabela46[[#This Row],[Horário]]&lt;&gt;""),Tabela46[[#This Row],[Data]]+Tabela46[[#This Row],[Horário]],"")</f>
        <v>45115.78125</v>
      </c>
      <c r="G14" s="25">
        <f t="shared" ref="G14:G19" si="11">IF(AND(B14&lt;&gt;"",C14&lt;&gt;""),(B14+C14)-(B13+C13),"")</f>
        <v>7.9861111109494232E-2</v>
      </c>
      <c r="H14" s="32">
        <f t="shared" ref="H14:H19" si="12">IF(G14&lt;&gt;"",INT(G14),"")</f>
        <v>0</v>
      </c>
      <c r="I14" s="32">
        <f t="shared" ref="I14:I19" si="13">IF(H14&lt;&gt;"",INT((G14-H14)*24),"")</f>
        <v>1</v>
      </c>
      <c r="J14" s="41">
        <f t="shared" ref="J14:J19" si="14">IF(I14&lt;&gt;"",(((G14-H14)*24)-I14)*60,"")</f>
        <v>54.999999997671694</v>
      </c>
    </row>
    <row r="15" spans="1:10" x14ac:dyDescent="0.3">
      <c r="A15" s="17">
        <f t="shared" si="10"/>
        <v>14</v>
      </c>
      <c r="B15" s="24">
        <v>45115</v>
      </c>
      <c r="C15" s="39">
        <v>0.87152777777777779</v>
      </c>
      <c r="D15" s="11" t="str">
        <f>IF(Tabela46[[#This Row],[Data]]&lt;&gt;"",PROPER(TEXT(Tabela46[[#This Row],[Data]],"mmmm")),"")</f>
        <v>Julho</v>
      </c>
      <c r="E15" s="11">
        <f>IF(Tabela46[[#This Row],[Data]]&lt;&gt;"",YEAR(Tabela46[[#This Row],[Data]]),"")</f>
        <v>2023</v>
      </c>
      <c r="F15" s="25">
        <f>IF(AND(Tabela46[[#This Row],[Data]]&lt;&gt;"",Tabela46[[#This Row],[Horário]]&lt;&gt;""),Tabela46[[#This Row],[Data]]+Tabela46[[#This Row],[Horário]],"")</f>
        <v>45115.871527777781</v>
      </c>
      <c r="G15" s="25">
        <f t="shared" si="11"/>
        <v>9.0277777781011537E-2</v>
      </c>
      <c r="H15" s="32">
        <f t="shared" si="12"/>
        <v>0</v>
      </c>
      <c r="I15" s="32">
        <f t="shared" si="13"/>
        <v>2</v>
      </c>
      <c r="J15" s="41">
        <f t="shared" si="14"/>
        <v>10.000000004656613</v>
      </c>
    </row>
    <row r="16" spans="1:10" x14ac:dyDescent="0.3">
      <c r="A16" s="17">
        <f t="shared" si="10"/>
        <v>15</v>
      </c>
      <c r="B16" s="24">
        <v>45116</v>
      </c>
      <c r="C16" s="39">
        <v>5.9027777777777783E-2</v>
      </c>
      <c r="D16" s="11" t="str">
        <f>IF(Tabela46[[#This Row],[Data]]&lt;&gt;"",PROPER(TEXT(Tabela46[[#This Row],[Data]],"mmmm")),"")</f>
        <v>Julho</v>
      </c>
      <c r="E16" s="11">
        <f>IF(Tabela46[[#This Row],[Data]]&lt;&gt;"",YEAR(Tabela46[[#This Row],[Data]]),"")</f>
        <v>2023</v>
      </c>
      <c r="F16" s="25">
        <f>IF(AND(Tabela46[[#This Row],[Data]]&lt;&gt;"",Tabela46[[#This Row],[Horário]]&lt;&gt;""),Tabela46[[#This Row],[Data]]+Tabela46[[#This Row],[Horário]],"")</f>
        <v>45116.059027777781</v>
      </c>
      <c r="G16" s="25">
        <f t="shared" si="11"/>
        <v>0.1875</v>
      </c>
      <c r="H16" s="32">
        <f t="shared" si="12"/>
        <v>0</v>
      </c>
      <c r="I16" s="32">
        <f t="shared" si="13"/>
        <v>4</v>
      </c>
      <c r="J16" s="41">
        <f t="shared" si="14"/>
        <v>30</v>
      </c>
    </row>
    <row r="17" spans="1:10" x14ac:dyDescent="0.3">
      <c r="A17" s="17">
        <f t="shared" si="10"/>
        <v>16</v>
      </c>
      <c r="B17" s="24">
        <v>45116</v>
      </c>
      <c r="C17" s="39">
        <v>0.96944444444444444</v>
      </c>
      <c r="D17" s="11" t="str">
        <f>IF(Tabela46[[#This Row],[Data]]&lt;&gt;"",PROPER(TEXT(Tabela46[[#This Row],[Data]],"mmmm")),"")</f>
        <v>Julho</v>
      </c>
      <c r="E17" s="11">
        <f>IF(Tabela46[[#This Row],[Data]]&lt;&gt;"",YEAR(Tabela46[[#This Row],[Data]]),"")</f>
        <v>2023</v>
      </c>
      <c r="F17" s="25">
        <f>IF(AND(Tabela46[[#This Row],[Data]]&lt;&gt;"",Tabela46[[#This Row],[Horário]]&lt;&gt;""),Tabela46[[#This Row],[Data]]+Tabela46[[#This Row],[Horário]],"")</f>
        <v>45116.969444444447</v>
      </c>
      <c r="G17" s="25">
        <f t="shared" si="11"/>
        <v>0.91041666666569654</v>
      </c>
      <c r="H17" s="32">
        <f t="shared" si="12"/>
        <v>0</v>
      </c>
      <c r="I17" s="32">
        <f t="shared" si="13"/>
        <v>21</v>
      </c>
      <c r="J17" s="41">
        <f t="shared" si="14"/>
        <v>50.999999998603016</v>
      </c>
    </row>
    <row r="18" spans="1:10" x14ac:dyDescent="0.3">
      <c r="A18" s="17">
        <f t="shared" si="10"/>
        <v>17</v>
      </c>
      <c r="B18" s="24">
        <v>45117</v>
      </c>
      <c r="C18" s="39">
        <v>0.58680555555555558</v>
      </c>
      <c r="D18" s="11" t="str">
        <f>IF(Tabela46[[#This Row],[Data]]&lt;&gt;"",PROPER(TEXT(Tabela46[[#This Row],[Data]],"mmmm")),"")</f>
        <v>Julho</v>
      </c>
      <c r="E18" s="11">
        <f>IF(Tabela46[[#This Row],[Data]]&lt;&gt;"",YEAR(Tabela46[[#This Row],[Data]]),"")</f>
        <v>2023</v>
      </c>
      <c r="F18" s="25">
        <f>IF(AND(Tabela46[[#This Row],[Data]]&lt;&gt;"",Tabela46[[#This Row],[Horário]]&lt;&gt;""),Tabela46[[#This Row],[Data]]+Tabela46[[#This Row],[Horário]],"")</f>
        <v>45117.586805555555</v>
      </c>
      <c r="G18" s="25">
        <f t="shared" si="11"/>
        <v>0.61736111110803904</v>
      </c>
      <c r="H18" s="32">
        <f t="shared" si="12"/>
        <v>0</v>
      </c>
      <c r="I18" s="32">
        <f t="shared" si="13"/>
        <v>14</v>
      </c>
      <c r="J18" s="41">
        <f t="shared" si="14"/>
        <v>48.999999995576218</v>
      </c>
    </row>
    <row r="19" spans="1:10" x14ac:dyDescent="0.3">
      <c r="A19" s="17">
        <f t="shared" si="10"/>
        <v>18</v>
      </c>
      <c r="B19" s="24">
        <v>45117</v>
      </c>
      <c r="C19" s="39">
        <v>0.64236111111111105</v>
      </c>
      <c r="D19" s="11" t="str">
        <f>IF(Tabela46[[#This Row],[Data]]&lt;&gt;"",PROPER(TEXT(Tabela46[[#This Row],[Data]],"mmmm")),"")</f>
        <v>Julho</v>
      </c>
      <c r="E19" s="11">
        <f>IF(Tabela46[[#This Row],[Data]]&lt;&gt;"",YEAR(Tabela46[[#This Row],[Data]]),"")</f>
        <v>2023</v>
      </c>
      <c r="F19" s="25">
        <f>IF(AND(Tabela46[[#This Row],[Data]]&lt;&gt;"",Tabela46[[#This Row],[Horário]]&lt;&gt;""),Tabela46[[#This Row],[Data]]+Tabela46[[#This Row],[Horário]],"")</f>
        <v>45117.642361111109</v>
      </c>
      <c r="G19" s="25">
        <f t="shared" si="11"/>
        <v>5.5555555554747116E-2</v>
      </c>
      <c r="H19" s="32">
        <f t="shared" si="12"/>
        <v>0</v>
      </c>
      <c r="I19" s="32">
        <f t="shared" si="13"/>
        <v>1</v>
      </c>
      <c r="J19" s="41">
        <f t="shared" si="14"/>
        <v>19.999999998835847</v>
      </c>
    </row>
    <row r="20" spans="1:10" x14ac:dyDescent="0.3">
      <c r="A20" s="17">
        <f t="shared" ref="A20:A25" si="15">A19+1</f>
        <v>19</v>
      </c>
      <c r="B20" s="24">
        <v>45117</v>
      </c>
      <c r="C20" s="39">
        <v>0.86875000000000002</v>
      </c>
      <c r="D20" s="11" t="str">
        <f>IF(Tabela46[[#This Row],[Data]]&lt;&gt;"",PROPER(TEXT(Tabela46[[#This Row],[Data]],"mmmm")),"")</f>
        <v>Julho</v>
      </c>
      <c r="E20" s="11">
        <f>IF(Tabela46[[#This Row],[Data]]&lt;&gt;"",YEAR(Tabela46[[#This Row],[Data]]),"")</f>
        <v>2023</v>
      </c>
      <c r="F20" s="25">
        <f>IF(AND(Tabela46[[#This Row],[Data]]&lt;&gt;"",Tabela46[[#This Row],[Horário]]&lt;&gt;""),Tabela46[[#This Row],[Data]]+Tabela46[[#This Row],[Horário]],"")</f>
        <v>45117.868750000001</v>
      </c>
      <c r="G20" s="25">
        <f t="shared" ref="G20:G25" si="16">IF(AND(B20&lt;&gt;"",C20&lt;&gt;""),(B20+C20)-(B19+C19),"")</f>
        <v>0.22638888889196096</v>
      </c>
      <c r="H20" s="32">
        <f t="shared" ref="H20:H25" si="17">IF(G20&lt;&gt;"",INT(G20),"")</f>
        <v>0</v>
      </c>
      <c r="I20" s="32">
        <f t="shared" ref="I20:I25" si="18">IF(H20&lt;&gt;"",INT((G20-H20)*24),"")</f>
        <v>5</v>
      </c>
      <c r="J20" s="41">
        <f t="shared" ref="J20:J25" si="19">IF(I20&lt;&gt;"",(((G20-H20)*24)-I20)*60,"")</f>
        <v>26.000000004423782</v>
      </c>
    </row>
    <row r="21" spans="1:10" x14ac:dyDescent="0.3">
      <c r="A21" s="17">
        <f t="shared" si="15"/>
        <v>20</v>
      </c>
      <c r="B21" s="24">
        <v>45119</v>
      </c>
      <c r="C21" s="39">
        <v>0.94027777777777777</v>
      </c>
      <c r="D21" s="11" t="str">
        <f>IF(Tabela46[[#This Row],[Data]]&lt;&gt;"",PROPER(TEXT(Tabela46[[#This Row],[Data]],"mmmm")),"")</f>
        <v>Julho</v>
      </c>
      <c r="E21" s="11">
        <f>IF(Tabela46[[#This Row],[Data]]&lt;&gt;"",YEAR(Tabela46[[#This Row],[Data]]),"")</f>
        <v>2023</v>
      </c>
      <c r="F21" s="25">
        <f>IF(AND(Tabela46[[#This Row],[Data]]&lt;&gt;"",Tabela46[[#This Row],[Horário]]&lt;&gt;""),Tabela46[[#This Row],[Data]]+Tabela46[[#This Row],[Horário]],"")</f>
        <v>45119.94027777778</v>
      </c>
      <c r="G21" s="25">
        <f t="shared" si="16"/>
        <v>2.0715277777781012</v>
      </c>
      <c r="H21" s="32">
        <f t="shared" si="17"/>
        <v>2</v>
      </c>
      <c r="I21" s="32">
        <f t="shared" si="18"/>
        <v>1</v>
      </c>
      <c r="J21" s="41">
        <f t="shared" si="19"/>
        <v>43.000000000465661</v>
      </c>
    </row>
    <row r="22" spans="1:10" x14ac:dyDescent="0.3">
      <c r="A22" s="17">
        <f t="shared" si="15"/>
        <v>21</v>
      </c>
      <c r="B22" s="24">
        <v>45120</v>
      </c>
      <c r="C22" s="39">
        <v>0.4861111111111111</v>
      </c>
      <c r="D22" s="11" t="str">
        <f>IF(Tabela46[[#This Row],[Data]]&lt;&gt;"",PROPER(TEXT(Tabela46[[#This Row],[Data]],"mmmm")),"")</f>
        <v>Julho</v>
      </c>
      <c r="E22" s="11">
        <f>IF(Tabela46[[#This Row],[Data]]&lt;&gt;"",YEAR(Tabela46[[#This Row],[Data]]),"")</f>
        <v>2023</v>
      </c>
      <c r="F22" s="25">
        <f>IF(AND(Tabela46[[#This Row],[Data]]&lt;&gt;"",Tabela46[[#This Row],[Horário]]&lt;&gt;""),Tabela46[[#This Row],[Data]]+Tabela46[[#This Row],[Horário]],"")</f>
        <v>45120.486111111109</v>
      </c>
      <c r="G22" s="25">
        <f t="shared" si="16"/>
        <v>0.54583333332993789</v>
      </c>
      <c r="H22" s="32">
        <f t="shared" si="17"/>
        <v>0</v>
      </c>
      <c r="I22" s="32">
        <f t="shared" si="18"/>
        <v>13</v>
      </c>
      <c r="J22" s="41">
        <f t="shared" si="19"/>
        <v>5.9999999951105565</v>
      </c>
    </row>
    <row r="23" spans="1:10" x14ac:dyDescent="0.3">
      <c r="A23" s="17">
        <f t="shared" si="15"/>
        <v>22</v>
      </c>
      <c r="B23" s="24">
        <v>45120</v>
      </c>
      <c r="C23" s="39">
        <v>0.83958333333333324</v>
      </c>
      <c r="D23" s="11" t="str">
        <f>IF(Tabela46[[#This Row],[Data]]&lt;&gt;"",PROPER(TEXT(Tabela46[[#This Row],[Data]],"mmmm")),"")</f>
        <v>Julho</v>
      </c>
      <c r="E23" s="11">
        <f>IF(Tabela46[[#This Row],[Data]]&lt;&gt;"",YEAR(Tabela46[[#This Row],[Data]]),"")</f>
        <v>2023</v>
      </c>
      <c r="F23" s="25">
        <f>IF(AND(Tabela46[[#This Row],[Data]]&lt;&gt;"",Tabela46[[#This Row],[Horário]]&lt;&gt;""),Tabela46[[#This Row],[Data]]+Tabela46[[#This Row],[Horário]],"")</f>
        <v>45120.839583333334</v>
      </c>
      <c r="G23" s="25">
        <f t="shared" si="16"/>
        <v>0.35347222222480923</v>
      </c>
      <c r="H23" s="32">
        <f t="shared" si="17"/>
        <v>0</v>
      </c>
      <c r="I23" s="32">
        <f t="shared" si="18"/>
        <v>8</v>
      </c>
      <c r="J23" s="41">
        <f t="shared" si="19"/>
        <v>29.00000000372529</v>
      </c>
    </row>
    <row r="24" spans="1:10" x14ac:dyDescent="0.3">
      <c r="A24" s="17">
        <f t="shared" si="15"/>
        <v>23</v>
      </c>
      <c r="B24" s="24">
        <v>45121</v>
      </c>
      <c r="C24" s="39">
        <v>0.51597222222222217</v>
      </c>
      <c r="D24" s="11" t="str">
        <f>IF(Tabela46[[#This Row],[Data]]&lt;&gt;"",PROPER(TEXT(Tabela46[[#This Row],[Data]],"mmmm")),"")</f>
        <v>Julho</v>
      </c>
      <c r="E24" s="11">
        <f>IF(Tabela46[[#This Row],[Data]]&lt;&gt;"",YEAR(Tabela46[[#This Row],[Data]]),"")</f>
        <v>2023</v>
      </c>
      <c r="F24" s="25">
        <f>IF(AND(Tabela46[[#This Row],[Data]]&lt;&gt;"",Tabela46[[#This Row],[Horário]]&lt;&gt;""),Tabela46[[#This Row],[Data]]+Tabela46[[#This Row],[Horário]],"")</f>
        <v>45121.515972222223</v>
      </c>
      <c r="G24" s="25">
        <f t="shared" si="16"/>
        <v>0.67638888888905058</v>
      </c>
      <c r="H24" s="32">
        <f t="shared" si="17"/>
        <v>0</v>
      </c>
      <c r="I24" s="32">
        <f t="shared" si="18"/>
        <v>16</v>
      </c>
      <c r="J24" s="41">
        <f t="shared" si="19"/>
        <v>14.000000000232831</v>
      </c>
    </row>
    <row r="25" spans="1:10" x14ac:dyDescent="0.3">
      <c r="A25" s="17">
        <f t="shared" si="15"/>
        <v>24</v>
      </c>
      <c r="B25" s="24">
        <v>45121</v>
      </c>
      <c r="C25" s="39">
        <v>0.58819444444444446</v>
      </c>
      <c r="D25" s="11" t="str">
        <f>IF(Tabela46[[#This Row],[Data]]&lt;&gt;"",PROPER(TEXT(Tabela46[[#This Row],[Data]],"mmmm")),"")</f>
        <v>Julho</v>
      </c>
      <c r="E25" s="11">
        <f>IF(Tabela46[[#This Row],[Data]]&lt;&gt;"",YEAR(Tabela46[[#This Row],[Data]]),"")</f>
        <v>2023</v>
      </c>
      <c r="F25" s="25">
        <f>IF(AND(Tabela46[[#This Row],[Data]]&lt;&gt;"",Tabela46[[#This Row],[Horário]]&lt;&gt;""),Tabela46[[#This Row],[Data]]+Tabela46[[#This Row],[Horário]],"")</f>
        <v>45121.588194444441</v>
      </c>
      <c r="G25" s="25">
        <f t="shared" si="16"/>
        <v>7.2222222217533272E-2</v>
      </c>
      <c r="H25" s="32">
        <f t="shared" si="17"/>
        <v>0</v>
      </c>
      <c r="I25" s="32">
        <f t="shared" si="18"/>
        <v>1</v>
      </c>
      <c r="J25" s="41">
        <f t="shared" si="19"/>
        <v>43.999999993247911</v>
      </c>
    </row>
    <row r="26" spans="1:10" x14ac:dyDescent="0.3">
      <c r="A26" s="17">
        <f t="shared" ref="A26:A31" si="20">A25+1</f>
        <v>25</v>
      </c>
      <c r="B26" s="24">
        <v>45121</v>
      </c>
      <c r="C26" s="39">
        <v>0.63541666666666663</v>
      </c>
      <c r="D26" s="11" t="str">
        <f>IF(Tabela46[[#This Row],[Data]]&lt;&gt;"",PROPER(TEXT(Tabela46[[#This Row],[Data]],"mmmm")),"")</f>
        <v>Julho</v>
      </c>
      <c r="E26" s="11">
        <f>IF(Tabela46[[#This Row],[Data]]&lt;&gt;"",YEAR(Tabela46[[#This Row],[Data]]),"")</f>
        <v>2023</v>
      </c>
      <c r="F26" s="25">
        <f>IF(AND(Tabela46[[#This Row],[Data]]&lt;&gt;"",Tabela46[[#This Row],[Horário]]&lt;&gt;""),Tabela46[[#This Row],[Data]]+Tabela46[[#This Row],[Horário]],"")</f>
        <v>45121.635416666664</v>
      </c>
      <c r="G26" s="25">
        <f t="shared" ref="G26:G31" si="21">IF(AND(B26&lt;&gt;"",C26&lt;&gt;""),(B26+C26)-(B25+C25),"")</f>
        <v>4.7222222223354038E-2</v>
      </c>
      <c r="H26" s="32">
        <f t="shared" ref="H26:H31" si="22">IF(G26&lt;&gt;"",INT(G26),"")</f>
        <v>0</v>
      </c>
      <c r="I26" s="32">
        <f t="shared" ref="I26:I31" si="23">IF(H26&lt;&gt;"",INT((G26-H26)*24),"")</f>
        <v>1</v>
      </c>
      <c r="J26" s="41">
        <f t="shared" ref="J26:J31" si="24">IF(I26&lt;&gt;"",(((G26-H26)*24)-I26)*60,"")</f>
        <v>8.0000000016298145</v>
      </c>
    </row>
    <row r="27" spans="1:10" x14ac:dyDescent="0.3">
      <c r="A27" s="17">
        <f t="shared" si="20"/>
        <v>26</v>
      </c>
      <c r="B27" s="24">
        <v>45122</v>
      </c>
      <c r="C27" s="39">
        <v>0.79166666666666663</v>
      </c>
      <c r="D27" s="11" t="str">
        <f>IF(Tabela46[[#This Row],[Data]]&lt;&gt;"",PROPER(TEXT(Tabela46[[#This Row],[Data]],"mmmm")),"")</f>
        <v>Julho</v>
      </c>
      <c r="E27" s="11">
        <f>IF(Tabela46[[#This Row],[Data]]&lt;&gt;"",YEAR(Tabela46[[#This Row],[Data]]),"")</f>
        <v>2023</v>
      </c>
      <c r="F27" s="25">
        <f>IF(AND(Tabela46[[#This Row],[Data]]&lt;&gt;"",Tabela46[[#This Row],[Horário]]&lt;&gt;""),Tabela46[[#This Row],[Data]]+Tabela46[[#This Row],[Horário]],"")</f>
        <v>45122.791666666664</v>
      </c>
      <c r="G27" s="25">
        <f t="shared" si="21"/>
        <v>1.15625</v>
      </c>
      <c r="H27" s="32">
        <f t="shared" si="22"/>
        <v>1</v>
      </c>
      <c r="I27" s="32">
        <f t="shared" si="23"/>
        <v>3</v>
      </c>
      <c r="J27" s="41">
        <f t="shared" si="24"/>
        <v>45</v>
      </c>
    </row>
    <row r="28" spans="1:10" x14ac:dyDescent="0.3">
      <c r="A28" s="17">
        <f t="shared" si="20"/>
        <v>27</v>
      </c>
      <c r="B28" s="24">
        <v>45122</v>
      </c>
      <c r="C28" s="39">
        <v>0.875</v>
      </c>
      <c r="D28" s="11" t="str">
        <f>IF(Tabela46[[#This Row],[Data]]&lt;&gt;"",PROPER(TEXT(Tabela46[[#This Row],[Data]],"mmmm")),"")</f>
        <v>Julho</v>
      </c>
      <c r="E28" s="11">
        <f>IF(Tabela46[[#This Row],[Data]]&lt;&gt;"",YEAR(Tabela46[[#This Row],[Data]]),"")</f>
        <v>2023</v>
      </c>
      <c r="F28" s="25">
        <f>IF(AND(Tabela46[[#This Row],[Data]]&lt;&gt;"",Tabela46[[#This Row],[Horário]]&lt;&gt;""),Tabela46[[#This Row],[Data]]+Tabela46[[#This Row],[Horário]],"")</f>
        <v>45122.875</v>
      </c>
      <c r="G28" s="25">
        <f t="shared" si="21"/>
        <v>8.3333333335758653E-2</v>
      </c>
      <c r="H28" s="32">
        <f t="shared" si="22"/>
        <v>0</v>
      </c>
      <c r="I28" s="32">
        <f t="shared" si="23"/>
        <v>2</v>
      </c>
      <c r="J28" s="41">
        <f t="shared" si="24"/>
        <v>3.4924596548080444E-9</v>
      </c>
    </row>
    <row r="29" spans="1:10" x14ac:dyDescent="0.3">
      <c r="A29" s="17">
        <f t="shared" si="20"/>
        <v>28</v>
      </c>
      <c r="B29" s="24">
        <v>45122</v>
      </c>
      <c r="C29" s="39">
        <v>0.9375</v>
      </c>
      <c r="D29" s="11" t="str">
        <f>IF(Tabela46[[#This Row],[Data]]&lt;&gt;"",PROPER(TEXT(Tabela46[[#This Row],[Data]],"mmmm")),"")</f>
        <v>Julho</v>
      </c>
      <c r="E29" s="11">
        <f>IF(Tabela46[[#This Row],[Data]]&lt;&gt;"",YEAR(Tabela46[[#This Row],[Data]]),"")</f>
        <v>2023</v>
      </c>
      <c r="F29" s="25">
        <f>IF(AND(Tabela46[[#This Row],[Data]]&lt;&gt;"",Tabela46[[#This Row],[Horário]]&lt;&gt;""),Tabela46[[#This Row],[Data]]+Tabela46[[#This Row],[Horário]],"")</f>
        <v>45122.9375</v>
      </c>
      <c r="G29" s="25">
        <f t="shared" si="21"/>
        <v>6.25E-2</v>
      </c>
      <c r="H29" s="32">
        <f t="shared" si="22"/>
        <v>0</v>
      </c>
      <c r="I29" s="32">
        <f t="shared" si="23"/>
        <v>1</v>
      </c>
      <c r="J29" s="41">
        <f t="shared" si="24"/>
        <v>30</v>
      </c>
    </row>
    <row r="30" spans="1:10" x14ac:dyDescent="0.3">
      <c r="A30" s="17">
        <f t="shared" si="20"/>
        <v>29</v>
      </c>
      <c r="B30" s="24">
        <v>45124</v>
      </c>
      <c r="C30" s="39">
        <v>0.87847222222222221</v>
      </c>
      <c r="D30" s="11" t="str">
        <f>IF(Tabela46[[#This Row],[Data]]&lt;&gt;"",PROPER(TEXT(Tabela46[[#This Row],[Data]],"mmmm")),"")</f>
        <v>Julho</v>
      </c>
      <c r="E30" s="11">
        <f>IF(Tabela46[[#This Row],[Data]]&lt;&gt;"",YEAR(Tabela46[[#This Row],[Data]]),"")</f>
        <v>2023</v>
      </c>
      <c r="F30" s="25">
        <f>IF(AND(Tabela46[[#This Row],[Data]]&lt;&gt;"",Tabela46[[#This Row],[Horário]]&lt;&gt;""),Tabela46[[#This Row],[Data]]+Tabela46[[#This Row],[Horário]],"")</f>
        <v>45124.878472222219</v>
      </c>
      <c r="G30" s="25">
        <f t="shared" si="21"/>
        <v>1.9409722222189885</v>
      </c>
      <c r="H30" s="32">
        <f t="shared" si="22"/>
        <v>1</v>
      </c>
      <c r="I30" s="32">
        <f t="shared" si="23"/>
        <v>22</v>
      </c>
      <c r="J30" s="41">
        <f t="shared" si="24"/>
        <v>34.999999995343387</v>
      </c>
    </row>
    <row r="31" spans="1:10" x14ac:dyDescent="0.3">
      <c r="A31" s="17">
        <f t="shared" si="20"/>
        <v>30</v>
      </c>
      <c r="B31" s="24">
        <v>45125</v>
      </c>
      <c r="C31" s="39">
        <v>0.85069444444444453</v>
      </c>
      <c r="D31" s="11" t="str">
        <f>IF(Tabela46[[#This Row],[Data]]&lt;&gt;"",PROPER(TEXT(Tabela46[[#This Row],[Data]],"mmmm")),"")</f>
        <v>Julho</v>
      </c>
      <c r="E31" s="11">
        <f>IF(Tabela46[[#This Row],[Data]]&lt;&gt;"",YEAR(Tabela46[[#This Row],[Data]]),"")</f>
        <v>2023</v>
      </c>
      <c r="F31" s="25">
        <f>IF(AND(Tabela46[[#This Row],[Data]]&lt;&gt;"",Tabela46[[#This Row],[Horário]]&lt;&gt;""),Tabela46[[#This Row],[Data]]+Tabela46[[#This Row],[Horário]],"")</f>
        <v>45125.850694444445</v>
      </c>
      <c r="G31" s="25">
        <f t="shared" si="21"/>
        <v>0.97222222222626442</v>
      </c>
      <c r="H31" s="32">
        <f t="shared" si="22"/>
        <v>0</v>
      </c>
      <c r="I31" s="32">
        <f t="shared" si="23"/>
        <v>23</v>
      </c>
      <c r="J31" s="41">
        <f t="shared" si="24"/>
        <v>20.000000005820766</v>
      </c>
    </row>
    <row r="32" spans="1:10" x14ac:dyDescent="0.3">
      <c r="A32" s="17">
        <f t="shared" ref="A32:A37" si="25">A31+1</f>
        <v>31</v>
      </c>
      <c r="B32" s="24">
        <v>45125</v>
      </c>
      <c r="C32" s="39">
        <v>0.9243055555555556</v>
      </c>
      <c r="D32" s="11" t="str">
        <f>IF(Tabela46[[#This Row],[Data]]&lt;&gt;"",PROPER(TEXT(Tabela46[[#This Row],[Data]],"mmmm")),"")</f>
        <v>Julho</v>
      </c>
      <c r="E32" s="11">
        <f>IF(Tabela46[[#This Row],[Data]]&lt;&gt;"",YEAR(Tabela46[[#This Row],[Data]]),"")</f>
        <v>2023</v>
      </c>
      <c r="F32" s="25">
        <f>IF(AND(Tabela46[[#This Row],[Data]]&lt;&gt;"",Tabela46[[#This Row],[Horário]]&lt;&gt;""),Tabela46[[#This Row],[Data]]+Tabela46[[#This Row],[Horário]],"")</f>
        <v>45125.924305555556</v>
      </c>
      <c r="G32" s="25">
        <f t="shared" ref="G32:G37" si="26">IF(AND(B32&lt;&gt;"",C32&lt;&gt;""),(B32+C32)-(B31+C31),"")</f>
        <v>7.3611111110949423E-2</v>
      </c>
      <c r="H32" s="32">
        <f t="shared" ref="H32:H37" si="27">IF(G32&lt;&gt;"",INT(G32),"")</f>
        <v>0</v>
      </c>
      <c r="I32" s="32">
        <f t="shared" ref="I32:I37" si="28">IF(H32&lt;&gt;"",INT((G32-H32)*24),"")</f>
        <v>1</v>
      </c>
      <c r="J32" s="41">
        <f t="shared" ref="J32:J37" si="29">IF(I32&lt;&gt;"",(((G32-H32)*24)-I32)*60,"")</f>
        <v>45.999999999767169</v>
      </c>
    </row>
    <row r="33" spans="1:10" x14ac:dyDescent="0.3">
      <c r="A33" s="17">
        <f t="shared" si="25"/>
        <v>32</v>
      </c>
      <c r="B33" s="24">
        <v>45125</v>
      </c>
      <c r="C33" s="39">
        <v>0.98263888888888884</v>
      </c>
      <c r="D33" s="11" t="str">
        <f>IF(Tabela46[[#This Row],[Data]]&lt;&gt;"",PROPER(TEXT(Tabela46[[#This Row],[Data]],"mmmm")),"")</f>
        <v>Julho</v>
      </c>
      <c r="E33" s="11">
        <f>IF(Tabela46[[#This Row],[Data]]&lt;&gt;"",YEAR(Tabela46[[#This Row],[Data]]),"")</f>
        <v>2023</v>
      </c>
      <c r="F33" s="25">
        <f>IF(AND(Tabela46[[#This Row],[Data]]&lt;&gt;"",Tabela46[[#This Row],[Horário]]&lt;&gt;""),Tabela46[[#This Row],[Data]]+Tabela46[[#This Row],[Horário]],"")</f>
        <v>45125.982638888891</v>
      </c>
      <c r="G33" s="25">
        <f t="shared" si="26"/>
        <v>5.8333333334303461E-2</v>
      </c>
      <c r="H33" s="32">
        <f t="shared" si="27"/>
        <v>0</v>
      </c>
      <c r="I33" s="32">
        <f t="shared" si="28"/>
        <v>1</v>
      </c>
      <c r="J33" s="41">
        <f t="shared" si="29"/>
        <v>24.000000001396984</v>
      </c>
    </row>
    <row r="34" spans="1:10" x14ac:dyDescent="0.3">
      <c r="A34" s="17">
        <f t="shared" si="25"/>
        <v>33</v>
      </c>
      <c r="B34" s="24">
        <v>45127</v>
      </c>
      <c r="C34" s="39">
        <v>0.67222222222222217</v>
      </c>
      <c r="D34" s="11" t="str">
        <f>IF(Tabela46[[#This Row],[Data]]&lt;&gt;"",PROPER(TEXT(Tabela46[[#This Row],[Data]],"mmmm")),"")</f>
        <v>Julho</v>
      </c>
      <c r="E34" s="11">
        <f>IF(Tabela46[[#This Row],[Data]]&lt;&gt;"",YEAR(Tabela46[[#This Row],[Data]]),"")</f>
        <v>2023</v>
      </c>
      <c r="F34" s="25">
        <f>IF(AND(Tabela46[[#This Row],[Data]]&lt;&gt;"",Tabela46[[#This Row],[Horário]]&lt;&gt;""),Tabela46[[#This Row],[Data]]+Tabela46[[#This Row],[Horário]],"")</f>
        <v>45127.672222222223</v>
      </c>
      <c r="G34" s="25">
        <f t="shared" si="26"/>
        <v>1.6895833333328483</v>
      </c>
      <c r="H34" s="32">
        <f t="shared" si="27"/>
        <v>1</v>
      </c>
      <c r="I34" s="32">
        <f t="shared" si="28"/>
        <v>16</v>
      </c>
      <c r="J34" s="41">
        <f t="shared" si="29"/>
        <v>32.999999999301508</v>
      </c>
    </row>
    <row r="35" spans="1:10" x14ac:dyDescent="0.3">
      <c r="A35" s="17">
        <f t="shared" si="25"/>
        <v>34</v>
      </c>
      <c r="B35" s="24">
        <v>45127</v>
      </c>
      <c r="C35" s="39">
        <v>0.77777777777777779</v>
      </c>
      <c r="D35" s="11" t="str">
        <f>IF(Tabela46[[#This Row],[Data]]&lt;&gt;"",PROPER(TEXT(Tabela46[[#This Row],[Data]],"mmmm")),"")</f>
        <v>Julho</v>
      </c>
      <c r="E35" s="11">
        <f>IF(Tabela46[[#This Row],[Data]]&lt;&gt;"",YEAR(Tabela46[[#This Row],[Data]]),"")</f>
        <v>2023</v>
      </c>
      <c r="F35" s="25">
        <f>IF(AND(Tabela46[[#This Row],[Data]]&lt;&gt;"",Tabela46[[#This Row],[Horário]]&lt;&gt;""),Tabela46[[#This Row],[Data]]+Tabela46[[#This Row],[Horário]],"")</f>
        <v>45127.777777777781</v>
      </c>
      <c r="G35" s="25">
        <f t="shared" si="26"/>
        <v>0.1055555555576575</v>
      </c>
      <c r="H35" s="32">
        <f t="shared" si="27"/>
        <v>0</v>
      </c>
      <c r="I35" s="32">
        <f t="shared" si="28"/>
        <v>2</v>
      </c>
      <c r="J35" s="41">
        <f t="shared" si="29"/>
        <v>32.000000003026798</v>
      </c>
    </row>
    <row r="36" spans="1:10" x14ac:dyDescent="0.3">
      <c r="A36" s="17">
        <f t="shared" si="25"/>
        <v>35</v>
      </c>
      <c r="B36" s="24">
        <v>45127</v>
      </c>
      <c r="C36" s="39">
        <v>0.87777777777777777</v>
      </c>
      <c r="D36" s="11" t="str">
        <f>IF(Tabela46[[#This Row],[Data]]&lt;&gt;"",PROPER(TEXT(Tabela46[[#This Row],[Data]],"mmmm")),"")</f>
        <v>Julho</v>
      </c>
      <c r="E36" s="11">
        <f>IF(Tabela46[[#This Row],[Data]]&lt;&gt;"",YEAR(Tabela46[[#This Row],[Data]]),"")</f>
        <v>2023</v>
      </c>
      <c r="F36" s="25">
        <f>IF(AND(Tabela46[[#This Row],[Data]]&lt;&gt;"",Tabela46[[#This Row],[Horário]]&lt;&gt;""),Tabela46[[#This Row],[Data]]+Tabela46[[#This Row],[Horário]],"")</f>
        <v>45127.87777777778</v>
      </c>
      <c r="G36" s="25">
        <f t="shared" si="26"/>
        <v>9.9999999998544808E-2</v>
      </c>
      <c r="H36" s="32">
        <f t="shared" si="27"/>
        <v>0</v>
      </c>
      <c r="I36" s="32">
        <f t="shared" si="28"/>
        <v>2</v>
      </c>
      <c r="J36" s="41">
        <f t="shared" si="29"/>
        <v>23.999999997904524</v>
      </c>
    </row>
    <row r="37" spans="1:10" x14ac:dyDescent="0.3">
      <c r="A37" s="17">
        <f t="shared" si="25"/>
        <v>36</v>
      </c>
      <c r="B37" s="24">
        <v>45141</v>
      </c>
      <c r="C37" s="39">
        <v>0.58333333333333337</v>
      </c>
      <c r="D37" s="11" t="str">
        <f>IF(Tabela46[[#This Row],[Data]]&lt;&gt;"",PROPER(TEXT(Tabela46[[#This Row],[Data]],"mmmm")),"")</f>
        <v>Agosto</v>
      </c>
      <c r="E37" s="11">
        <f>IF(Tabela46[[#This Row],[Data]]&lt;&gt;"",YEAR(Tabela46[[#This Row],[Data]]),"")</f>
        <v>2023</v>
      </c>
      <c r="F37" s="25">
        <f>IF(AND(Tabela46[[#This Row],[Data]]&lt;&gt;"",Tabela46[[#This Row],[Horário]]&lt;&gt;""),Tabela46[[#This Row],[Data]]+Tabela46[[#This Row],[Horário]],"")</f>
        <v>45141.583333333336</v>
      </c>
      <c r="G37" s="25">
        <f t="shared" si="26"/>
        <v>13.705555555556202</v>
      </c>
      <c r="H37" s="32">
        <f t="shared" si="27"/>
        <v>13</v>
      </c>
      <c r="I37" s="32">
        <f t="shared" si="28"/>
        <v>16</v>
      </c>
      <c r="J37" s="41">
        <f t="shared" si="29"/>
        <v>56.000000000931323</v>
      </c>
    </row>
    <row r="38" spans="1:10" x14ac:dyDescent="0.3">
      <c r="A38" s="17">
        <f t="shared" ref="A38:A43" si="30">A37+1</f>
        <v>37</v>
      </c>
      <c r="B38" s="24">
        <v>45141</v>
      </c>
      <c r="C38" s="39">
        <v>0.625</v>
      </c>
      <c r="D38" s="11" t="str">
        <f>IF(Tabela46[[#This Row],[Data]]&lt;&gt;"",PROPER(TEXT(Tabela46[[#This Row],[Data]],"mmmm")),"")</f>
        <v>Agosto</v>
      </c>
      <c r="E38" s="11">
        <f>IF(Tabela46[[#This Row],[Data]]&lt;&gt;"",YEAR(Tabela46[[#This Row],[Data]]),"")</f>
        <v>2023</v>
      </c>
      <c r="F38" s="25">
        <f>IF(AND(Tabela46[[#This Row],[Data]]&lt;&gt;"",Tabela46[[#This Row],[Horário]]&lt;&gt;""),Tabela46[[#This Row],[Data]]+Tabela46[[#This Row],[Horário]],"")</f>
        <v>45141.625</v>
      </c>
      <c r="G38" s="25">
        <f t="shared" ref="G38:G43" si="31">IF(AND(B38&lt;&gt;"",C38&lt;&gt;""),(B38+C38)-(B37+C37),"")</f>
        <v>4.1666666664241347E-2</v>
      </c>
      <c r="H38" s="32">
        <f t="shared" ref="H38:H43" si="32">IF(G38&lt;&gt;"",INT(G38),"")</f>
        <v>0</v>
      </c>
      <c r="I38" s="32">
        <f t="shared" ref="I38:I43" si="33">IF(H38&lt;&gt;"",INT((G38-H38)*24),"")</f>
        <v>0</v>
      </c>
      <c r="J38" s="41">
        <f t="shared" ref="J38:J43" si="34">IF(I38&lt;&gt;"",(((G38-H38)*24)-I38)*60,"")</f>
        <v>59.99999999650754</v>
      </c>
    </row>
    <row r="39" spans="1:10" x14ac:dyDescent="0.3">
      <c r="A39" s="17">
        <f t="shared" si="30"/>
        <v>38</v>
      </c>
      <c r="B39" s="24">
        <v>45141</v>
      </c>
      <c r="C39" s="39">
        <v>0.6875</v>
      </c>
      <c r="D39" s="11" t="str">
        <f>IF(Tabela46[[#This Row],[Data]]&lt;&gt;"",PROPER(TEXT(Tabela46[[#This Row],[Data]],"mmmm")),"")</f>
        <v>Agosto</v>
      </c>
      <c r="E39" s="11">
        <f>IF(Tabela46[[#This Row],[Data]]&lt;&gt;"",YEAR(Tabela46[[#This Row],[Data]]),"")</f>
        <v>2023</v>
      </c>
      <c r="F39" s="25">
        <f>IF(AND(Tabela46[[#This Row],[Data]]&lt;&gt;"",Tabela46[[#This Row],[Horário]]&lt;&gt;""),Tabela46[[#This Row],[Data]]+Tabela46[[#This Row],[Horário]],"")</f>
        <v>45141.6875</v>
      </c>
      <c r="G39" s="25">
        <f t="shared" si="31"/>
        <v>6.25E-2</v>
      </c>
      <c r="H39" s="32">
        <f t="shared" si="32"/>
        <v>0</v>
      </c>
      <c r="I39" s="32">
        <f t="shared" si="33"/>
        <v>1</v>
      </c>
      <c r="J39" s="41">
        <f t="shared" si="34"/>
        <v>30</v>
      </c>
    </row>
    <row r="40" spans="1:10" x14ac:dyDescent="0.3">
      <c r="A40" s="17">
        <f t="shared" si="30"/>
        <v>39</v>
      </c>
      <c r="B40" s="24">
        <v>45141</v>
      </c>
      <c r="C40" s="39">
        <v>0.78819444444444453</v>
      </c>
      <c r="D40" s="11" t="str">
        <f>IF(Tabela46[[#This Row],[Data]]&lt;&gt;"",PROPER(TEXT(Tabela46[[#This Row],[Data]],"mmmm")),"")</f>
        <v>Agosto</v>
      </c>
      <c r="E40" s="11">
        <f>IF(Tabela46[[#This Row],[Data]]&lt;&gt;"",YEAR(Tabela46[[#This Row],[Data]]),"")</f>
        <v>2023</v>
      </c>
      <c r="F40" s="25">
        <f>IF(AND(Tabela46[[#This Row],[Data]]&lt;&gt;"",Tabela46[[#This Row],[Horário]]&lt;&gt;""),Tabela46[[#This Row],[Data]]+Tabela46[[#This Row],[Horário]],"")</f>
        <v>45141.788194444445</v>
      </c>
      <c r="G40" s="25">
        <f t="shared" si="31"/>
        <v>0.10069444444525288</v>
      </c>
      <c r="H40" s="32">
        <f t="shared" si="32"/>
        <v>0</v>
      </c>
      <c r="I40" s="32">
        <f t="shared" si="33"/>
        <v>2</v>
      </c>
      <c r="J40" s="41">
        <f t="shared" si="34"/>
        <v>25.000000001164153</v>
      </c>
    </row>
    <row r="41" spans="1:10" x14ac:dyDescent="0.3">
      <c r="A41" s="17">
        <f t="shared" si="30"/>
        <v>40</v>
      </c>
      <c r="B41" s="24">
        <v>45141</v>
      </c>
      <c r="C41" s="39">
        <v>0.8520833333333333</v>
      </c>
      <c r="D41" s="11" t="str">
        <f>IF(Tabela46[[#This Row],[Data]]&lt;&gt;"",PROPER(TEXT(Tabela46[[#This Row],[Data]],"mmmm")),"")</f>
        <v>Agosto</v>
      </c>
      <c r="E41" s="11">
        <f>IF(Tabela46[[#This Row],[Data]]&lt;&gt;"",YEAR(Tabela46[[#This Row],[Data]]),"")</f>
        <v>2023</v>
      </c>
      <c r="F41" s="25">
        <f>IF(AND(Tabela46[[#This Row],[Data]]&lt;&gt;"",Tabela46[[#This Row],[Horário]]&lt;&gt;""),Tabela46[[#This Row],[Data]]+Tabela46[[#This Row],[Horário]],"")</f>
        <v>45141.852083333331</v>
      </c>
      <c r="G41" s="25">
        <f t="shared" si="31"/>
        <v>6.3888888886140194E-2</v>
      </c>
      <c r="H41" s="32">
        <f t="shared" si="32"/>
        <v>0</v>
      </c>
      <c r="I41" s="32">
        <f t="shared" si="33"/>
        <v>1</v>
      </c>
      <c r="J41" s="41">
        <f t="shared" si="34"/>
        <v>31.999999996041879</v>
      </c>
    </row>
    <row r="42" spans="1:10" x14ac:dyDescent="0.3">
      <c r="A42" s="17">
        <f t="shared" si="30"/>
        <v>41</v>
      </c>
      <c r="B42" s="24">
        <v>45143</v>
      </c>
      <c r="C42" s="39">
        <v>0.95138888888888884</v>
      </c>
      <c r="D42" s="11" t="str">
        <f>IF(Tabela46[[#This Row],[Data]]&lt;&gt;"",PROPER(TEXT(Tabela46[[#This Row],[Data]],"mmmm")),"")</f>
        <v>Agosto</v>
      </c>
      <c r="E42" s="11">
        <f>IF(Tabela46[[#This Row],[Data]]&lt;&gt;"",YEAR(Tabela46[[#This Row],[Data]]),"")</f>
        <v>2023</v>
      </c>
      <c r="F42" s="25">
        <f>IF(AND(Tabela46[[#This Row],[Data]]&lt;&gt;"",Tabela46[[#This Row],[Horário]]&lt;&gt;""),Tabela46[[#This Row],[Data]]+Tabela46[[#This Row],[Horário]],"")</f>
        <v>45143.951388888891</v>
      </c>
      <c r="G42" s="25">
        <f t="shared" si="31"/>
        <v>2.0993055555591127</v>
      </c>
      <c r="H42" s="32">
        <f t="shared" si="32"/>
        <v>2</v>
      </c>
      <c r="I42" s="32">
        <f t="shared" si="33"/>
        <v>2</v>
      </c>
      <c r="J42" s="41">
        <f t="shared" si="34"/>
        <v>23.000000005122274</v>
      </c>
    </row>
    <row r="43" spans="1:10" x14ac:dyDescent="0.3">
      <c r="A43" s="17">
        <f t="shared" si="30"/>
        <v>42</v>
      </c>
      <c r="B43" s="24">
        <v>45144</v>
      </c>
      <c r="C43" s="39">
        <v>0.66319444444444442</v>
      </c>
      <c r="D43" s="11" t="str">
        <f>IF(Tabela46[[#This Row],[Data]]&lt;&gt;"",PROPER(TEXT(Tabela46[[#This Row],[Data]],"mmmm")),"")</f>
        <v>Agosto</v>
      </c>
      <c r="E43" s="11">
        <f>IF(Tabela46[[#This Row],[Data]]&lt;&gt;"",YEAR(Tabela46[[#This Row],[Data]]),"")</f>
        <v>2023</v>
      </c>
      <c r="F43" s="25">
        <f>IF(AND(Tabela46[[#This Row],[Data]]&lt;&gt;"",Tabela46[[#This Row],[Horário]]&lt;&gt;""),Tabela46[[#This Row],[Data]]+Tabela46[[#This Row],[Horário]],"")</f>
        <v>45144.663194444445</v>
      </c>
      <c r="G43" s="25">
        <f t="shared" si="31"/>
        <v>0.71180555555474712</v>
      </c>
      <c r="H43" s="32">
        <f t="shared" si="32"/>
        <v>0</v>
      </c>
      <c r="I43" s="32">
        <f t="shared" si="33"/>
        <v>17</v>
      </c>
      <c r="J43" s="41">
        <f t="shared" si="34"/>
        <v>4.9999999988358468</v>
      </c>
    </row>
    <row r="44" spans="1:10" x14ac:dyDescent="0.3">
      <c r="A44" s="17">
        <f t="shared" ref="A44:A49" si="35">A43+1</f>
        <v>43</v>
      </c>
      <c r="B44" s="24">
        <v>45144</v>
      </c>
      <c r="C44" s="39">
        <v>0.73958333333333337</v>
      </c>
      <c r="D44" s="11" t="str">
        <f>IF(Tabela46[[#This Row],[Data]]&lt;&gt;"",PROPER(TEXT(Tabela46[[#This Row],[Data]],"mmmm")),"")</f>
        <v>Agosto</v>
      </c>
      <c r="E44" s="11">
        <f>IF(Tabela46[[#This Row],[Data]]&lt;&gt;"",YEAR(Tabela46[[#This Row],[Data]]),"")</f>
        <v>2023</v>
      </c>
      <c r="F44" s="25">
        <f>IF(AND(Tabela46[[#This Row],[Data]]&lt;&gt;"",Tabela46[[#This Row],[Horário]]&lt;&gt;""),Tabela46[[#This Row],[Data]]+Tabela46[[#This Row],[Horário]],"")</f>
        <v>45144.739583333336</v>
      </c>
      <c r="G44" s="25">
        <f t="shared" ref="G44:G49" si="36">IF(AND(B44&lt;&gt;"",C44&lt;&gt;""),(B44+C44)-(B43+C43),"")</f>
        <v>7.6388888890505768E-2</v>
      </c>
      <c r="H44" s="32">
        <f t="shared" ref="H44:H49" si="37">IF(G44&lt;&gt;"",INT(G44),"")</f>
        <v>0</v>
      </c>
      <c r="I44" s="32">
        <f t="shared" ref="I44:I49" si="38">IF(H44&lt;&gt;"",INT((G44-H44)*24),"")</f>
        <v>1</v>
      </c>
      <c r="J44" s="41">
        <f t="shared" ref="J44:J49" si="39">IF(I44&lt;&gt;"",(((G44-H44)*24)-I44)*60,"")</f>
        <v>50.000000002328306</v>
      </c>
    </row>
    <row r="45" spans="1:10" x14ac:dyDescent="0.3">
      <c r="A45" s="17">
        <f t="shared" si="35"/>
        <v>44</v>
      </c>
      <c r="B45" s="24">
        <v>45144</v>
      </c>
      <c r="C45" s="39">
        <v>0.92361111111111116</v>
      </c>
      <c r="D45" s="11" t="str">
        <f>IF(Tabela46[[#This Row],[Data]]&lt;&gt;"",PROPER(TEXT(Tabela46[[#This Row],[Data]],"mmmm")),"")</f>
        <v>Agosto</v>
      </c>
      <c r="E45" s="11">
        <f>IF(Tabela46[[#This Row],[Data]]&lt;&gt;"",YEAR(Tabela46[[#This Row],[Data]]),"")</f>
        <v>2023</v>
      </c>
      <c r="F45" s="25">
        <f>IF(AND(Tabela46[[#This Row],[Data]]&lt;&gt;"",Tabela46[[#This Row],[Horário]]&lt;&gt;""),Tabela46[[#This Row],[Data]]+Tabela46[[#This Row],[Horário]],"")</f>
        <v>45144.923611111109</v>
      </c>
      <c r="G45" s="25">
        <f t="shared" si="36"/>
        <v>0.18402777777373558</v>
      </c>
      <c r="H45" s="32">
        <f t="shared" si="37"/>
        <v>0</v>
      </c>
      <c r="I45" s="32">
        <f t="shared" si="38"/>
        <v>4</v>
      </c>
      <c r="J45" s="41">
        <f t="shared" si="39"/>
        <v>24.999999994179234</v>
      </c>
    </row>
    <row r="46" spans="1:10" x14ac:dyDescent="0.3">
      <c r="A46" s="17">
        <f t="shared" si="35"/>
        <v>45</v>
      </c>
      <c r="B46" s="24">
        <v>45145</v>
      </c>
      <c r="C46" s="39">
        <v>4.8611111111111112E-2</v>
      </c>
      <c r="D46" s="11" t="str">
        <f>IF(Tabela46[[#This Row],[Data]]&lt;&gt;"",PROPER(TEXT(Tabela46[[#This Row],[Data]],"mmmm")),"")</f>
        <v>Agosto</v>
      </c>
      <c r="E46" s="11">
        <f>IF(Tabela46[[#This Row],[Data]]&lt;&gt;"",YEAR(Tabela46[[#This Row],[Data]]),"")</f>
        <v>2023</v>
      </c>
      <c r="F46" s="25">
        <f>IF(AND(Tabela46[[#This Row],[Data]]&lt;&gt;"",Tabela46[[#This Row],[Horário]]&lt;&gt;""),Tabela46[[#This Row],[Data]]+Tabela46[[#This Row],[Horário]],"")</f>
        <v>45145.048611111109</v>
      </c>
      <c r="G46" s="25">
        <f t="shared" si="36"/>
        <v>0.125</v>
      </c>
      <c r="H46" s="32">
        <f t="shared" si="37"/>
        <v>0</v>
      </c>
      <c r="I46" s="32">
        <f t="shared" si="38"/>
        <v>3</v>
      </c>
      <c r="J46" s="41">
        <f t="shared" si="39"/>
        <v>0</v>
      </c>
    </row>
    <row r="47" spans="1:10" x14ac:dyDescent="0.3">
      <c r="A47" s="17">
        <f t="shared" si="35"/>
        <v>46</v>
      </c>
      <c r="B47" s="24">
        <v>45145</v>
      </c>
      <c r="C47" s="39">
        <v>0.8305555555555556</v>
      </c>
      <c r="D47" s="11" t="str">
        <f>IF(Tabela46[[#This Row],[Data]]&lt;&gt;"",PROPER(TEXT(Tabela46[[#This Row],[Data]],"mmmm")),"")</f>
        <v>Agosto</v>
      </c>
      <c r="E47" s="11">
        <f>IF(Tabela46[[#This Row],[Data]]&lt;&gt;"",YEAR(Tabela46[[#This Row],[Data]]),"")</f>
        <v>2023</v>
      </c>
      <c r="F47" s="25">
        <f>IF(AND(Tabela46[[#This Row],[Data]]&lt;&gt;"",Tabela46[[#This Row],[Horário]]&lt;&gt;""),Tabela46[[#This Row],[Data]]+Tabela46[[#This Row],[Horário]],"")</f>
        <v>45145.830555555556</v>
      </c>
      <c r="G47" s="25">
        <f t="shared" si="36"/>
        <v>0.78194444444670808</v>
      </c>
      <c r="H47" s="32">
        <f t="shared" si="37"/>
        <v>0</v>
      </c>
      <c r="I47" s="32">
        <f t="shared" si="38"/>
        <v>18</v>
      </c>
      <c r="J47" s="41">
        <f t="shared" si="39"/>
        <v>46.000000003259629</v>
      </c>
    </row>
    <row r="48" spans="1:10" x14ac:dyDescent="0.3">
      <c r="A48" s="17">
        <f t="shared" si="35"/>
        <v>47</v>
      </c>
      <c r="B48" s="24">
        <v>45145</v>
      </c>
      <c r="C48" s="39">
        <v>0.98263888888888884</v>
      </c>
      <c r="D48" s="11" t="str">
        <f>IF(Tabela46[[#This Row],[Data]]&lt;&gt;"",PROPER(TEXT(Tabela46[[#This Row],[Data]],"mmmm")),"")</f>
        <v>Agosto</v>
      </c>
      <c r="E48" s="11">
        <f>IF(Tabela46[[#This Row],[Data]]&lt;&gt;"",YEAR(Tabela46[[#This Row],[Data]]),"")</f>
        <v>2023</v>
      </c>
      <c r="F48" s="25">
        <f>IF(AND(Tabela46[[#This Row],[Data]]&lt;&gt;"",Tabela46[[#This Row],[Horário]]&lt;&gt;""),Tabela46[[#This Row],[Data]]+Tabela46[[#This Row],[Horário]],"")</f>
        <v>45145.982638888891</v>
      </c>
      <c r="G48" s="25">
        <f t="shared" si="36"/>
        <v>0.15208333333430346</v>
      </c>
      <c r="H48" s="32">
        <f t="shared" si="37"/>
        <v>0</v>
      </c>
      <c r="I48" s="32">
        <f t="shared" si="38"/>
        <v>3</v>
      </c>
      <c r="J48" s="41">
        <f t="shared" si="39"/>
        <v>39.000000001396984</v>
      </c>
    </row>
    <row r="49" spans="1:10" x14ac:dyDescent="0.3">
      <c r="A49" s="17">
        <f t="shared" si="35"/>
        <v>48</v>
      </c>
      <c r="B49" s="24">
        <v>45146</v>
      </c>
      <c r="C49" s="39">
        <v>0.55555555555555558</v>
      </c>
      <c r="D49" s="11" t="str">
        <f>IF(Tabela46[[#This Row],[Data]]&lt;&gt;"",PROPER(TEXT(Tabela46[[#This Row],[Data]],"mmmm")),"")</f>
        <v>Agosto</v>
      </c>
      <c r="E49" s="11">
        <f>IF(Tabela46[[#This Row],[Data]]&lt;&gt;"",YEAR(Tabela46[[#This Row],[Data]]),"")</f>
        <v>2023</v>
      </c>
      <c r="F49" s="25">
        <f>IF(AND(Tabela46[[#This Row],[Data]]&lt;&gt;"",Tabela46[[#This Row],[Horário]]&lt;&gt;""),Tabela46[[#This Row],[Data]]+Tabela46[[#This Row],[Horário]],"")</f>
        <v>45146.555555555555</v>
      </c>
      <c r="G49" s="25">
        <f t="shared" si="36"/>
        <v>0.57291666666424135</v>
      </c>
      <c r="H49" s="32">
        <f t="shared" si="37"/>
        <v>0</v>
      </c>
      <c r="I49" s="32">
        <f t="shared" si="38"/>
        <v>13</v>
      </c>
      <c r="J49" s="41">
        <f t="shared" si="39"/>
        <v>44.99999999650754</v>
      </c>
    </row>
    <row r="50" spans="1:10" x14ac:dyDescent="0.3">
      <c r="A50" s="17">
        <f t="shared" ref="A50:A55" si="40">A49+1</f>
        <v>49</v>
      </c>
      <c r="B50" s="24">
        <v>45146</v>
      </c>
      <c r="C50" s="39">
        <v>0.69444444444444453</v>
      </c>
      <c r="D50" s="11" t="str">
        <f>IF(Tabela46[[#This Row],[Data]]&lt;&gt;"",PROPER(TEXT(Tabela46[[#This Row],[Data]],"mmmm")),"")</f>
        <v>Agosto</v>
      </c>
      <c r="E50" s="11">
        <f>IF(Tabela46[[#This Row],[Data]]&lt;&gt;"",YEAR(Tabela46[[#This Row],[Data]]),"")</f>
        <v>2023</v>
      </c>
      <c r="F50" s="25">
        <f>IF(AND(Tabela46[[#This Row],[Data]]&lt;&gt;"",Tabela46[[#This Row],[Horário]]&lt;&gt;""),Tabela46[[#This Row],[Data]]+Tabela46[[#This Row],[Horário]],"")</f>
        <v>45146.694444444445</v>
      </c>
      <c r="G50" s="25">
        <f t="shared" ref="G50:G55" si="41">IF(AND(B50&lt;&gt;"",C50&lt;&gt;""),(B50+C50)-(B49+C49),"")</f>
        <v>0.13888888889050577</v>
      </c>
      <c r="H50" s="32">
        <f t="shared" ref="H50:H55" si="42">IF(G50&lt;&gt;"",INT(G50),"")</f>
        <v>0</v>
      </c>
      <c r="I50" s="32">
        <f t="shared" ref="I50:I55" si="43">IF(H50&lt;&gt;"",INT((G50-H50)*24),"")</f>
        <v>3</v>
      </c>
      <c r="J50" s="41">
        <f t="shared" ref="J50:J55" si="44">IF(I50&lt;&gt;"",(((G50-H50)*24)-I50)*60,"")</f>
        <v>20.000000002328306</v>
      </c>
    </row>
    <row r="51" spans="1:10" x14ac:dyDescent="0.3">
      <c r="A51" s="17">
        <f t="shared" si="40"/>
        <v>50</v>
      </c>
      <c r="B51" s="24">
        <v>45146</v>
      </c>
      <c r="C51" s="39">
        <v>0.86111111111111116</v>
      </c>
      <c r="D51" s="11" t="str">
        <f>IF(Tabela46[[#This Row],[Data]]&lt;&gt;"",PROPER(TEXT(Tabela46[[#This Row],[Data]],"mmmm")),"")</f>
        <v>Agosto</v>
      </c>
      <c r="E51" s="11">
        <f>IF(Tabela46[[#This Row],[Data]]&lt;&gt;"",YEAR(Tabela46[[#This Row],[Data]]),"")</f>
        <v>2023</v>
      </c>
      <c r="F51" s="25">
        <f>IF(AND(Tabela46[[#This Row],[Data]]&lt;&gt;"",Tabela46[[#This Row],[Horário]]&lt;&gt;""),Tabela46[[#This Row],[Data]]+Tabela46[[#This Row],[Horário]],"")</f>
        <v>45146.861111111109</v>
      </c>
      <c r="G51" s="25">
        <f t="shared" si="41"/>
        <v>0.16666666666424135</v>
      </c>
      <c r="H51" s="32">
        <f t="shared" si="42"/>
        <v>0</v>
      </c>
      <c r="I51" s="32">
        <f t="shared" si="43"/>
        <v>3</v>
      </c>
      <c r="J51" s="41">
        <f t="shared" si="44"/>
        <v>59.99999999650754</v>
      </c>
    </row>
    <row r="52" spans="1:10" x14ac:dyDescent="0.3">
      <c r="A52" s="17">
        <f t="shared" si="40"/>
        <v>51</v>
      </c>
      <c r="B52" s="24">
        <v>45148</v>
      </c>
      <c r="C52" s="39">
        <v>0.51736111111111105</v>
      </c>
      <c r="D52" s="11" t="str">
        <f>IF(Tabela46[[#This Row],[Data]]&lt;&gt;"",PROPER(TEXT(Tabela46[[#This Row],[Data]],"mmmm")),"")</f>
        <v>Agosto</v>
      </c>
      <c r="E52" s="11">
        <f>IF(Tabela46[[#This Row],[Data]]&lt;&gt;"",YEAR(Tabela46[[#This Row],[Data]]),"")</f>
        <v>2023</v>
      </c>
      <c r="F52" s="25">
        <f>IF(AND(Tabela46[[#This Row],[Data]]&lt;&gt;"",Tabela46[[#This Row],[Horário]]&lt;&gt;""),Tabela46[[#This Row],[Data]]+Tabela46[[#This Row],[Horário]],"")</f>
        <v>45148.517361111109</v>
      </c>
      <c r="G52" s="25">
        <f t="shared" si="41"/>
        <v>1.65625</v>
      </c>
      <c r="H52" s="32">
        <f t="shared" si="42"/>
        <v>1</v>
      </c>
      <c r="I52" s="32">
        <f t="shared" si="43"/>
        <v>15</v>
      </c>
      <c r="J52" s="41">
        <f t="shared" si="44"/>
        <v>45</v>
      </c>
    </row>
    <row r="53" spans="1:10" x14ac:dyDescent="0.3">
      <c r="A53" s="17">
        <f t="shared" si="40"/>
        <v>52</v>
      </c>
      <c r="B53" s="24">
        <v>45148</v>
      </c>
      <c r="C53" s="39">
        <v>0.70138888888888884</v>
      </c>
      <c r="D53" s="11" t="str">
        <f>IF(Tabela46[[#This Row],[Data]]&lt;&gt;"",PROPER(TEXT(Tabela46[[#This Row],[Data]],"mmmm")),"")</f>
        <v>Agosto</v>
      </c>
      <c r="E53" s="11">
        <f>IF(Tabela46[[#This Row],[Data]]&lt;&gt;"",YEAR(Tabela46[[#This Row],[Data]]),"")</f>
        <v>2023</v>
      </c>
      <c r="F53" s="25">
        <f>IF(AND(Tabela46[[#This Row],[Data]]&lt;&gt;"",Tabela46[[#This Row],[Horário]]&lt;&gt;""),Tabela46[[#This Row],[Data]]+Tabela46[[#This Row],[Horário]],"")</f>
        <v>45148.701388888891</v>
      </c>
      <c r="G53" s="25">
        <f t="shared" si="41"/>
        <v>0.18402777778101154</v>
      </c>
      <c r="H53" s="32">
        <f t="shared" si="42"/>
        <v>0</v>
      </c>
      <c r="I53" s="32">
        <f t="shared" si="43"/>
        <v>4</v>
      </c>
      <c r="J53" s="41">
        <f t="shared" si="44"/>
        <v>25.000000004656613</v>
      </c>
    </row>
    <row r="54" spans="1:10" x14ac:dyDescent="0.3">
      <c r="A54" s="17">
        <f t="shared" si="40"/>
        <v>53</v>
      </c>
      <c r="B54" s="24">
        <v>45149</v>
      </c>
      <c r="C54" s="39">
        <v>0.82708333333333339</v>
      </c>
      <c r="D54" s="11" t="str">
        <f>IF(Tabela46[[#This Row],[Data]]&lt;&gt;"",PROPER(TEXT(Tabela46[[#This Row],[Data]],"mmmm")),"")</f>
        <v>Agosto</v>
      </c>
      <c r="E54" s="11">
        <f>IF(Tabela46[[#This Row],[Data]]&lt;&gt;"",YEAR(Tabela46[[#This Row],[Data]]),"")</f>
        <v>2023</v>
      </c>
      <c r="F54" s="25">
        <f>IF(AND(Tabela46[[#This Row],[Data]]&lt;&gt;"",Tabela46[[#This Row],[Horário]]&lt;&gt;""),Tabela46[[#This Row],[Data]]+Tabela46[[#This Row],[Horário]],"")</f>
        <v>45149.82708333333</v>
      </c>
      <c r="G54" s="25">
        <f t="shared" si="41"/>
        <v>1.1256944444394321</v>
      </c>
      <c r="H54" s="32">
        <f t="shared" si="42"/>
        <v>1</v>
      </c>
      <c r="I54" s="32">
        <f t="shared" si="43"/>
        <v>3</v>
      </c>
      <c r="J54" s="41">
        <f t="shared" si="44"/>
        <v>0.99999999278225005</v>
      </c>
    </row>
    <row r="55" spans="1:10" x14ac:dyDescent="0.3">
      <c r="A55" s="17">
        <f t="shared" si="40"/>
        <v>54</v>
      </c>
      <c r="B55" s="24">
        <v>45151</v>
      </c>
      <c r="C55" s="39">
        <v>0.47916666666666669</v>
      </c>
      <c r="D55" s="11" t="str">
        <f>IF(Tabela46[[#This Row],[Data]]&lt;&gt;"",PROPER(TEXT(Tabela46[[#This Row],[Data]],"mmmm")),"")</f>
        <v>Agosto</v>
      </c>
      <c r="E55" s="11">
        <f>IF(Tabela46[[#This Row],[Data]]&lt;&gt;"",YEAR(Tabela46[[#This Row],[Data]]),"")</f>
        <v>2023</v>
      </c>
      <c r="F55" s="25">
        <f>IF(AND(Tabela46[[#This Row],[Data]]&lt;&gt;"",Tabela46[[#This Row],[Horário]]&lt;&gt;""),Tabela46[[#This Row],[Data]]+Tabela46[[#This Row],[Horário]],"")</f>
        <v>45151.479166666664</v>
      </c>
      <c r="G55" s="25">
        <f t="shared" si="41"/>
        <v>1.6520833333343035</v>
      </c>
      <c r="H55" s="32">
        <f t="shared" si="42"/>
        <v>1</v>
      </c>
      <c r="I55" s="32">
        <f t="shared" si="43"/>
        <v>15</v>
      </c>
      <c r="J55" s="41">
        <f t="shared" si="44"/>
        <v>39.000000001396984</v>
      </c>
    </row>
    <row r="56" spans="1:10" x14ac:dyDescent="0.3">
      <c r="A56" s="17">
        <f t="shared" ref="A56:A61" si="45">A55+1</f>
        <v>55</v>
      </c>
      <c r="B56" s="24">
        <v>45151</v>
      </c>
      <c r="C56" s="39">
        <v>0.60416666666666663</v>
      </c>
      <c r="D56" s="11" t="str">
        <f>IF(Tabela46[[#This Row],[Data]]&lt;&gt;"",PROPER(TEXT(Tabela46[[#This Row],[Data]],"mmmm")),"")</f>
        <v>Agosto</v>
      </c>
      <c r="E56" s="11">
        <f>IF(Tabela46[[#This Row],[Data]]&lt;&gt;"",YEAR(Tabela46[[#This Row],[Data]]),"")</f>
        <v>2023</v>
      </c>
      <c r="F56" s="25">
        <f>IF(AND(Tabela46[[#This Row],[Data]]&lt;&gt;"",Tabela46[[#This Row],[Horário]]&lt;&gt;""),Tabela46[[#This Row],[Data]]+Tabela46[[#This Row],[Horário]],"")</f>
        <v>45151.604166666664</v>
      </c>
      <c r="G56" s="25">
        <f t="shared" ref="G56:G61" si="46">IF(AND(B56&lt;&gt;"",C56&lt;&gt;""),(B56+C56)-(B55+C55),"")</f>
        <v>0.125</v>
      </c>
      <c r="H56" s="32">
        <f t="shared" ref="H56:H61" si="47">IF(G56&lt;&gt;"",INT(G56),"")</f>
        <v>0</v>
      </c>
      <c r="I56" s="32">
        <f t="shared" ref="I56:I61" si="48">IF(H56&lt;&gt;"",INT((G56-H56)*24),"")</f>
        <v>3</v>
      </c>
      <c r="J56" s="41">
        <f t="shared" ref="J56:J61" si="49">IF(I56&lt;&gt;"",(((G56-H56)*24)-I56)*60,"")</f>
        <v>0</v>
      </c>
    </row>
    <row r="57" spans="1:10" x14ac:dyDescent="0.3">
      <c r="A57" s="17">
        <f t="shared" si="45"/>
        <v>56</v>
      </c>
      <c r="B57" s="24">
        <v>45153</v>
      </c>
      <c r="C57" s="39">
        <v>0.82291666666666663</v>
      </c>
      <c r="D57" s="11" t="str">
        <f>IF(Tabela46[[#This Row],[Data]]&lt;&gt;"",PROPER(TEXT(Tabela46[[#This Row],[Data]],"mmmm")),"")</f>
        <v>Agosto</v>
      </c>
      <c r="E57" s="11">
        <f>IF(Tabela46[[#This Row],[Data]]&lt;&gt;"",YEAR(Tabela46[[#This Row],[Data]]),"")</f>
        <v>2023</v>
      </c>
      <c r="F57" s="25">
        <f>IF(AND(Tabela46[[#This Row],[Data]]&lt;&gt;"",Tabela46[[#This Row],[Horário]]&lt;&gt;""),Tabela46[[#This Row],[Data]]+Tabela46[[#This Row],[Horário]],"")</f>
        <v>45153.822916666664</v>
      </c>
      <c r="G57" s="25">
        <f t="shared" si="46"/>
        <v>2.21875</v>
      </c>
      <c r="H57" s="32">
        <f t="shared" si="47"/>
        <v>2</v>
      </c>
      <c r="I57" s="32">
        <f t="shared" si="48"/>
        <v>5</v>
      </c>
      <c r="J57" s="41">
        <f t="shared" si="49"/>
        <v>15</v>
      </c>
    </row>
    <row r="58" spans="1:10" x14ac:dyDescent="0.3">
      <c r="A58" s="17">
        <f t="shared" si="45"/>
        <v>57</v>
      </c>
      <c r="B58" s="24">
        <v>45168</v>
      </c>
      <c r="C58" s="39">
        <v>0.53611111111111109</v>
      </c>
      <c r="D58" s="11" t="str">
        <f>IF(Tabela46[[#This Row],[Data]]&lt;&gt;"",PROPER(TEXT(Tabela46[[#This Row],[Data]],"mmmm")),"")</f>
        <v>Agosto</v>
      </c>
      <c r="E58" s="11">
        <f>IF(Tabela46[[#This Row],[Data]]&lt;&gt;"",YEAR(Tabela46[[#This Row],[Data]]),"")</f>
        <v>2023</v>
      </c>
      <c r="F58" s="25">
        <f>IF(AND(Tabela46[[#This Row],[Data]]&lt;&gt;"",Tabela46[[#This Row],[Horário]]&lt;&gt;""),Tabela46[[#This Row],[Data]]+Tabela46[[#This Row],[Horário]],"")</f>
        <v>45168.536111111112</v>
      </c>
      <c r="G58" s="25">
        <f t="shared" si="46"/>
        <v>14.713194444448163</v>
      </c>
      <c r="H58" s="32">
        <f t="shared" si="47"/>
        <v>14</v>
      </c>
      <c r="I58" s="32">
        <f t="shared" si="48"/>
        <v>17</v>
      </c>
      <c r="J58" s="41">
        <f t="shared" si="49"/>
        <v>7.0000000053551048</v>
      </c>
    </row>
    <row r="59" spans="1:10" x14ac:dyDescent="0.3">
      <c r="A59" s="17">
        <f t="shared" si="45"/>
        <v>58</v>
      </c>
      <c r="B59" s="24">
        <v>45168</v>
      </c>
      <c r="C59" s="39">
        <v>0.56944444444444442</v>
      </c>
      <c r="D59" s="11" t="str">
        <f>IF(Tabela46[[#This Row],[Data]]&lt;&gt;"",PROPER(TEXT(Tabela46[[#This Row],[Data]],"mmmm")),"")</f>
        <v>Agosto</v>
      </c>
      <c r="E59" s="11">
        <f>IF(Tabela46[[#This Row],[Data]]&lt;&gt;"",YEAR(Tabela46[[#This Row],[Data]]),"")</f>
        <v>2023</v>
      </c>
      <c r="F59" s="25">
        <f>IF(AND(Tabela46[[#This Row],[Data]]&lt;&gt;"",Tabela46[[#This Row],[Horário]]&lt;&gt;""),Tabela46[[#This Row],[Data]]+Tabela46[[#This Row],[Horário]],"")</f>
        <v>45168.569444444445</v>
      </c>
      <c r="G59" s="25">
        <f t="shared" si="46"/>
        <v>3.3333333332848269E-2</v>
      </c>
      <c r="H59" s="32">
        <f t="shared" si="47"/>
        <v>0</v>
      </c>
      <c r="I59" s="32">
        <f t="shared" si="48"/>
        <v>0</v>
      </c>
      <c r="J59" s="41">
        <f t="shared" si="49"/>
        <v>47.999999999301508</v>
      </c>
    </row>
    <row r="60" spans="1:10" x14ac:dyDescent="0.3">
      <c r="A60" s="17">
        <f t="shared" si="45"/>
        <v>59</v>
      </c>
      <c r="B60" s="24">
        <v>45168</v>
      </c>
      <c r="C60" s="39">
        <v>0.64930555555555558</v>
      </c>
      <c r="D60" s="11" t="str">
        <f>IF(Tabela46[[#This Row],[Data]]&lt;&gt;"",PROPER(TEXT(Tabela46[[#This Row],[Data]],"mmmm")),"")</f>
        <v>Agosto</v>
      </c>
      <c r="E60" s="11">
        <f>IF(Tabela46[[#This Row],[Data]]&lt;&gt;"",YEAR(Tabela46[[#This Row],[Data]]),"")</f>
        <v>2023</v>
      </c>
      <c r="F60" s="25">
        <f>IF(AND(Tabela46[[#This Row],[Data]]&lt;&gt;"",Tabela46[[#This Row],[Horário]]&lt;&gt;""),Tabela46[[#This Row],[Data]]+Tabela46[[#This Row],[Horário]],"")</f>
        <v>45168.649305555555</v>
      </c>
      <c r="G60" s="25">
        <f t="shared" si="46"/>
        <v>7.9861111109494232E-2</v>
      </c>
      <c r="H60" s="32">
        <f t="shared" si="47"/>
        <v>0</v>
      </c>
      <c r="I60" s="32">
        <f t="shared" si="48"/>
        <v>1</v>
      </c>
      <c r="J60" s="41">
        <f t="shared" si="49"/>
        <v>54.999999997671694</v>
      </c>
    </row>
    <row r="61" spans="1:10" x14ac:dyDescent="0.3">
      <c r="A61" s="17">
        <f t="shared" si="45"/>
        <v>60</v>
      </c>
      <c r="B61" s="24">
        <v>45168</v>
      </c>
      <c r="C61" s="39">
        <v>0.76666666666666661</v>
      </c>
      <c r="D61" s="11" t="str">
        <f>IF(Tabela46[[#This Row],[Data]]&lt;&gt;"",PROPER(TEXT(Tabela46[[#This Row],[Data]],"mmmm")),"")</f>
        <v>Agosto</v>
      </c>
      <c r="E61" s="11">
        <f>IF(Tabela46[[#This Row],[Data]]&lt;&gt;"",YEAR(Tabela46[[#This Row],[Data]]),"")</f>
        <v>2023</v>
      </c>
      <c r="F61" s="25">
        <f>IF(AND(Tabela46[[#This Row],[Data]]&lt;&gt;"",Tabela46[[#This Row],[Horário]]&lt;&gt;""),Tabela46[[#This Row],[Data]]+Tabela46[[#This Row],[Horário]],"")</f>
        <v>45168.76666666667</v>
      </c>
      <c r="G61" s="25">
        <f t="shared" si="46"/>
        <v>0.117361111115315</v>
      </c>
      <c r="H61" s="32">
        <f t="shared" si="47"/>
        <v>0</v>
      </c>
      <c r="I61" s="32">
        <f t="shared" si="48"/>
        <v>2</v>
      </c>
      <c r="J61" s="41">
        <f t="shared" si="49"/>
        <v>49.000000006053597</v>
      </c>
    </row>
    <row r="62" spans="1:10" x14ac:dyDescent="0.3">
      <c r="A62" s="17">
        <f t="shared" ref="A62:A67" si="50">A61+1</f>
        <v>61</v>
      </c>
      <c r="B62" s="24">
        <v>45168</v>
      </c>
      <c r="C62" s="39">
        <v>0.83680555555555547</v>
      </c>
      <c r="D62" s="11" t="str">
        <f>IF(Tabela46[[#This Row],[Data]]&lt;&gt;"",PROPER(TEXT(Tabela46[[#This Row],[Data]],"mmmm")),"")</f>
        <v>Agosto</v>
      </c>
      <c r="E62" s="11">
        <f>IF(Tabela46[[#This Row],[Data]]&lt;&gt;"",YEAR(Tabela46[[#This Row],[Data]]),"")</f>
        <v>2023</v>
      </c>
      <c r="F62" s="25">
        <f>IF(AND(Tabela46[[#This Row],[Data]]&lt;&gt;"",Tabela46[[#This Row],[Horário]]&lt;&gt;""),Tabela46[[#This Row],[Data]]+Tabela46[[#This Row],[Horário]],"")</f>
        <v>45168.836805555555</v>
      </c>
      <c r="G62" s="25">
        <f t="shared" ref="G62:G67" si="51">IF(AND(B62&lt;&gt;"",C62&lt;&gt;""),(B62+C62)-(B61+C61),"")</f>
        <v>7.0138888884685002E-2</v>
      </c>
      <c r="H62" s="32">
        <f t="shared" ref="H62:H67" si="52">IF(G62&lt;&gt;"",INT(G62),"")</f>
        <v>0</v>
      </c>
      <c r="I62" s="32">
        <f t="shared" ref="I62:I67" si="53">IF(H62&lt;&gt;"",INT((G62-H62)*24),"")</f>
        <v>1</v>
      </c>
      <c r="J62" s="41">
        <f t="shared" ref="J62:J67" si="54">IF(I62&lt;&gt;"",(((G62-H62)*24)-I62)*60,"")</f>
        <v>40.999999993946403</v>
      </c>
    </row>
    <row r="63" spans="1:10" x14ac:dyDescent="0.3">
      <c r="A63" s="17">
        <f t="shared" si="50"/>
        <v>62</v>
      </c>
      <c r="B63" s="24">
        <v>45168</v>
      </c>
      <c r="C63" s="39">
        <v>0.98541666666666661</v>
      </c>
      <c r="D63" s="11" t="str">
        <f>IF(Tabela46[[#This Row],[Data]]&lt;&gt;"",PROPER(TEXT(Tabela46[[#This Row],[Data]],"mmmm")),"")</f>
        <v>Agosto</v>
      </c>
      <c r="E63" s="11">
        <f>IF(Tabela46[[#This Row],[Data]]&lt;&gt;"",YEAR(Tabela46[[#This Row],[Data]]),"")</f>
        <v>2023</v>
      </c>
      <c r="F63" s="25">
        <f>IF(AND(Tabela46[[#This Row],[Data]]&lt;&gt;"",Tabela46[[#This Row],[Horário]]&lt;&gt;""),Tabela46[[#This Row],[Data]]+Tabela46[[#This Row],[Horário]],"")</f>
        <v>45168.98541666667</v>
      </c>
      <c r="G63" s="25">
        <f t="shared" si="51"/>
        <v>0.148611111115315</v>
      </c>
      <c r="H63" s="32">
        <f t="shared" si="52"/>
        <v>0</v>
      </c>
      <c r="I63" s="32">
        <f t="shared" si="53"/>
        <v>3</v>
      </c>
      <c r="J63" s="41">
        <f t="shared" si="54"/>
        <v>34.000000006053597</v>
      </c>
    </row>
    <row r="64" spans="1:10" x14ac:dyDescent="0.3">
      <c r="A64" s="17">
        <f t="shared" si="50"/>
        <v>63</v>
      </c>
      <c r="B64" s="24">
        <v>45169</v>
      </c>
      <c r="C64" s="39">
        <v>0.77083333333333337</v>
      </c>
      <c r="D64" s="11" t="str">
        <f>IF(Tabela46[[#This Row],[Data]]&lt;&gt;"",PROPER(TEXT(Tabela46[[#This Row],[Data]],"mmmm")),"")</f>
        <v>Agosto</v>
      </c>
      <c r="E64" s="11">
        <f>IF(Tabela46[[#This Row],[Data]]&lt;&gt;"",YEAR(Tabela46[[#This Row],[Data]]),"")</f>
        <v>2023</v>
      </c>
      <c r="F64" s="25">
        <f>IF(AND(Tabela46[[#This Row],[Data]]&lt;&gt;"",Tabela46[[#This Row],[Horário]]&lt;&gt;""),Tabela46[[#This Row],[Data]]+Tabela46[[#This Row],[Horário]],"")</f>
        <v>45169.770833333336</v>
      </c>
      <c r="G64" s="25">
        <f t="shared" si="51"/>
        <v>0.78541666666569654</v>
      </c>
      <c r="H64" s="32">
        <f t="shared" si="52"/>
        <v>0</v>
      </c>
      <c r="I64" s="32">
        <f t="shared" si="53"/>
        <v>18</v>
      </c>
      <c r="J64" s="41">
        <f t="shared" si="54"/>
        <v>50.999999998603016</v>
      </c>
    </row>
    <row r="65" spans="1:10" x14ac:dyDescent="0.3">
      <c r="A65" s="17">
        <f t="shared" si="50"/>
        <v>64</v>
      </c>
      <c r="B65" s="24">
        <v>45170</v>
      </c>
      <c r="C65" s="39">
        <v>0.67708333333333337</v>
      </c>
      <c r="D65" s="11" t="str">
        <f>IF(Tabela46[[#This Row],[Data]]&lt;&gt;"",PROPER(TEXT(Tabela46[[#This Row],[Data]],"mmmm")),"")</f>
        <v>Setembro</v>
      </c>
      <c r="E65" s="11">
        <f>IF(Tabela46[[#This Row],[Data]]&lt;&gt;"",YEAR(Tabela46[[#This Row],[Data]]),"")</f>
        <v>2023</v>
      </c>
      <c r="F65" s="25">
        <f>IF(AND(Tabela46[[#This Row],[Data]]&lt;&gt;"",Tabela46[[#This Row],[Horário]]&lt;&gt;""),Tabela46[[#This Row],[Data]]+Tabela46[[#This Row],[Horário]],"")</f>
        <v>45170.677083333336</v>
      </c>
      <c r="G65" s="25">
        <f t="shared" si="51"/>
        <v>0.90625</v>
      </c>
      <c r="H65" s="32">
        <f t="shared" si="52"/>
        <v>0</v>
      </c>
      <c r="I65" s="32">
        <f t="shared" si="53"/>
        <v>21</v>
      </c>
      <c r="J65" s="41">
        <f t="shared" si="54"/>
        <v>45</v>
      </c>
    </row>
    <row r="66" spans="1:10" x14ac:dyDescent="0.3">
      <c r="A66" s="17">
        <f t="shared" si="50"/>
        <v>65</v>
      </c>
      <c r="B66" s="24">
        <v>45172</v>
      </c>
      <c r="C66" s="39">
        <v>0.82986111111111116</v>
      </c>
      <c r="D66" s="11" t="str">
        <f>IF(Tabela46[[#This Row],[Data]]&lt;&gt;"",PROPER(TEXT(Tabela46[[#This Row],[Data]],"mmmm")),"")</f>
        <v>Setembro</v>
      </c>
      <c r="E66" s="11">
        <f>IF(Tabela46[[#This Row],[Data]]&lt;&gt;"",YEAR(Tabela46[[#This Row],[Data]]),"")</f>
        <v>2023</v>
      </c>
      <c r="F66" s="25">
        <f>IF(AND(Tabela46[[#This Row],[Data]]&lt;&gt;"",Tabela46[[#This Row],[Horário]]&lt;&gt;""),Tabela46[[#This Row],[Data]]+Tabela46[[#This Row],[Horário]],"")</f>
        <v>45172.829861111109</v>
      </c>
      <c r="G66" s="25">
        <f t="shared" si="51"/>
        <v>2.1527777777737356</v>
      </c>
      <c r="H66" s="32">
        <f t="shared" si="52"/>
        <v>2</v>
      </c>
      <c r="I66" s="32">
        <f t="shared" si="53"/>
        <v>3</v>
      </c>
      <c r="J66" s="41">
        <f t="shared" si="54"/>
        <v>39.999999994179234</v>
      </c>
    </row>
    <row r="67" spans="1:10" x14ac:dyDescent="0.3">
      <c r="A67" s="17">
        <f t="shared" si="50"/>
        <v>66</v>
      </c>
      <c r="B67" s="24">
        <v>45173</v>
      </c>
      <c r="C67" s="39">
        <v>0.60763888888888895</v>
      </c>
      <c r="D67" s="11" t="str">
        <f>IF(Tabela46[[#This Row],[Data]]&lt;&gt;"",PROPER(TEXT(Tabela46[[#This Row],[Data]],"mmmm")),"")</f>
        <v>Setembro</v>
      </c>
      <c r="E67" s="11">
        <f>IF(Tabela46[[#This Row],[Data]]&lt;&gt;"",YEAR(Tabela46[[#This Row],[Data]]),"")</f>
        <v>2023</v>
      </c>
      <c r="F67" s="25">
        <f>IF(AND(Tabela46[[#This Row],[Data]]&lt;&gt;"",Tabela46[[#This Row],[Horário]]&lt;&gt;""),Tabela46[[#This Row],[Data]]+Tabela46[[#This Row],[Horário]],"")</f>
        <v>45173.607638888891</v>
      </c>
      <c r="G67" s="25">
        <f t="shared" si="51"/>
        <v>0.77777777778101154</v>
      </c>
      <c r="H67" s="32">
        <f t="shared" si="52"/>
        <v>0</v>
      </c>
      <c r="I67" s="32">
        <f t="shared" si="53"/>
        <v>18</v>
      </c>
      <c r="J67" s="41">
        <f t="shared" si="54"/>
        <v>40.000000004656613</v>
      </c>
    </row>
    <row r="68" spans="1:10" x14ac:dyDescent="0.3">
      <c r="A68" s="17">
        <f t="shared" ref="A68:A73" si="55">A67+1</f>
        <v>67</v>
      </c>
      <c r="B68" s="24">
        <v>45173</v>
      </c>
      <c r="C68" s="39">
        <v>0.65277777777777779</v>
      </c>
      <c r="D68" s="11" t="str">
        <f>IF(Tabela46[[#This Row],[Data]]&lt;&gt;"",PROPER(TEXT(Tabela46[[#This Row],[Data]],"mmmm")),"")</f>
        <v>Setembro</v>
      </c>
      <c r="E68" s="11">
        <f>IF(Tabela46[[#This Row],[Data]]&lt;&gt;"",YEAR(Tabela46[[#This Row],[Data]]),"")</f>
        <v>2023</v>
      </c>
      <c r="F68" s="25">
        <f>IF(AND(Tabela46[[#This Row],[Data]]&lt;&gt;"",Tabela46[[#This Row],[Horário]]&lt;&gt;""),Tabela46[[#This Row],[Data]]+Tabela46[[#This Row],[Horário]],"")</f>
        <v>45173.652777777781</v>
      </c>
      <c r="G68" s="25">
        <f t="shared" ref="G68:G73" si="56">IF(AND(B68&lt;&gt;"",C68&lt;&gt;""),(B68+C68)-(B67+C67),"")</f>
        <v>4.5138888890505768E-2</v>
      </c>
      <c r="H68" s="32">
        <f t="shared" ref="H68:H73" si="57">IF(G68&lt;&gt;"",INT(G68),"")</f>
        <v>0</v>
      </c>
      <c r="I68" s="32">
        <f t="shared" ref="I68:I73" si="58">IF(H68&lt;&gt;"",INT((G68-H68)*24),"")</f>
        <v>1</v>
      </c>
      <c r="J68" s="41">
        <f t="shared" ref="J68:J73" si="59">IF(I68&lt;&gt;"",(((G68-H68)*24)-I68)*60,"")</f>
        <v>5.0000000023283064</v>
      </c>
    </row>
    <row r="69" spans="1:10" x14ac:dyDescent="0.3">
      <c r="A69" s="17">
        <f t="shared" si="55"/>
        <v>68</v>
      </c>
      <c r="B69" s="24">
        <v>45173</v>
      </c>
      <c r="C69" s="39">
        <v>0.73958333333333337</v>
      </c>
      <c r="D69" s="11" t="str">
        <f>IF(Tabela46[[#This Row],[Data]]&lt;&gt;"",PROPER(TEXT(Tabela46[[#This Row],[Data]],"mmmm")),"")</f>
        <v>Setembro</v>
      </c>
      <c r="E69" s="11">
        <f>IF(Tabela46[[#This Row],[Data]]&lt;&gt;"",YEAR(Tabela46[[#This Row],[Data]]),"")</f>
        <v>2023</v>
      </c>
      <c r="F69" s="25">
        <f>IF(AND(Tabela46[[#This Row],[Data]]&lt;&gt;"",Tabela46[[#This Row],[Horário]]&lt;&gt;""),Tabela46[[#This Row],[Data]]+Tabela46[[#This Row],[Horário]],"")</f>
        <v>45173.739583333336</v>
      </c>
      <c r="G69" s="25">
        <f t="shared" si="56"/>
        <v>8.6805555554747116E-2</v>
      </c>
      <c r="H69" s="32">
        <f t="shared" si="57"/>
        <v>0</v>
      </c>
      <c r="I69" s="32">
        <f t="shared" si="58"/>
        <v>2</v>
      </c>
      <c r="J69" s="41">
        <f t="shared" si="59"/>
        <v>4.9999999988358468</v>
      </c>
    </row>
    <row r="70" spans="1:10" x14ac:dyDescent="0.3">
      <c r="A70" s="17">
        <f t="shared" si="55"/>
        <v>69</v>
      </c>
      <c r="B70" s="24">
        <v>45173</v>
      </c>
      <c r="C70" s="39">
        <v>0.84375</v>
      </c>
      <c r="D70" s="11" t="str">
        <f>IF(Tabela46[[#This Row],[Data]]&lt;&gt;"",PROPER(TEXT(Tabela46[[#This Row],[Data]],"mmmm")),"")</f>
        <v>Setembro</v>
      </c>
      <c r="E70" s="11">
        <f>IF(Tabela46[[#This Row],[Data]]&lt;&gt;"",YEAR(Tabela46[[#This Row],[Data]]),"")</f>
        <v>2023</v>
      </c>
      <c r="F70" s="25">
        <f>IF(AND(Tabela46[[#This Row],[Data]]&lt;&gt;"",Tabela46[[#This Row],[Horário]]&lt;&gt;""),Tabela46[[#This Row],[Data]]+Tabela46[[#This Row],[Horário]],"")</f>
        <v>45173.84375</v>
      </c>
      <c r="G70" s="25">
        <f t="shared" si="56"/>
        <v>0.10416666666424135</v>
      </c>
      <c r="H70" s="32">
        <f t="shared" si="57"/>
        <v>0</v>
      </c>
      <c r="I70" s="32">
        <f t="shared" si="58"/>
        <v>2</v>
      </c>
      <c r="J70" s="41">
        <f t="shared" si="59"/>
        <v>29.99999999650754</v>
      </c>
    </row>
    <row r="71" spans="1:10" x14ac:dyDescent="0.3">
      <c r="A71" s="17">
        <f t="shared" si="55"/>
        <v>70</v>
      </c>
      <c r="B71" s="24">
        <v>45182</v>
      </c>
      <c r="C71" s="39">
        <v>0.55902777777777779</v>
      </c>
      <c r="D71" s="11" t="str">
        <f>IF(Tabela46[[#This Row],[Data]]&lt;&gt;"",PROPER(TEXT(Tabela46[[#This Row],[Data]],"mmmm")),"")</f>
        <v>Setembro</v>
      </c>
      <c r="E71" s="11">
        <f>IF(Tabela46[[#This Row],[Data]]&lt;&gt;"",YEAR(Tabela46[[#This Row],[Data]]),"")</f>
        <v>2023</v>
      </c>
      <c r="F71" s="25">
        <f>IF(AND(Tabela46[[#This Row],[Data]]&lt;&gt;"",Tabela46[[#This Row],[Horário]]&lt;&gt;""),Tabela46[[#This Row],[Data]]+Tabela46[[#This Row],[Horário]],"")</f>
        <v>45182.559027777781</v>
      </c>
      <c r="G71" s="25">
        <f t="shared" si="56"/>
        <v>8.7152777777810115</v>
      </c>
      <c r="H71" s="32">
        <f t="shared" si="57"/>
        <v>8</v>
      </c>
      <c r="I71" s="32">
        <f t="shared" si="58"/>
        <v>17</v>
      </c>
      <c r="J71" s="41">
        <f t="shared" si="59"/>
        <v>10.000000004656613</v>
      </c>
    </row>
    <row r="72" spans="1:10" x14ac:dyDescent="0.3">
      <c r="A72" s="17">
        <f t="shared" si="55"/>
        <v>71</v>
      </c>
      <c r="B72" s="24">
        <v>45182</v>
      </c>
      <c r="C72" s="39">
        <v>0.81805555555555554</v>
      </c>
      <c r="D72" s="11" t="str">
        <f>IF(Tabela46[[#This Row],[Data]]&lt;&gt;"",PROPER(TEXT(Tabela46[[#This Row],[Data]],"mmmm")),"")</f>
        <v>Setembro</v>
      </c>
      <c r="E72" s="11">
        <f>IF(Tabela46[[#This Row],[Data]]&lt;&gt;"",YEAR(Tabela46[[#This Row],[Data]]),"")</f>
        <v>2023</v>
      </c>
      <c r="F72" s="25">
        <f>IF(AND(Tabela46[[#This Row],[Data]]&lt;&gt;"",Tabela46[[#This Row],[Horário]]&lt;&gt;""),Tabela46[[#This Row],[Data]]+Tabela46[[#This Row],[Horário]],"")</f>
        <v>45182.818055555559</v>
      </c>
      <c r="G72" s="25">
        <f t="shared" si="56"/>
        <v>0.25902777777810115</v>
      </c>
      <c r="H72" s="32">
        <f t="shared" si="57"/>
        <v>0</v>
      </c>
      <c r="I72" s="32">
        <f t="shared" si="58"/>
        <v>6</v>
      </c>
      <c r="J72" s="41">
        <f t="shared" si="59"/>
        <v>13.000000000465661</v>
      </c>
    </row>
    <row r="73" spans="1:10" x14ac:dyDescent="0.3">
      <c r="A73" s="17">
        <f t="shared" si="55"/>
        <v>72</v>
      </c>
      <c r="B73" s="24">
        <v>45183</v>
      </c>
      <c r="C73" s="39">
        <v>0.85763888888888884</v>
      </c>
      <c r="D73" s="11" t="str">
        <f>IF(Tabela46[[#This Row],[Data]]&lt;&gt;"",PROPER(TEXT(Tabela46[[#This Row],[Data]],"mmmm")),"")</f>
        <v>Setembro</v>
      </c>
      <c r="E73" s="11">
        <f>IF(Tabela46[[#This Row],[Data]]&lt;&gt;"",YEAR(Tabela46[[#This Row],[Data]]),"")</f>
        <v>2023</v>
      </c>
      <c r="F73" s="25">
        <f>IF(AND(Tabela46[[#This Row],[Data]]&lt;&gt;"",Tabela46[[#This Row],[Horário]]&lt;&gt;""),Tabela46[[#This Row],[Data]]+Tabela46[[#This Row],[Horário]],"")</f>
        <v>45183.857638888891</v>
      </c>
      <c r="G73" s="25">
        <f t="shared" si="56"/>
        <v>1.0395833333313931</v>
      </c>
      <c r="H73" s="32">
        <f t="shared" si="57"/>
        <v>1</v>
      </c>
      <c r="I73" s="32">
        <f t="shared" si="58"/>
        <v>0</v>
      </c>
      <c r="J73" s="41">
        <f t="shared" si="59"/>
        <v>56.999999997206032</v>
      </c>
    </row>
    <row r="74" spans="1:10" x14ac:dyDescent="0.3">
      <c r="A74" s="17">
        <f t="shared" ref="A74:A79" si="60">A73+1</f>
        <v>73</v>
      </c>
      <c r="B74" s="24">
        <v>45184</v>
      </c>
      <c r="C74" s="39">
        <v>0.49652777777777773</v>
      </c>
      <c r="D74" s="11" t="str">
        <f>IF(Tabela46[[#This Row],[Data]]&lt;&gt;"",PROPER(TEXT(Tabela46[[#This Row],[Data]],"mmmm")),"")</f>
        <v>Setembro</v>
      </c>
      <c r="E74" s="11">
        <f>IF(Tabela46[[#This Row],[Data]]&lt;&gt;"",YEAR(Tabela46[[#This Row],[Data]]),"")</f>
        <v>2023</v>
      </c>
      <c r="F74" s="25">
        <f>IF(AND(Tabela46[[#This Row],[Data]]&lt;&gt;"",Tabela46[[#This Row],[Horário]]&lt;&gt;""),Tabela46[[#This Row],[Data]]+Tabela46[[#This Row],[Horário]],"")</f>
        <v>45184.496527777781</v>
      </c>
      <c r="G74" s="25">
        <f t="shared" ref="G74:G79" si="61">IF(AND(B74&lt;&gt;"",C74&lt;&gt;""),(B74+C74)-(B73+C73),"")</f>
        <v>0.63888888889050577</v>
      </c>
      <c r="H74" s="32">
        <f t="shared" ref="H74:H79" si="62">IF(G74&lt;&gt;"",INT(G74),"")</f>
        <v>0</v>
      </c>
      <c r="I74" s="32">
        <f t="shared" ref="I74:I79" si="63">IF(H74&lt;&gt;"",INT((G74-H74)*24),"")</f>
        <v>15</v>
      </c>
      <c r="J74" s="41">
        <f t="shared" ref="J74:J79" si="64">IF(I74&lt;&gt;"",(((G74-H74)*24)-I74)*60,"")</f>
        <v>20.000000002328306</v>
      </c>
    </row>
    <row r="75" spans="1:10" x14ac:dyDescent="0.3">
      <c r="A75" s="17">
        <f t="shared" si="60"/>
        <v>74</v>
      </c>
      <c r="B75" s="24">
        <v>45184</v>
      </c>
      <c r="C75" s="39">
        <v>0.73958333333333337</v>
      </c>
      <c r="D75" s="11" t="str">
        <f>IF(Tabela46[[#This Row],[Data]]&lt;&gt;"",PROPER(TEXT(Tabela46[[#This Row],[Data]],"mmmm")),"")</f>
        <v>Setembro</v>
      </c>
      <c r="E75" s="11">
        <f>IF(Tabela46[[#This Row],[Data]]&lt;&gt;"",YEAR(Tabela46[[#This Row],[Data]]),"")</f>
        <v>2023</v>
      </c>
      <c r="F75" s="25">
        <f>IF(AND(Tabela46[[#This Row],[Data]]&lt;&gt;"",Tabela46[[#This Row],[Horário]]&lt;&gt;""),Tabela46[[#This Row],[Data]]+Tabela46[[#This Row],[Horário]],"")</f>
        <v>45184.739583333336</v>
      </c>
      <c r="G75" s="25">
        <f t="shared" si="61"/>
        <v>0.24305555555474712</v>
      </c>
      <c r="H75" s="32">
        <f t="shared" si="62"/>
        <v>0</v>
      </c>
      <c r="I75" s="32">
        <f t="shared" si="63"/>
        <v>5</v>
      </c>
      <c r="J75" s="41">
        <f t="shared" si="64"/>
        <v>49.999999998835847</v>
      </c>
    </row>
    <row r="76" spans="1:10" x14ac:dyDescent="0.3">
      <c r="A76" s="17">
        <f t="shared" si="60"/>
        <v>75</v>
      </c>
      <c r="B76" s="24">
        <v>45184</v>
      </c>
      <c r="C76" s="39">
        <v>0.875</v>
      </c>
      <c r="D76" s="11" t="str">
        <f>IF(Tabela46[[#This Row],[Data]]&lt;&gt;"",PROPER(TEXT(Tabela46[[#This Row],[Data]],"mmmm")),"")</f>
        <v>Setembro</v>
      </c>
      <c r="E76" s="11">
        <f>IF(Tabela46[[#This Row],[Data]]&lt;&gt;"",YEAR(Tabela46[[#This Row],[Data]]),"")</f>
        <v>2023</v>
      </c>
      <c r="F76" s="25">
        <f>IF(AND(Tabela46[[#This Row],[Data]]&lt;&gt;"",Tabela46[[#This Row],[Horário]]&lt;&gt;""),Tabela46[[#This Row],[Data]]+Tabela46[[#This Row],[Horário]],"")</f>
        <v>45184.875</v>
      </c>
      <c r="G76" s="25">
        <f t="shared" si="61"/>
        <v>0.13541666666424135</v>
      </c>
      <c r="H76" s="32">
        <f t="shared" si="62"/>
        <v>0</v>
      </c>
      <c r="I76" s="32">
        <f t="shared" si="63"/>
        <v>3</v>
      </c>
      <c r="J76" s="41">
        <f t="shared" si="64"/>
        <v>14.99999999650754</v>
      </c>
    </row>
    <row r="77" spans="1:10" x14ac:dyDescent="0.3">
      <c r="A77" s="17">
        <f t="shared" si="60"/>
        <v>76</v>
      </c>
      <c r="B77" s="24">
        <v>45185</v>
      </c>
      <c r="C77" s="39">
        <v>0.59722222222222221</v>
      </c>
      <c r="D77" s="11" t="str">
        <f>IF(Tabela46[[#This Row],[Data]]&lt;&gt;"",PROPER(TEXT(Tabela46[[#This Row],[Data]],"mmmm")),"")</f>
        <v>Setembro</v>
      </c>
      <c r="E77" s="11">
        <f>IF(Tabela46[[#This Row],[Data]]&lt;&gt;"",YEAR(Tabela46[[#This Row],[Data]]),"")</f>
        <v>2023</v>
      </c>
      <c r="F77" s="25">
        <f>IF(AND(Tabela46[[#This Row],[Data]]&lt;&gt;"",Tabela46[[#This Row],[Horário]]&lt;&gt;""),Tabela46[[#This Row],[Data]]+Tabela46[[#This Row],[Horário]],"")</f>
        <v>45185.597222222219</v>
      </c>
      <c r="G77" s="25">
        <f t="shared" si="61"/>
        <v>0.72222222221898846</v>
      </c>
      <c r="H77" s="32">
        <f t="shared" si="62"/>
        <v>0</v>
      </c>
      <c r="I77" s="32">
        <f t="shared" si="63"/>
        <v>17</v>
      </c>
      <c r="J77" s="41">
        <f t="shared" si="64"/>
        <v>19.999999995343387</v>
      </c>
    </row>
    <row r="78" spans="1:10" x14ac:dyDescent="0.3">
      <c r="A78" s="17">
        <f t="shared" si="60"/>
        <v>77</v>
      </c>
      <c r="B78" s="24">
        <v>45185</v>
      </c>
      <c r="C78" s="39">
        <v>0.90347222222222223</v>
      </c>
      <c r="D78" s="11" t="str">
        <f>IF(Tabela46[[#This Row],[Data]]&lt;&gt;"",PROPER(TEXT(Tabela46[[#This Row],[Data]],"mmmm")),"")</f>
        <v>Setembro</v>
      </c>
      <c r="E78" s="11">
        <f>IF(Tabela46[[#This Row],[Data]]&lt;&gt;"",YEAR(Tabela46[[#This Row],[Data]]),"")</f>
        <v>2023</v>
      </c>
      <c r="F78" s="25">
        <f>IF(AND(Tabela46[[#This Row],[Data]]&lt;&gt;"",Tabela46[[#This Row],[Horário]]&lt;&gt;""),Tabela46[[#This Row],[Data]]+Tabela46[[#This Row],[Horário]],"")</f>
        <v>45185.90347222222</v>
      </c>
      <c r="G78" s="25">
        <f t="shared" si="61"/>
        <v>0.30625000000145519</v>
      </c>
      <c r="H78" s="32">
        <f t="shared" si="62"/>
        <v>0</v>
      </c>
      <c r="I78" s="32">
        <f t="shared" si="63"/>
        <v>7</v>
      </c>
      <c r="J78" s="41">
        <f t="shared" si="64"/>
        <v>21.000000002095476</v>
      </c>
    </row>
    <row r="79" spans="1:10" x14ac:dyDescent="0.3">
      <c r="A79" s="17">
        <f t="shared" si="60"/>
        <v>78</v>
      </c>
      <c r="B79" s="24">
        <v>45186</v>
      </c>
      <c r="C79" s="39">
        <v>0.68055555555555547</v>
      </c>
      <c r="D79" s="11" t="str">
        <f>IF(Tabela46[[#This Row],[Data]]&lt;&gt;"",PROPER(TEXT(Tabela46[[#This Row],[Data]],"mmmm")),"")</f>
        <v>Setembro</v>
      </c>
      <c r="E79" s="11">
        <f>IF(Tabela46[[#This Row],[Data]]&lt;&gt;"",YEAR(Tabela46[[#This Row],[Data]]),"")</f>
        <v>2023</v>
      </c>
      <c r="F79" s="25">
        <f>IF(AND(Tabela46[[#This Row],[Data]]&lt;&gt;"",Tabela46[[#This Row],[Horário]]&lt;&gt;""),Tabela46[[#This Row],[Data]]+Tabela46[[#This Row],[Horário]],"")</f>
        <v>45186.680555555555</v>
      </c>
      <c r="G79" s="25">
        <f t="shared" si="61"/>
        <v>0.77708333333430346</v>
      </c>
      <c r="H79" s="32">
        <f t="shared" si="62"/>
        <v>0</v>
      </c>
      <c r="I79" s="32">
        <f t="shared" si="63"/>
        <v>18</v>
      </c>
      <c r="J79" s="41">
        <f t="shared" si="64"/>
        <v>39.000000001396984</v>
      </c>
    </row>
    <row r="80" spans="1:10" x14ac:dyDescent="0.3">
      <c r="A80" s="17">
        <f t="shared" ref="A80:A85" si="65">A79+1</f>
        <v>79</v>
      </c>
      <c r="B80" s="24">
        <v>45186</v>
      </c>
      <c r="C80" s="39">
        <v>0.73263888888888884</v>
      </c>
      <c r="D80" s="11" t="str">
        <f>IF(Tabela46[[#This Row],[Data]]&lt;&gt;"",PROPER(TEXT(Tabela46[[#This Row],[Data]],"mmmm")),"")</f>
        <v>Setembro</v>
      </c>
      <c r="E80" s="11">
        <f>IF(Tabela46[[#This Row],[Data]]&lt;&gt;"",YEAR(Tabela46[[#This Row],[Data]]),"")</f>
        <v>2023</v>
      </c>
      <c r="F80" s="25">
        <f>IF(AND(Tabela46[[#This Row],[Data]]&lt;&gt;"",Tabela46[[#This Row],[Horário]]&lt;&gt;""),Tabela46[[#This Row],[Data]]+Tabela46[[#This Row],[Horário]],"")</f>
        <v>45186.732638888891</v>
      </c>
      <c r="G80" s="25">
        <f t="shared" ref="G80:G85" si="66">IF(AND(B80&lt;&gt;"",C80&lt;&gt;""),(B80+C80)-(B79+C79),"")</f>
        <v>5.2083333335758653E-2</v>
      </c>
      <c r="H80" s="32">
        <f t="shared" ref="H80:H85" si="67">IF(G80&lt;&gt;"",INT(G80),"")</f>
        <v>0</v>
      </c>
      <c r="I80" s="32">
        <f t="shared" ref="I80:I85" si="68">IF(H80&lt;&gt;"",INT((G80-H80)*24),"")</f>
        <v>1</v>
      </c>
      <c r="J80" s="41">
        <f t="shared" ref="J80:J85" si="69">IF(I80&lt;&gt;"",(((G80-H80)*24)-I80)*60,"")</f>
        <v>15.00000000349246</v>
      </c>
    </row>
    <row r="81" spans="1:10" x14ac:dyDescent="0.3">
      <c r="A81" s="17">
        <f t="shared" si="65"/>
        <v>80</v>
      </c>
      <c r="B81" s="24">
        <v>45186</v>
      </c>
      <c r="C81" s="39">
        <v>0.85416666666666663</v>
      </c>
      <c r="D81" s="11" t="str">
        <f>IF(Tabela46[[#This Row],[Data]]&lt;&gt;"",PROPER(TEXT(Tabela46[[#This Row],[Data]],"mmmm")),"")</f>
        <v>Setembro</v>
      </c>
      <c r="E81" s="11">
        <f>IF(Tabela46[[#This Row],[Data]]&lt;&gt;"",YEAR(Tabela46[[#This Row],[Data]]),"")</f>
        <v>2023</v>
      </c>
      <c r="F81" s="25">
        <f>IF(AND(Tabela46[[#This Row],[Data]]&lt;&gt;"",Tabela46[[#This Row],[Horário]]&lt;&gt;""),Tabela46[[#This Row],[Data]]+Tabela46[[#This Row],[Horário]],"")</f>
        <v>45186.854166666664</v>
      </c>
      <c r="G81" s="25">
        <f t="shared" si="66"/>
        <v>0.12152777777373558</v>
      </c>
      <c r="H81" s="32">
        <f t="shared" si="67"/>
        <v>0</v>
      </c>
      <c r="I81" s="32">
        <f t="shared" si="68"/>
        <v>2</v>
      </c>
      <c r="J81" s="41">
        <f t="shared" si="69"/>
        <v>54.999999994179234</v>
      </c>
    </row>
    <row r="82" spans="1:10" x14ac:dyDescent="0.3">
      <c r="A82" s="17">
        <f t="shared" si="65"/>
        <v>81</v>
      </c>
      <c r="B82" s="24">
        <v>45189</v>
      </c>
      <c r="C82" s="39">
        <v>0.93402777777777779</v>
      </c>
      <c r="D82" s="11" t="str">
        <f>IF(Tabela46[[#This Row],[Data]]&lt;&gt;"",PROPER(TEXT(Tabela46[[#This Row],[Data]],"mmmm")),"")</f>
        <v>Setembro</v>
      </c>
      <c r="E82" s="11">
        <f>IF(Tabela46[[#This Row],[Data]]&lt;&gt;"",YEAR(Tabela46[[#This Row],[Data]]),"")</f>
        <v>2023</v>
      </c>
      <c r="F82" s="25">
        <f>IF(AND(Tabela46[[#This Row],[Data]]&lt;&gt;"",Tabela46[[#This Row],[Horário]]&lt;&gt;""),Tabela46[[#This Row],[Data]]+Tabela46[[#This Row],[Horário]],"")</f>
        <v>45189.934027777781</v>
      </c>
      <c r="G82" s="25">
        <f t="shared" si="66"/>
        <v>3.0798611111167702</v>
      </c>
      <c r="H82" s="32">
        <f t="shared" si="67"/>
        <v>3</v>
      </c>
      <c r="I82" s="32">
        <f t="shared" si="68"/>
        <v>1</v>
      </c>
      <c r="J82" s="41">
        <f t="shared" si="69"/>
        <v>55.000000008149073</v>
      </c>
    </row>
    <row r="83" spans="1:10" x14ac:dyDescent="0.3">
      <c r="A83" s="17">
        <f t="shared" si="65"/>
        <v>82</v>
      </c>
      <c r="B83" s="24">
        <v>45190</v>
      </c>
      <c r="C83" s="39">
        <v>0.52777777777777779</v>
      </c>
      <c r="D83" s="11" t="str">
        <f>IF(Tabela46[[#This Row],[Data]]&lt;&gt;"",PROPER(TEXT(Tabela46[[#This Row],[Data]],"mmmm")),"")</f>
        <v>Setembro</v>
      </c>
      <c r="E83" s="11">
        <f>IF(Tabela46[[#This Row],[Data]]&lt;&gt;"",YEAR(Tabela46[[#This Row],[Data]]),"")</f>
        <v>2023</v>
      </c>
      <c r="F83" s="25">
        <f>IF(AND(Tabela46[[#This Row],[Data]]&lt;&gt;"",Tabela46[[#This Row],[Horário]]&lt;&gt;""),Tabela46[[#This Row],[Data]]+Tabela46[[#This Row],[Horário]],"")</f>
        <v>45190.527777777781</v>
      </c>
      <c r="G83" s="25">
        <f t="shared" si="66"/>
        <v>0.59375</v>
      </c>
      <c r="H83" s="32">
        <f t="shared" si="67"/>
        <v>0</v>
      </c>
      <c r="I83" s="32">
        <f t="shared" si="68"/>
        <v>14</v>
      </c>
      <c r="J83" s="41">
        <f t="shared" si="69"/>
        <v>15</v>
      </c>
    </row>
    <row r="84" spans="1:10" x14ac:dyDescent="0.3">
      <c r="A84" s="17">
        <f t="shared" si="65"/>
        <v>83</v>
      </c>
      <c r="B84" s="24">
        <v>45190</v>
      </c>
      <c r="C84" s="39">
        <v>0.72222222222222221</v>
      </c>
      <c r="D84" s="11" t="str">
        <f>IF(Tabela46[[#This Row],[Data]]&lt;&gt;"",PROPER(TEXT(Tabela46[[#This Row],[Data]],"mmmm")),"")</f>
        <v>Setembro</v>
      </c>
      <c r="E84" s="11">
        <f>IF(Tabela46[[#This Row],[Data]]&lt;&gt;"",YEAR(Tabela46[[#This Row],[Data]]),"")</f>
        <v>2023</v>
      </c>
      <c r="F84" s="25">
        <f>IF(AND(Tabela46[[#This Row],[Data]]&lt;&gt;"",Tabela46[[#This Row],[Horário]]&lt;&gt;""),Tabela46[[#This Row],[Data]]+Tabela46[[#This Row],[Horário]],"")</f>
        <v>45190.722222222219</v>
      </c>
      <c r="G84" s="25">
        <f t="shared" si="66"/>
        <v>0.19444444443797693</v>
      </c>
      <c r="H84" s="32">
        <f t="shared" si="67"/>
        <v>0</v>
      </c>
      <c r="I84" s="32">
        <f t="shared" si="68"/>
        <v>4</v>
      </c>
      <c r="J84" s="41">
        <f t="shared" si="69"/>
        <v>39.999999990686774</v>
      </c>
    </row>
    <row r="85" spans="1:10" x14ac:dyDescent="0.3">
      <c r="A85" s="17">
        <f t="shared" si="65"/>
        <v>84</v>
      </c>
      <c r="B85" s="24">
        <v>45191</v>
      </c>
      <c r="C85" s="39">
        <v>0.86458333333333337</v>
      </c>
      <c r="D85" s="11" t="str">
        <f>IF(Tabela46[[#This Row],[Data]]&lt;&gt;"",PROPER(TEXT(Tabela46[[#This Row],[Data]],"mmmm")),"")</f>
        <v>Setembro</v>
      </c>
      <c r="E85" s="11">
        <f>IF(Tabela46[[#This Row],[Data]]&lt;&gt;"",YEAR(Tabela46[[#This Row],[Data]]),"")</f>
        <v>2023</v>
      </c>
      <c r="F85" s="25">
        <f>IF(AND(Tabela46[[#This Row],[Data]]&lt;&gt;"",Tabela46[[#This Row],[Horário]]&lt;&gt;""),Tabela46[[#This Row],[Data]]+Tabela46[[#This Row],[Horário]],"")</f>
        <v>45191.864583333336</v>
      </c>
      <c r="G85" s="25">
        <f t="shared" si="66"/>
        <v>1.1423611111167702</v>
      </c>
      <c r="H85" s="32">
        <f t="shared" si="67"/>
        <v>1</v>
      </c>
      <c r="I85" s="32">
        <f t="shared" si="68"/>
        <v>3</v>
      </c>
      <c r="J85" s="41">
        <f t="shared" si="69"/>
        <v>25.000000008149073</v>
      </c>
    </row>
    <row r="86" spans="1:10" x14ac:dyDescent="0.3">
      <c r="A86" s="17">
        <f t="shared" ref="A86:A91" si="70">A85+1</f>
        <v>85</v>
      </c>
      <c r="B86" s="24">
        <v>45192</v>
      </c>
      <c r="C86" s="39">
        <v>0.79166666666666663</v>
      </c>
      <c r="D86" s="11" t="str">
        <f>IF(Tabela46[[#This Row],[Data]]&lt;&gt;"",PROPER(TEXT(Tabela46[[#This Row],[Data]],"mmmm")),"")</f>
        <v>Setembro</v>
      </c>
      <c r="E86" s="11">
        <f>IF(Tabela46[[#This Row],[Data]]&lt;&gt;"",YEAR(Tabela46[[#This Row],[Data]]),"")</f>
        <v>2023</v>
      </c>
      <c r="F86" s="25">
        <f>IF(AND(Tabela46[[#This Row],[Data]]&lt;&gt;"",Tabela46[[#This Row],[Horário]]&lt;&gt;""),Tabela46[[#This Row],[Data]]+Tabela46[[#This Row],[Horário]],"")</f>
        <v>45192.791666666664</v>
      </c>
      <c r="G86" s="25">
        <f t="shared" ref="G86:G91" si="71">IF(AND(B86&lt;&gt;"",C86&lt;&gt;""),(B86+C86)-(B85+C85),"")</f>
        <v>0.92708333332848269</v>
      </c>
      <c r="H86" s="32">
        <f t="shared" ref="H86:H91" si="72">IF(G86&lt;&gt;"",INT(G86),"")</f>
        <v>0</v>
      </c>
      <c r="I86" s="32">
        <f t="shared" ref="I86:I91" si="73">IF(H86&lt;&gt;"",INT((G86-H86)*24),"")</f>
        <v>22</v>
      </c>
      <c r="J86" s="41">
        <f t="shared" ref="J86:J91" si="74">IF(I86&lt;&gt;"",(((G86-H86)*24)-I86)*60,"")</f>
        <v>14.999999993015081</v>
      </c>
    </row>
    <row r="87" spans="1:10" x14ac:dyDescent="0.3">
      <c r="A87" s="17">
        <f t="shared" si="70"/>
        <v>86</v>
      </c>
      <c r="B87" s="24">
        <v>45192</v>
      </c>
      <c r="C87" s="39">
        <v>0.85763888888888884</v>
      </c>
      <c r="D87" s="11" t="str">
        <f>IF(Tabela46[[#This Row],[Data]]&lt;&gt;"",PROPER(TEXT(Tabela46[[#This Row],[Data]],"mmmm")),"")</f>
        <v>Setembro</v>
      </c>
      <c r="E87" s="11">
        <f>IF(Tabela46[[#This Row],[Data]]&lt;&gt;"",YEAR(Tabela46[[#This Row],[Data]]),"")</f>
        <v>2023</v>
      </c>
      <c r="F87" s="25">
        <f>IF(AND(Tabela46[[#This Row],[Data]]&lt;&gt;"",Tabela46[[#This Row],[Horário]]&lt;&gt;""),Tabela46[[#This Row],[Data]]+Tabela46[[#This Row],[Horário]],"")</f>
        <v>45192.857638888891</v>
      </c>
      <c r="G87" s="25">
        <f t="shared" si="71"/>
        <v>6.5972222226264421E-2</v>
      </c>
      <c r="H87" s="32">
        <f t="shared" si="72"/>
        <v>0</v>
      </c>
      <c r="I87" s="32">
        <f t="shared" si="73"/>
        <v>1</v>
      </c>
      <c r="J87" s="41">
        <f t="shared" si="74"/>
        <v>35.000000005820766</v>
      </c>
    </row>
    <row r="88" spans="1:10" x14ac:dyDescent="0.3">
      <c r="A88" s="17">
        <f t="shared" si="70"/>
        <v>87</v>
      </c>
      <c r="B88" s="24">
        <v>45192</v>
      </c>
      <c r="C88" s="39">
        <v>0.94444444444444453</v>
      </c>
      <c r="D88" s="11" t="str">
        <f>IF(Tabela46[[#This Row],[Data]]&lt;&gt;"",PROPER(TEXT(Tabela46[[#This Row],[Data]],"mmmm")),"")</f>
        <v>Setembro</v>
      </c>
      <c r="E88" s="11">
        <f>IF(Tabela46[[#This Row],[Data]]&lt;&gt;"",YEAR(Tabela46[[#This Row],[Data]]),"")</f>
        <v>2023</v>
      </c>
      <c r="F88" s="25">
        <f>IF(AND(Tabela46[[#This Row],[Data]]&lt;&gt;"",Tabela46[[#This Row],[Horário]]&lt;&gt;""),Tabela46[[#This Row],[Data]]+Tabela46[[#This Row],[Horário]],"")</f>
        <v>45192.944444444445</v>
      </c>
      <c r="G88" s="25">
        <f t="shared" si="71"/>
        <v>8.6805555554747116E-2</v>
      </c>
      <c r="H88" s="32">
        <f t="shared" si="72"/>
        <v>0</v>
      </c>
      <c r="I88" s="32">
        <f t="shared" si="73"/>
        <v>2</v>
      </c>
      <c r="J88" s="41">
        <f t="shared" si="74"/>
        <v>4.9999999988358468</v>
      </c>
    </row>
    <row r="89" spans="1:10" x14ac:dyDescent="0.3">
      <c r="A89" s="17">
        <f t="shared" si="70"/>
        <v>88</v>
      </c>
      <c r="B89" s="24">
        <v>45194</v>
      </c>
      <c r="C89" s="39">
        <v>0.69444444444444453</v>
      </c>
      <c r="D89" s="11" t="str">
        <f>IF(Tabela46[[#This Row],[Data]]&lt;&gt;"",PROPER(TEXT(Tabela46[[#This Row],[Data]],"mmmm")),"")</f>
        <v>Setembro</v>
      </c>
      <c r="E89" s="11">
        <f>IF(Tabela46[[#This Row],[Data]]&lt;&gt;"",YEAR(Tabela46[[#This Row],[Data]]),"")</f>
        <v>2023</v>
      </c>
      <c r="F89" s="25">
        <f>IF(AND(Tabela46[[#This Row],[Data]]&lt;&gt;"",Tabela46[[#This Row],[Horário]]&lt;&gt;""),Tabela46[[#This Row],[Data]]+Tabela46[[#This Row],[Horário]],"")</f>
        <v>45194.694444444445</v>
      </c>
      <c r="G89" s="25">
        <f t="shared" si="71"/>
        <v>1.75</v>
      </c>
      <c r="H89" s="32">
        <f t="shared" si="72"/>
        <v>1</v>
      </c>
      <c r="I89" s="32">
        <f t="shared" si="73"/>
        <v>18</v>
      </c>
      <c r="J89" s="41">
        <f t="shared" si="74"/>
        <v>0</v>
      </c>
    </row>
    <row r="90" spans="1:10" x14ac:dyDescent="0.3">
      <c r="A90" s="17">
        <f t="shared" si="70"/>
        <v>89</v>
      </c>
      <c r="B90" s="24">
        <v>45194</v>
      </c>
      <c r="C90" s="39">
        <v>0.76736111111111116</v>
      </c>
      <c r="D90" s="11" t="str">
        <f>IF(Tabela46[[#This Row],[Data]]&lt;&gt;"",PROPER(TEXT(Tabela46[[#This Row],[Data]],"mmmm")),"")</f>
        <v>Setembro</v>
      </c>
      <c r="E90" s="11">
        <f>IF(Tabela46[[#This Row],[Data]]&lt;&gt;"",YEAR(Tabela46[[#This Row],[Data]]),"")</f>
        <v>2023</v>
      </c>
      <c r="F90" s="25">
        <f>IF(AND(Tabela46[[#This Row],[Data]]&lt;&gt;"",Tabela46[[#This Row],[Horário]]&lt;&gt;""),Tabela46[[#This Row],[Data]]+Tabela46[[#This Row],[Horário]],"")</f>
        <v>45194.767361111109</v>
      </c>
      <c r="G90" s="25">
        <f t="shared" si="71"/>
        <v>7.2916666664241347E-2</v>
      </c>
      <c r="H90" s="32">
        <f t="shared" si="72"/>
        <v>0</v>
      </c>
      <c r="I90" s="32">
        <f t="shared" si="73"/>
        <v>1</v>
      </c>
      <c r="J90" s="41">
        <f t="shared" si="74"/>
        <v>44.99999999650754</v>
      </c>
    </row>
    <row r="91" spans="1:10" x14ac:dyDescent="0.3">
      <c r="A91" s="17">
        <f t="shared" si="70"/>
        <v>90</v>
      </c>
      <c r="B91" s="24">
        <v>45194</v>
      </c>
      <c r="C91" s="39">
        <v>0.84375</v>
      </c>
      <c r="D91" s="11" t="str">
        <f>IF(Tabela46[[#This Row],[Data]]&lt;&gt;"",PROPER(TEXT(Tabela46[[#This Row],[Data]],"mmmm")),"")</f>
        <v>Setembro</v>
      </c>
      <c r="E91" s="11">
        <f>IF(Tabela46[[#This Row],[Data]]&lt;&gt;"",YEAR(Tabela46[[#This Row],[Data]]),"")</f>
        <v>2023</v>
      </c>
      <c r="F91" s="25">
        <f>IF(AND(Tabela46[[#This Row],[Data]]&lt;&gt;"",Tabela46[[#This Row],[Horário]]&lt;&gt;""),Tabela46[[#This Row],[Data]]+Tabela46[[#This Row],[Horário]],"")</f>
        <v>45194.84375</v>
      </c>
      <c r="G91" s="25">
        <f t="shared" si="71"/>
        <v>7.6388888890505768E-2</v>
      </c>
      <c r="H91" s="32">
        <f t="shared" si="72"/>
        <v>0</v>
      </c>
      <c r="I91" s="32">
        <f t="shared" si="73"/>
        <v>1</v>
      </c>
      <c r="J91" s="41">
        <f t="shared" si="74"/>
        <v>50.000000002328306</v>
      </c>
    </row>
    <row r="92" spans="1:10" x14ac:dyDescent="0.3">
      <c r="A92" s="17">
        <f t="shared" ref="A92:A97" si="75">A91+1</f>
        <v>91</v>
      </c>
      <c r="B92" s="24">
        <v>45195</v>
      </c>
      <c r="C92" s="39">
        <v>0.7284722222222223</v>
      </c>
      <c r="D92" s="11" t="str">
        <f>IF(Tabela46[[#This Row],[Data]]&lt;&gt;"",PROPER(TEXT(Tabela46[[#This Row],[Data]],"mmmm")),"")</f>
        <v>Setembro</v>
      </c>
      <c r="E92" s="11">
        <f>IF(Tabela46[[#This Row],[Data]]&lt;&gt;"",YEAR(Tabela46[[#This Row],[Data]]),"")</f>
        <v>2023</v>
      </c>
      <c r="F92" s="25">
        <f>IF(AND(Tabela46[[#This Row],[Data]]&lt;&gt;"",Tabela46[[#This Row],[Horário]]&lt;&gt;""),Tabela46[[#This Row],[Data]]+Tabela46[[#This Row],[Horário]],"")</f>
        <v>45195.728472222225</v>
      </c>
      <c r="G92" s="25">
        <f t="shared" ref="G92:G97" si="76">IF(AND(B92&lt;&gt;"",C92&lt;&gt;""),(B92+C92)-(B91+C91),"")</f>
        <v>0.88472222222480923</v>
      </c>
      <c r="H92" s="32">
        <f t="shared" ref="H92:H97" si="77">IF(G92&lt;&gt;"",INT(G92),"")</f>
        <v>0</v>
      </c>
      <c r="I92" s="32">
        <f t="shared" ref="I92:I97" si="78">IF(H92&lt;&gt;"",INT((G92-H92)*24),"")</f>
        <v>21</v>
      </c>
      <c r="J92" s="41">
        <f t="shared" ref="J92:J97" si="79">IF(I92&lt;&gt;"",(((G92-H92)*24)-I92)*60,"")</f>
        <v>14.00000000372529</v>
      </c>
    </row>
    <row r="93" spans="1:10" x14ac:dyDescent="0.3">
      <c r="A93" s="17">
        <f t="shared" si="75"/>
        <v>92</v>
      </c>
      <c r="B93" s="24">
        <v>45197</v>
      </c>
      <c r="C93" s="39">
        <v>0.69930555555555562</v>
      </c>
      <c r="D93" s="11" t="str">
        <f>IF(Tabela46[[#This Row],[Data]]&lt;&gt;"",PROPER(TEXT(Tabela46[[#This Row],[Data]],"mmmm")),"")</f>
        <v>Setembro</v>
      </c>
      <c r="E93" s="11">
        <f>IF(Tabela46[[#This Row],[Data]]&lt;&gt;"",YEAR(Tabela46[[#This Row],[Data]]),"")</f>
        <v>2023</v>
      </c>
      <c r="F93" s="25">
        <f>IF(AND(Tabela46[[#This Row],[Data]]&lt;&gt;"",Tabela46[[#This Row],[Horário]]&lt;&gt;""),Tabela46[[#This Row],[Data]]+Tabela46[[#This Row],[Horário]],"")</f>
        <v>45197.699305555558</v>
      </c>
      <c r="G93" s="25">
        <f t="shared" si="76"/>
        <v>1.9708333333328483</v>
      </c>
      <c r="H93" s="32">
        <f t="shared" si="77"/>
        <v>1</v>
      </c>
      <c r="I93" s="32">
        <f t="shared" si="78"/>
        <v>23</v>
      </c>
      <c r="J93" s="41">
        <f t="shared" si="79"/>
        <v>17.999999999301508</v>
      </c>
    </row>
    <row r="94" spans="1:10" x14ac:dyDescent="0.3">
      <c r="A94" s="17">
        <f t="shared" si="75"/>
        <v>93</v>
      </c>
      <c r="B94" s="24">
        <v>45198</v>
      </c>
      <c r="C94" s="39">
        <v>0.62847222222222221</v>
      </c>
      <c r="D94" s="11" t="str">
        <f>IF(Tabela46[[#This Row],[Data]]&lt;&gt;"",PROPER(TEXT(Tabela46[[#This Row],[Data]],"mmmm")),"")</f>
        <v>Setembro</v>
      </c>
      <c r="E94" s="11">
        <f>IF(Tabela46[[#This Row],[Data]]&lt;&gt;"",YEAR(Tabela46[[#This Row],[Data]]),"")</f>
        <v>2023</v>
      </c>
      <c r="F94" s="25">
        <f>IF(AND(Tabela46[[#This Row],[Data]]&lt;&gt;"",Tabela46[[#This Row],[Horário]]&lt;&gt;""),Tabela46[[#This Row],[Data]]+Tabela46[[#This Row],[Horário]],"")</f>
        <v>45198.628472222219</v>
      </c>
      <c r="G94" s="25">
        <f t="shared" si="76"/>
        <v>0.92916666666133096</v>
      </c>
      <c r="H94" s="32">
        <f t="shared" si="77"/>
        <v>0</v>
      </c>
      <c r="I94" s="32">
        <f t="shared" si="78"/>
        <v>22</v>
      </c>
      <c r="J94" s="41">
        <f t="shared" si="79"/>
        <v>17.999999992316589</v>
      </c>
    </row>
    <row r="95" spans="1:10" x14ac:dyDescent="0.3">
      <c r="A95" s="17">
        <f t="shared" si="75"/>
        <v>94</v>
      </c>
      <c r="B95" s="24">
        <v>45198</v>
      </c>
      <c r="C95" s="39">
        <v>0.73611111111111116</v>
      </c>
      <c r="D95" s="11" t="str">
        <f>IF(Tabela46[[#This Row],[Data]]&lt;&gt;"",PROPER(TEXT(Tabela46[[#This Row],[Data]],"mmmm")),"")</f>
        <v>Setembro</v>
      </c>
      <c r="E95" s="11">
        <f>IF(Tabela46[[#This Row],[Data]]&lt;&gt;"",YEAR(Tabela46[[#This Row],[Data]]),"")</f>
        <v>2023</v>
      </c>
      <c r="F95" s="25">
        <f>IF(AND(Tabela46[[#This Row],[Data]]&lt;&gt;"",Tabela46[[#This Row],[Horário]]&lt;&gt;""),Tabela46[[#This Row],[Data]]+Tabela46[[#This Row],[Horário]],"")</f>
        <v>45198.736111111109</v>
      </c>
      <c r="G95" s="25">
        <f t="shared" si="76"/>
        <v>0.10763888889050577</v>
      </c>
      <c r="H95" s="32">
        <f t="shared" si="77"/>
        <v>0</v>
      </c>
      <c r="I95" s="32">
        <f t="shared" si="78"/>
        <v>2</v>
      </c>
      <c r="J95" s="41">
        <f t="shared" si="79"/>
        <v>35.000000002328306</v>
      </c>
    </row>
    <row r="96" spans="1:10" x14ac:dyDescent="0.3">
      <c r="A96" s="17">
        <f t="shared" si="75"/>
        <v>95</v>
      </c>
      <c r="B96" s="24">
        <v>45201</v>
      </c>
      <c r="C96" s="39">
        <v>0.83333333333333337</v>
      </c>
      <c r="D96" s="11" t="str">
        <f>IF(Tabela46[[#This Row],[Data]]&lt;&gt;"",PROPER(TEXT(Tabela46[[#This Row],[Data]],"mmmm")),"")</f>
        <v>Outubro</v>
      </c>
      <c r="E96" s="11">
        <f>IF(Tabela46[[#This Row],[Data]]&lt;&gt;"",YEAR(Tabela46[[#This Row],[Data]]),"")</f>
        <v>2023</v>
      </c>
      <c r="F96" s="25">
        <f>IF(AND(Tabela46[[#This Row],[Data]]&lt;&gt;"",Tabela46[[#This Row],[Horário]]&lt;&gt;""),Tabela46[[#This Row],[Data]]+Tabela46[[#This Row],[Horário]],"")</f>
        <v>45201.833333333336</v>
      </c>
      <c r="G96" s="25">
        <f t="shared" si="76"/>
        <v>3.0972222222262644</v>
      </c>
      <c r="H96" s="32">
        <f t="shared" si="77"/>
        <v>3</v>
      </c>
      <c r="I96" s="32">
        <f t="shared" si="78"/>
        <v>2</v>
      </c>
      <c r="J96" s="41">
        <f t="shared" si="79"/>
        <v>20.000000005820766</v>
      </c>
    </row>
    <row r="97" spans="1:10" x14ac:dyDescent="0.3">
      <c r="A97" s="17">
        <f t="shared" si="75"/>
        <v>96</v>
      </c>
      <c r="B97" s="24">
        <v>45201</v>
      </c>
      <c r="C97" s="39">
        <v>0.85763888888888884</v>
      </c>
      <c r="D97" s="11" t="str">
        <f>IF(Tabela46[[#This Row],[Data]]&lt;&gt;"",PROPER(TEXT(Tabela46[[#This Row],[Data]],"mmmm")),"")</f>
        <v>Outubro</v>
      </c>
      <c r="E97" s="11">
        <f>IF(Tabela46[[#This Row],[Data]]&lt;&gt;"",YEAR(Tabela46[[#This Row],[Data]]),"")</f>
        <v>2023</v>
      </c>
      <c r="F97" s="25">
        <f>IF(AND(Tabela46[[#This Row],[Data]]&lt;&gt;"",Tabela46[[#This Row],[Horário]]&lt;&gt;""),Tabela46[[#This Row],[Data]]+Tabela46[[#This Row],[Horário]],"")</f>
        <v>45201.857638888891</v>
      </c>
      <c r="G97" s="25">
        <f t="shared" si="76"/>
        <v>2.4305555554747116E-2</v>
      </c>
      <c r="H97" s="32">
        <f t="shared" si="77"/>
        <v>0</v>
      </c>
      <c r="I97" s="32">
        <f t="shared" si="78"/>
        <v>0</v>
      </c>
      <c r="J97" s="41">
        <f t="shared" si="79"/>
        <v>34.999999998835847</v>
      </c>
    </row>
    <row r="98" spans="1:10" x14ac:dyDescent="0.3">
      <c r="A98" s="17">
        <f t="shared" ref="A98:A103" si="80">A97+1</f>
        <v>97</v>
      </c>
      <c r="B98" s="24">
        <v>45202</v>
      </c>
      <c r="C98" s="39">
        <v>7.2916666666666671E-2</v>
      </c>
      <c r="D98" s="11" t="str">
        <f>IF(Tabela46[[#This Row],[Data]]&lt;&gt;"",PROPER(TEXT(Tabela46[[#This Row],[Data]],"mmmm")),"")</f>
        <v>Outubro</v>
      </c>
      <c r="E98" s="11">
        <f>IF(Tabela46[[#This Row],[Data]]&lt;&gt;"",YEAR(Tabela46[[#This Row],[Data]]),"")</f>
        <v>2023</v>
      </c>
      <c r="F98" s="25">
        <f>IF(AND(Tabela46[[#This Row],[Data]]&lt;&gt;"",Tabela46[[#This Row],[Horário]]&lt;&gt;""),Tabela46[[#This Row],[Data]]+Tabela46[[#This Row],[Horário]],"")</f>
        <v>45202.072916666664</v>
      </c>
      <c r="G98" s="25">
        <f t="shared" ref="G98:G103" si="81">IF(AND(B98&lt;&gt;"",C98&lt;&gt;""),(B98+C98)-(B97+C97),"")</f>
        <v>0.21527777777373558</v>
      </c>
      <c r="H98" s="32">
        <f t="shared" ref="H98:H103" si="82">IF(G98&lt;&gt;"",INT(G98),"")</f>
        <v>0</v>
      </c>
      <c r="I98" s="32">
        <f t="shared" ref="I98:I103" si="83">IF(H98&lt;&gt;"",INT((G98-H98)*24),"")</f>
        <v>5</v>
      </c>
      <c r="J98" s="41">
        <f t="shared" ref="J98:J103" si="84">IF(I98&lt;&gt;"",(((G98-H98)*24)-I98)*60,"")</f>
        <v>9.9999999941792339</v>
      </c>
    </row>
    <row r="99" spans="1:10" x14ac:dyDescent="0.3">
      <c r="A99" s="17">
        <f t="shared" si="80"/>
        <v>98</v>
      </c>
      <c r="B99" s="24">
        <v>45202</v>
      </c>
      <c r="C99" s="39">
        <v>0.82291666666666663</v>
      </c>
      <c r="D99" s="11" t="str">
        <f>IF(Tabela46[[#This Row],[Data]]&lt;&gt;"",PROPER(TEXT(Tabela46[[#This Row],[Data]],"mmmm")),"")</f>
        <v>Outubro</v>
      </c>
      <c r="E99" s="11">
        <f>IF(Tabela46[[#This Row],[Data]]&lt;&gt;"",YEAR(Tabela46[[#This Row],[Data]]),"")</f>
        <v>2023</v>
      </c>
      <c r="F99" s="25">
        <f>IF(AND(Tabela46[[#This Row],[Data]]&lt;&gt;"",Tabela46[[#This Row],[Horário]]&lt;&gt;""),Tabela46[[#This Row],[Data]]+Tabela46[[#This Row],[Horário]],"")</f>
        <v>45202.822916666664</v>
      </c>
      <c r="G99" s="25">
        <f t="shared" si="81"/>
        <v>0.75</v>
      </c>
      <c r="H99" s="32">
        <f t="shared" si="82"/>
        <v>0</v>
      </c>
      <c r="I99" s="32">
        <f t="shared" si="83"/>
        <v>18</v>
      </c>
      <c r="J99" s="41">
        <f t="shared" si="84"/>
        <v>0</v>
      </c>
    </row>
    <row r="100" spans="1:10" x14ac:dyDescent="0.3">
      <c r="A100" s="17">
        <f t="shared" si="80"/>
        <v>99</v>
      </c>
      <c r="B100" s="24">
        <v>45202</v>
      </c>
      <c r="C100" s="39">
        <v>0.86111111111111116</v>
      </c>
      <c r="D100" s="11" t="str">
        <f>IF(Tabela46[[#This Row],[Data]]&lt;&gt;"",PROPER(TEXT(Tabela46[[#This Row],[Data]],"mmmm")),"")</f>
        <v>Outubro</v>
      </c>
      <c r="E100" s="11">
        <f>IF(Tabela46[[#This Row],[Data]]&lt;&gt;"",YEAR(Tabela46[[#This Row],[Data]]),"")</f>
        <v>2023</v>
      </c>
      <c r="F100" s="25">
        <f>IF(AND(Tabela46[[#This Row],[Data]]&lt;&gt;"",Tabela46[[#This Row],[Horário]]&lt;&gt;""),Tabela46[[#This Row],[Data]]+Tabela46[[#This Row],[Horário]],"")</f>
        <v>45202.861111111109</v>
      </c>
      <c r="G100" s="25">
        <f t="shared" si="81"/>
        <v>3.8194444445252884E-2</v>
      </c>
      <c r="H100" s="32">
        <f t="shared" si="82"/>
        <v>0</v>
      </c>
      <c r="I100" s="32">
        <f t="shared" si="83"/>
        <v>0</v>
      </c>
      <c r="J100" s="41">
        <f t="shared" si="84"/>
        <v>55.000000001164153</v>
      </c>
    </row>
    <row r="101" spans="1:10" x14ac:dyDescent="0.3">
      <c r="A101" s="17">
        <f t="shared" si="80"/>
        <v>100</v>
      </c>
      <c r="B101" s="24">
        <v>45204</v>
      </c>
      <c r="C101" s="39">
        <v>0.8256944444444444</v>
      </c>
      <c r="D101" s="11" t="str">
        <f>IF(Tabela46[[#This Row],[Data]]&lt;&gt;"",PROPER(TEXT(Tabela46[[#This Row],[Data]],"mmmm")),"")</f>
        <v>Outubro</v>
      </c>
      <c r="E101" s="11">
        <f>IF(Tabela46[[#This Row],[Data]]&lt;&gt;"",YEAR(Tabela46[[#This Row],[Data]]),"")</f>
        <v>2023</v>
      </c>
      <c r="F101" s="25">
        <f>IF(AND(Tabela46[[#This Row],[Data]]&lt;&gt;"",Tabela46[[#This Row],[Horário]]&lt;&gt;""),Tabela46[[#This Row],[Data]]+Tabela46[[#This Row],[Horário]],"")</f>
        <v>45204.825694444444</v>
      </c>
      <c r="G101" s="25">
        <f t="shared" si="81"/>
        <v>1.9645833333343035</v>
      </c>
      <c r="H101" s="32">
        <f t="shared" si="82"/>
        <v>1</v>
      </c>
      <c r="I101" s="32">
        <f t="shared" si="83"/>
        <v>23</v>
      </c>
      <c r="J101" s="41">
        <f t="shared" si="84"/>
        <v>9.0000000013969839</v>
      </c>
    </row>
    <row r="102" spans="1:10" x14ac:dyDescent="0.3">
      <c r="A102" s="17">
        <f t="shared" si="80"/>
        <v>101</v>
      </c>
      <c r="B102" s="24">
        <v>45206</v>
      </c>
      <c r="C102" s="39">
        <v>0.6875</v>
      </c>
      <c r="D102" s="11" t="str">
        <f>IF(Tabela46[[#This Row],[Data]]&lt;&gt;"",PROPER(TEXT(Tabela46[[#This Row],[Data]],"mmmm")),"")</f>
        <v>Outubro</v>
      </c>
      <c r="E102" s="11">
        <f>IF(Tabela46[[#This Row],[Data]]&lt;&gt;"",YEAR(Tabela46[[#This Row],[Data]]),"")</f>
        <v>2023</v>
      </c>
      <c r="F102" s="25">
        <f>IF(AND(Tabela46[[#This Row],[Data]]&lt;&gt;"",Tabela46[[#This Row],[Horário]]&lt;&gt;""),Tabela46[[#This Row],[Data]]+Tabela46[[#This Row],[Horário]],"")</f>
        <v>45206.6875</v>
      </c>
      <c r="G102" s="25">
        <f t="shared" si="81"/>
        <v>1.8618055555562023</v>
      </c>
      <c r="H102" s="32">
        <f t="shared" si="82"/>
        <v>1</v>
      </c>
      <c r="I102" s="32">
        <f t="shared" si="83"/>
        <v>20</v>
      </c>
      <c r="J102" s="41">
        <f t="shared" si="84"/>
        <v>41.000000000931323</v>
      </c>
    </row>
    <row r="103" spans="1:10" x14ac:dyDescent="0.3">
      <c r="A103" s="17">
        <f t="shared" si="80"/>
        <v>102</v>
      </c>
      <c r="B103" s="24">
        <v>45206</v>
      </c>
      <c r="C103" s="39">
        <v>0.72569444444444453</v>
      </c>
      <c r="D103" s="11" t="str">
        <f>IF(Tabela46[[#This Row],[Data]]&lt;&gt;"",PROPER(TEXT(Tabela46[[#This Row],[Data]],"mmmm")),"")</f>
        <v>Outubro</v>
      </c>
      <c r="E103" s="11">
        <f>IF(Tabela46[[#This Row],[Data]]&lt;&gt;"",YEAR(Tabela46[[#This Row],[Data]]),"")</f>
        <v>2023</v>
      </c>
      <c r="F103" s="25">
        <f>IF(AND(Tabela46[[#This Row],[Data]]&lt;&gt;"",Tabela46[[#This Row],[Horário]]&lt;&gt;""),Tabela46[[#This Row],[Data]]+Tabela46[[#This Row],[Horário]],"")</f>
        <v>45206.725694444445</v>
      </c>
      <c r="G103" s="25">
        <f t="shared" si="81"/>
        <v>3.8194444445252884E-2</v>
      </c>
      <c r="H103" s="32">
        <f t="shared" si="82"/>
        <v>0</v>
      </c>
      <c r="I103" s="32">
        <f t="shared" si="83"/>
        <v>0</v>
      </c>
      <c r="J103" s="41">
        <f t="shared" si="84"/>
        <v>55.000000001164153</v>
      </c>
    </row>
    <row r="104" spans="1:10" x14ac:dyDescent="0.3">
      <c r="A104" s="17">
        <f t="shared" ref="A104:A109" si="85">A103+1</f>
        <v>103</v>
      </c>
      <c r="B104" s="24">
        <v>45207</v>
      </c>
      <c r="C104" s="39">
        <v>0.77430555555555547</v>
      </c>
      <c r="D104" s="11" t="str">
        <f>IF(Tabela46[[#This Row],[Data]]&lt;&gt;"",PROPER(TEXT(Tabela46[[#This Row],[Data]],"mmmm")),"")</f>
        <v>Outubro</v>
      </c>
      <c r="E104" s="11">
        <f>IF(Tabela46[[#This Row],[Data]]&lt;&gt;"",YEAR(Tabela46[[#This Row],[Data]]),"")</f>
        <v>2023</v>
      </c>
      <c r="F104" s="25">
        <f>IF(AND(Tabela46[[#This Row],[Data]]&lt;&gt;"",Tabela46[[#This Row],[Horário]]&lt;&gt;""),Tabela46[[#This Row],[Data]]+Tabela46[[#This Row],[Horário]],"")</f>
        <v>45207.774305555555</v>
      </c>
      <c r="G104" s="25">
        <f t="shared" ref="G104:G109" si="86">IF(AND(B104&lt;&gt;"",C104&lt;&gt;""),(B104+C104)-(B103+C103),"")</f>
        <v>1.0486111111094942</v>
      </c>
      <c r="H104" s="32">
        <f t="shared" ref="H104:H109" si="87">IF(G104&lt;&gt;"",INT(G104),"")</f>
        <v>1</v>
      </c>
      <c r="I104" s="32">
        <f t="shared" ref="I104:I109" si="88">IF(H104&lt;&gt;"",INT((G104-H104)*24),"")</f>
        <v>1</v>
      </c>
      <c r="J104" s="41">
        <f t="shared" ref="J104:J109" si="89">IF(I104&lt;&gt;"",(((G104-H104)*24)-I104)*60,"")</f>
        <v>9.9999999976716936</v>
      </c>
    </row>
    <row r="105" spans="1:10" x14ac:dyDescent="0.3">
      <c r="A105" s="17">
        <f t="shared" si="85"/>
        <v>104</v>
      </c>
      <c r="B105" s="24">
        <v>45207</v>
      </c>
      <c r="C105" s="39">
        <v>0.86805555555555547</v>
      </c>
      <c r="D105" s="11" t="str">
        <f>IF(Tabela46[[#This Row],[Data]]&lt;&gt;"",PROPER(TEXT(Tabela46[[#This Row],[Data]],"mmmm")),"")</f>
        <v>Outubro</v>
      </c>
      <c r="E105" s="11">
        <f>IF(Tabela46[[#This Row],[Data]]&lt;&gt;"",YEAR(Tabela46[[#This Row],[Data]]),"")</f>
        <v>2023</v>
      </c>
      <c r="F105" s="25">
        <f>IF(AND(Tabela46[[#This Row],[Data]]&lt;&gt;"",Tabela46[[#This Row],[Horário]]&lt;&gt;""),Tabela46[[#This Row],[Data]]+Tabela46[[#This Row],[Horário]],"")</f>
        <v>45207.868055555555</v>
      </c>
      <c r="G105" s="25">
        <f t="shared" si="86"/>
        <v>9.375E-2</v>
      </c>
      <c r="H105" s="32">
        <f t="shared" si="87"/>
        <v>0</v>
      </c>
      <c r="I105" s="32">
        <f t="shared" si="88"/>
        <v>2</v>
      </c>
      <c r="J105" s="41">
        <f t="shared" si="89"/>
        <v>15</v>
      </c>
    </row>
    <row r="106" spans="1:10" x14ac:dyDescent="0.3">
      <c r="A106" s="17">
        <f t="shared" si="85"/>
        <v>105</v>
      </c>
      <c r="B106" s="24">
        <v>45208</v>
      </c>
      <c r="C106" s="39">
        <v>0.9375</v>
      </c>
      <c r="D106" s="11" t="str">
        <f>IF(Tabela46[[#This Row],[Data]]&lt;&gt;"",PROPER(TEXT(Tabela46[[#This Row],[Data]],"mmmm")),"")</f>
        <v>Outubro</v>
      </c>
      <c r="E106" s="11">
        <f>IF(Tabela46[[#This Row],[Data]]&lt;&gt;"",YEAR(Tabela46[[#This Row],[Data]]),"")</f>
        <v>2023</v>
      </c>
      <c r="F106" s="25">
        <f>IF(AND(Tabela46[[#This Row],[Data]]&lt;&gt;"",Tabela46[[#This Row],[Horário]]&lt;&gt;""),Tabela46[[#This Row],[Data]]+Tabela46[[#This Row],[Horário]],"")</f>
        <v>45208.9375</v>
      </c>
      <c r="G106" s="25">
        <f t="shared" si="86"/>
        <v>1.0694444444452529</v>
      </c>
      <c r="H106" s="32">
        <f t="shared" si="87"/>
        <v>1</v>
      </c>
      <c r="I106" s="32">
        <f t="shared" si="88"/>
        <v>1</v>
      </c>
      <c r="J106" s="41">
        <f t="shared" si="89"/>
        <v>40.000000001164153</v>
      </c>
    </row>
    <row r="107" spans="1:10" x14ac:dyDescent="0.3">
      <c r="A107" s="17">
        <f t="shared" si="85"/>
        <v>106</v>
      </c>
      <c r="B107" s="24">
        <v>45210</v>
      </c>
      <c r="C107" s="39">
        <v>0.8125</v>
      </c>
      <c r="D107" s="11" t="str">
        <f>IF(Tabela46[[#This Row],[Data]]&lt;&gt;"",PROPER(TEXT(Tabela46[[#This Row],[Data]],"mmmm")),"")</f>
        <v>Outubro</v>
      </c>
      <c r="E107" s="11">
        <f>IF(Tabela46[[#This Row],[Data]]&lt;&gt;"",YEAR(Tabela46[[#This Row],[Data]]),"")</f>
        <v>2023</v>
      </c>
      <c r="F107" s="25">
        <f>IF(AND(Tabela46[[#This Row],[Data]]&lt;&gt;"",Tabela46[[#This Row],[Horário]]&lt;&gt;""),Tabela46[[#This Row],[Data]]+Tabela46[[#This Row],[Horário]],"")</f>
        <v>45210.8125</v>
      </c>
      <c r="G107" s="25">
        <f t="shared" si="86"/>
        <v>1.875</v>
      </c>
      <c r="H107" s="32">
        <f t="shared" si="87"/>
        <v>1</v>
      </c>
      <c r="I107" s="32">
        <f t="shared" si="88"/>
        <v>21</v>
      </c>
      <c r="J107" s="41">
        <f t="shared" si="89"/>
        <v>0</v>
      </c>
    </row>
    <row r="108" spans="1:10" x14ac:dyDescent="0.3">
      <c r="A108" s="17">
        <f t="shared" si="85"/>
        <v>107</v>
      </c>
      <c r="B108" s="24">
        <v>45211</v>
      </c>
      <c r="C108" s="39">
        <v>0.53472222222222221</v>
      </c>
      <c r="D108" s="11" t="str">
        <f>IF(Tabela46[[#This Row],[Data]]&lt;&gt;"",PROPER(TEXT(Tabela46[[#This Row],[Data]],"mmmm")),"")</f>
        <v>Outubro</v>
      </c>
      <c r="E108" s="11">
        <f>IF(Tabela46[[#This Row],[Data]]&lt;&gt;"",YEAR(Tabela46[[#This Row],[Data]]),"")</f>
        <v>2023</v>
      </c>
      <c r="F108" s="25">
        <f>IF(AND(Tabela46[[#This Row],[Data]]&lt;&gt;"",Tabela46[[#This Row],[Horário]]&lt;&gt;""),Tabela46[[#This Row],[Data]]+Tabela46[[#This Row],[Horário]],"")</f>
        <v>45211.534722222219</v>
      </c>
      <c r="G108" s="25">
        <f t="shared" si="86"/>
        <v>0.72222222221898846</v>
      </c>
      <c r="H108" s="32">
        <f t="shared" si="87"/>
        <v>0</v>
      </c>
      <c r="I108" s="32">
        <f t="shared" si="88"/>
        <v>17</v>
      </c>
      <c r="J108" s="41">
        <f t="shared" si="89"/>
        <v>19.999999995343387</v>
      </c>
    </row>
    <row r="109" spans="1:10" x14ac:dyDescent="0.3">
      <c r="A109" s="17">
        <f t="shared" si="85"/>
        <v>108</v>
      </c>
      <c r="B109" s="24">
        <v>45211</v>
      </c>
      <c r="C109" s="39">
        <v>0.66319444444444442</v>
      </c>
      <c r="D109" s="11" t="str">
        <f>IF(Tabela46[[#This Row],[Data]]&lt;&gt;"",PROPER(TEXT(Tabela46[[#This Row],[Data]],"mmmm")),"")</f>
        <v>Outubro</v>
      </c>
      <c r="E109" s="11">
        <f>IF(Tabela46[[#This Row],[Data]]&lt;&gt;"",YEAR(Tabela46[[#This Row],[Data]]),"")</f>
        <v>2023</v>
      </c>
      <c r="F109" s="25">
        <f>IF(AND(Tabela46[[#This Row],[Data]]&lt;&gt;"",Tabela46[[#This Row],[Horário]]&lt;&gt;""),Tabela46[[#This Row],[Data]]+Tabela46[[#This Row],[Horário]],"")</f>
        <v>45211.663194444445</v>
      </c>
      <c r="G109" s="25">
        <f t="shared" si="86"/>
        <v>0.12847222222626442</v>
      </c>
      <c r="H109" s="32">
        <f t="shared" si="87"/>
        <v>0</v>
      </c>
      <c r="I109" s="32">
        <f t="shared" si="88"/>
        <v>3</v>
      </c>
      <c r="J109" s="41">
        <f t="shared" si="89"/>
        <v>5.0000000058207661</v>
      </c>
    </row>
    <row r="110" spans="1:10" x14ac:dyDescent="0.3">
      <c r="A110" s="17">
        <f t="shared" ref="A110:A115" si="90">A109+1</f>
        <v>109</v>
      </c>
      <c r="B110" s="24">
        <v>45213</v>
      </c>
      <c r="C110" s="39">
        <v>0.72916666666666663</v>
      </c>
      <c r="D110" s="11" t="str">
        <f>IF(Tabela46[[#This Row],[Data]]&lt;&gt;"",PROPER(TEXT(Tabela46[[#This Row],[Data]],"mmmm")),"")</f>
        <v>Outubro</v>
      </c>
      <c r="E110" s="11">
        <f>IF(Tabela46[[#This Row],[Data]]&lt;&gt;"",YEAR(Tabela46[[#This Row],[Data]]),"")</f>
        <v>2023</v>
      </c>
      <c r="F110" s="25">
        <f>IF(AND(Tabela46[[#This Row],[Data]]&lt;&gt;"",Tabela46[[#This Row],[Horário]]&lt;&gt;""),Tabela46[[#This Row],[Data]]+Tabela46[[#This Row],[Horário]],"")</f>
        <v>45213.729166666664</v>
      </c>
      <c r="G110" s="25">
        <f t="shared" ref="G110:G115" si="91">IF(AND(B110&lt;&gt;"",C110&lt;&gt;""),(B110+C110)-(B109+C109),"")</f>
        <v>2.0659722222189885</v>
      </c>
      <c r="H110" s="32">
        <f t="shared" ref="H110:H115" si="92">IF(G110&lt;&gt;"",INT(G110),"")</f>
        <v>2</v>
      </c>
      <c r="I110" s="32">
        <f t="shared" ref="I110:I115" si="93">IF(H110&lt;&gt;"",INT((G110-H110)*24),"")</f>
        <v>1</v>
      </c>
      <c r="J110" s="41">
        <f t="shared" ref="J110:J115" si="94">IF(I110&lt;&gt;"",(((G110-H110)*24)-I110)*60,"")</f>
        <v>34.999999995343387</v>
      </c>
    </row>
    <row r="111" spans="1:10" x14ac:dyDescent="0.3">
      <c r="A111" s="17">
        <f t="shared" si="90"/>
        <v>110</v>
      </c>
      <c r="B111" s="24">
        <v>45213</v>
      </c>
      <c r="C111" s="39">
        <v>0.89930555555555547</v>
      </c>
      <c r="D111" s="11" t="str">
        <f>IF(Tabela46[[#This Row],[Data]]&lt;&gt;"",PROPER(TEXT(Tabela46[[#This Row],[Data]],"mmmm")),"")</f>
        <v>Outubro</v>
      </c>
      <c r="E111" s="11">
        <f>IF(Tabela46[[#This Row],[Data]]&lt;&gt;"",YEAR(Tabela46[[#This Row],[Data]]),"")</f>
        <v>2023</v>
      </c>
      <c r="F111" s="25">
        <f>IF(AND(Tabela46[[#This Row],[Data]]&lt;&gt;"",Tabela46[[#This Row],[Horário]]&lt;&gt;""),Tabela46[[#This Row],[Data]]+Tabela46[[#This Row],[Horário]],"")</f>
        <v>45213.899305555555</v>
      </c>
      <c r="G111" s="25">
        <f t="shared" si="91"/>
        <v>0.17013888889050577</v>
      </c>
      <c r="H111" s="32">
        <f t="shared" si="92"/>
        <v>0</v>
      </c>
      <c r="I111" s="32">
        <f t="shared" si="93"/>
        <v>4</v>
      </c>
      <c r="J111" s="41">
        <f t="shared" si="94"/>
        <v>5.0000000023283064</v>
      </c>
    </row>
    <row r="112" spans="1:10" x14ac:dyDescent="0.3">
      <c r="A112" s="17">
        <f t="shared" si="90"/>
        <v>111</v>
      </c>
      <c r="B112" s="24">
        <v>45214</v>
      </c>
      <c r="C112" s="39">
        <v>0.64583333333333337</v>
      </c>
      <c r="D112" s="11" t="str">
        <f>IF(Tabela46[[#This Row],[Data]]&lt;&gt;"",PROPER(TEXT(Tabela46[[#This Row],[Data]],"mmmm")),"")</f>
        <v>Outubro</v>
      </c>
      <c r="E112" s="11">
        <f>IF(Tabela46[[#This Row],[Data]]&lt;&gt;"",YEAR(Tabela46[[#This Row],[Data]]),"")</f>
        <v>2023</v>
      </c>
      <c r="F112" s="25">
        <f>IF(AND(Tabela46[[#This Row],[Data]]&lt;&gt;"",Tabela46[[#This Row],[Horário]]&lt;&gt;""),Tabela46[[#This Row],[Data]]+Tabela46[[#This Row],[Horário]],"")</f>
        <v>45214.645833333336</v>
      </c>
      <c r="G112" s="25">
        <f t="shared" si="91"/>
        <v>0.74652777778101154</v>
      </c>
      <c r="H112" s="32">
        <f t="shared" si="92"/>
        <v>0</v>
      </c>
      <c r="I112" s="32">
        <f t="shared" si="93"/>
        <v>17</v>
      </c>
      <c r="J112" s="41">
        <f t="shared" si="94"/>
        <v>55.000000004656613</v>
      </c>
    </row>
    <row r="113" spans="1:10" x14ac:dyDescent="0.3">
      <c r="A113" s="17">
        <f t="shared" si="90"/>
        <v>112</v>
      </c>
      <c r="B113" s="24">
        <v>45214</v>
      </c>
      <c r="C113" s="39">
        <v>0.79166666666666663</v>
      </c>
      <c r="D113" s="11" t="str">
        <f>IF(Tabela46[[#This Row],[Data]]&lt;&gt;"",PROPER(TEXT(Tabela46[[#This Row],[Data]],"mmmm")),"")</f>
        <v>Outubro</v>
      </c>
      <c r="E113" s="11">
        <f>IF(Tabela46[[#This Row],[Data]]&lt;&gt;"",YEAR(Tabela46[[#This Row],[Data]]),"")</f>
        <v>2023</v>
      </c>
      <c r="F113" s="25">
        <f>IF(AND(Tabela46[[#This Row],[Data]]&lt;&gt;"",Tabela46[[#This Row],[Horário]]&lt;&gt;""),Tabela46[[#This Row],[Data]]+Tabela46[[#This Row],[Horário]],"")</f>
        <v>45214.791666666664</v>
      </c>
      <c r="G113" s="25">
        <f t="shared" si="91"/>
        <v>0.14583333332848269</v>
      </c>
      <c r="H113" s="32">
        <f t="shared" si="92"/>
        <v>0</v>
      </c>
      <c r="I113" s="32">
        <f t="shared" si="93"/>
        <v>3</v>
      </c>
      <c r="J113" s="41">
        <f t="shared" si="94"/>
        <v>29.999999993015081</v>
      </c>
    </row>
    <row r="114" spans="1:10" x14ac:dyDescent="0.3">
      <c r="A114" s="17">
        <f t="shared" si="90"/>
        <v>113</v>
      </c>
      <c r="B114" s="24">
        <v>45214</v>
      </c>
      <c r="C114" s="39">
        <v>0.92013888888888884</v>
      </c>
      <c r="D114" s="11" t="str">
        <f>IF(Tabela46[[#This Row],[Data]]&lt;&gt;"",PROPER(TEXT(Tabela46[[#This Row],[Data]],"mmmm")),"")</f>
        <v>Outubro</v>
      </c>
      <c r="E114" s="11">
        <f>IF(Tabela46[[#This Row],[Data]]&lt;&gt;"",YEAR(Tabela46[[#This Row],[Data]]),"")</f>
        <v>2023</v>
      </c>
      <c r="F114" s="25">
        <f>IF(AND(Tabela46[[#This Row],[Data]]&lt;&gt;"",Tabela46[[#This Row],[Horário]]&lt;&gt;""),Tabela46[[#This Row],[Data]]+Tabela46[[#This Row],[Horário]],"")</f>
        <v>45214.920138888891</v>
      </c>
      <c r="G114" s="25">
        <f t="shared" si="91"/>
        <v>0.12847222222626442</v>
      </c>
      <c r="H114" s="32">
        <f t="shared" si="92"/>
        <v>0</v>
      </c>
      <c r="I114" s="32">
        <f t="shared" si="93"/>
        <v>3</v>
      </c>
      <c r="J114" s="41">
        <f t="shared" si="94"/>
        <v>5.0000000058207661</v>
      </c>
    </row>
    <row r="115" spans="1:10" x14ac:dyDescent="0.3">
      <c r="A115" s="17">
        <f t="shared" si="90"/>
        <v>114</v>
      </c>
      <c r="B115" s="24">
        <v>45215</v>
      </c>
      <c r="C115" s="39">
        <v>0.51388888888888895</v>
      </c>
      <c r="D115" s="11" t="str">
        <f>IF(Tabela46[[#This Row],[Data]]&lt;&gt;"",PROPER(TEXT(Tabela46[[#This Row],[Data]],"mmmm")),"")</f>
        <v>Outubro</v>
      </c>
      <c r="E115" s="11">
        <f>IF(Tabela46[[#This Row],[Data]]&lt;&gt;"",YEAR(Tabela46[[#This Row],[Data]]),"")</f>
        <v>2023</v>
      </c>
      <c r="F115" s="25">
        <f>IF(AND(Tabela46[[#This Row],[Data]]&lt;&gt;"",Tabela46[[#This Row],[Horário]]&lt;&gt;""),Tabela46[[#This Row],[Data]]+Tabela46[[#This Row],[Horário]],"")</f>
        <v>45215.513888888891</v>
      </c>
      <c r="G115" s="25">
        <f t="shared" si="91"/>
        <v>0.59375</v>
      </c>
      <c r="H115" s="32">
        <f t="shared" si="92"/>
        <v>0</v>
      </c>
      <c r="I115" s="32">
        <f t="shared" si="93"/>
        <v>14</v>
      </c>
      <c r="J115" s="41">
        <f t="shared" si="94"/>
        <v>15</v>
      </c>
    </row>
    <row r="116" spans="1:10" x14ac:dyDescent="0.3">
      <c r="A116" s="17">
        <f t="shared" ref="A116:A121" si="95">A115+1</f>
        <v>115</v>
      </c>
      <c r="B116" s="24">
        <v>45215</v>
      </c>
      <c r="C116" s="39">
        <v>0.85763888888888884</v>
      </c>
      <c r="D116" s="11" t="str">
        <f>IF(Tabela46[[#This Row],[Data]]&lt;&gt;"",PROPER(TEXT(Tabela46[[#This Row],[Data]],"mmmm")),"")</f>
        <v>Outubro</v>
      </c>
      <c r="E116" s="11">
        <f>IF(Tabela46[[#This Row],[Data]]&lt;&gt;"",YEAR(Tabela46[[#This Row],[Data]]),"")</f>
        <v>2023</v>
      </c>
      <c r="F116" s="25">
        <f>IF(AND(Tabela46[[#This Row],[Data]]&lt;&gt;"",Tabela46[[#This Row],[Horário]]&lt;&gt;""),Tabela46[[#This Row],[Data]]+Tabela46[[#This Row],[Horário]],"")</f>
        <v>45215.857638888891</v>
      </c>
      <c r="G116" s="25">
        <f t="shared" ref="G116:G121" si="96">IF(AND(B116&lt;&gt;"",C116&lt;&gt;""),(B116+C116)-(B115+C115),"")</f>
        <v>0.34375</v>
      </c>
      <c r="H116" s="32">
        <f t="shared" ref="H116:H121" si="97">IF(G116&lt;&gt;"",INT(G116),"")</f>
        <v>0</v>
      </c>
      <c r="I116" s="32">
        <f t="shared" ref="I116:I121" si="98">IF(H116&lt;&gt;"",INT((G116-H116)*24),"")</f>
        <v>8</v>
      </c>
      <c r="J116" s="41">
        <f t="shared" ref="J116:J121" si="99">IF(I116&lt;&gt;"",(((G116-H116)*24)-I116)*60,"")</f>
        <v>15</v>
      </c>
    </row>
    <row r="117" spans="1:10" x14ac:dyDescent="0.3">
      <c r="A117" s="17">
        <f t="shared" si="95"/>
        <v>116</v>
      </c>
      <c r="B117" s="24">
        <v>45215</v>
      </c>
      <c r="C117" s="39">
        <v>0.90277777777777779</v>
      </c>
      <c r="D117" s="11" t="str">
        <f>IF(Tabela46[[#This Row],[Data]]&lt;&gt;"",PROPER(TEXT(Tabela46[[#This Row],[Data]],"mmmm")),"")</f>
        <v>Outubro</v>
      </c>
      <c r="E117" s="11">
        <f>IF(Tabela46[[#This Row],[Data]]&lt;&gt;"",YEAR(Tabela46[[#This Row],[Data]]),"")</f>
        <v>2023</v>
      </c>
      <c r="F117" s="25">
        <f>IF(AND(Tabela46[[#This Row],[Data]]&lt;&gt;"",Tabela46[[#This Row],[Horário]]&lt;&gt;""),Tabela46[[#This Row],[Data]]+Tabela46[[#This Row],[Horário]],"")</f>
        <v>45215.902777777781</v>
      </c>
      <c r="G117" s="25">
        <f t="shared" si="96"/>
        <v>4.5138888890505768E-2</v>
      </c>
      <c r="H117" s="32">
        <f t="shared" si="97"/>
        <v>0</v>
      </c>
      <c r="I117" s="32">
        <f t="shared" si="98"/>
        <v>1</v>
      </c>
      <c r="J117" s="41">
        <f t="shared" si="99"/>
        <v>5.0000000023283064</v>
      </c>
    </row>
    <row r="118" spans="1:10" x14ac:dyDescent="0.3">
      <c r="A118" s="17">
        <f t="shared" si="95"/>
        <v>117</v>
      </c>
      <c r="B118" s="24">
        <v>45216</v>
      </c>
      <c r="C118" s="39">
        <v>0.45833333333333331</v>
      </c>
      <c r="D118" s="11" t="str">
        <f>IF(Tabela46[[#This Row],[Data]]&lt;&gt;"",PROPER(TEXT(Tabela46[[#This Row],[Data]],"mmmm")),"")</f>
        <v>Outubro</v>
      </c>
      <c r="E118" s="11">
        <f>IF(Tabela46[[#This Row],[Data]]&lt;&gt;"",YEAR(Tabela46[[#This Row],[Data]]),"")</f>
        <v>2023</v>
      </c>
      <c r="F118" s="25">
        <f>IF(AND(Tabela46[[#This Row],[Data]]&lt;&gt;"",Tabela46[[#This Row],[Horário]]&lt;&gt;""),Tabela46[[#This Row],[Data]]+Tabela46[[#This Row],[Horário]],"")</f>
        <v>45216.458333333336</v>
      </c>
      <c r="G118" s="25">
        <f t="shared" si="96"/>
        <v>0.55555555555474712</v>
      </c>
      <c r="H118" s="32">
        <f t="shared" si="97"/>
        <v>0</v>
      </c>
      <c r="I118" s="32">
        <f t="shared" si="98"/>
        <v>13</v>
      </c>
      <c r="J118" s="41">
        <f t="shared" si="99"/>
        <v>19.999999998835847</v>
      </c>
    </row>
    <row r="119" spans="1:10" x14ac:dyDescent="0.3">
      <c r="A119" s="17">
        <f t="shared" si="95"/>
        <v>118</v>
      </c>
      <c r="B119" s="24">
        <v>45216</v>
      </c>
      <c r="C119" s="39">
        <v>0.65625</v>
      </c>
      <c r="D119" s="11" t="str">
        <f>IF(Tabela46[[#This Row],[Data]]&lt;&gt;"",PROPER(TEXT(Tabela46[[#This Row],[Data]],"mmmm")),"")</f>
        <v>Outubro</v>
      </c>
      <c r="E119" s="11">
        <f>IF(Tabela46[[#This Row],[Data]]&lt;&gt;"",YEAR(Tabela46[[#This Row],[Data]]),"")</f>
        <v>2023</v>
      </c>
      <c r="F119" s="25">
        <f>IF(AND(Tabela46[[#This Row],[Data]]&lt;&gt;"",Tabela46[[#This Row],[Horário]]&lt;&gt;""),Tabela46[[#This Row],[Data]]+Tabela46[[#This Row],[Horário]],"")</f>
        <v>45216.65625</v>
      </c>
      <c r="G119" s="25">
        <f t="shared" si="96"/>
        <v>0.19791666666424135</v>
      </c>
      <c r="H119" s="32">
        <f t="shared" si="97"/>
        <v>0</v>
      </c>
      <c r="I119" s="32">
        <f t="shared" si="98"/>
        <v>4</v>
      </c>
      <c r="J119" s="41">
        <f t="shared" si="99"/>
        <v>44.99999999650754</v>
      </c>
    </row>
    <row r="120" spans="1:10" x14ac:dyDescent="0.3">
      <c r="A120" s="17">
        <f t="shared" si="95"/>
        <v>119</v>
      </c>
      <c r="B120" s="24">
        <v>45218</v>
      </c>
      <c r="C120" s="39">
        <v>0.85069444444444453</v>
      </c>
      <c r="D120" s="11" t="str">
        <f>IF(Tabela46[[#This Row],[Data]]&lt;&gt;"",PROPER(TEXT(Tabela46[[#This Row],[Data]],"mmmm")),"")</f>
        <v>Outubro</v>
      </c>
      <c r="E120" s="11">
        <f>IF(Tabela46[[#This Row],[Data]]&lt;&gt;"",YEAR(Tabela46[[#This Row],[Data]]),"")</f>
        <v>2023</v>
      </c>
      <c r="F120" s="25">
        <f>IF(AND(Tabela46[[#This Row],[Data]]&lt;&gt;"",Tabela46[[#This Row],[Horário]]&lt;&gt;""),Tabela46[[#This Row],[Data]]+Tabela46[[#This Row],[Horário]],"")</f>
        <v>45218.850694444445</v>
      </c>
      <c r="G120" s="25">
        <f t="shared" si="96"/>
        <v>2.1944444444452529</v>
      </c>
      <c r="H120" s="32">
        <f t="shared" si="97"/>
        <v>2</v>
      </c>
      <c r="I120" s="32">
        <f t="shared" si="98"/>
        <v>4</v>
      </c>
      <c r="J120" s="41">
        <f t="shared" si="99"/>
        <v>40.000000001164153</v>
      </c>
    </row>
    <row r="121" spans="1:10" x14ac:dyDescent="0.3">
      <c r="A121" s="17">
        <f t="shared" si="95"/>
        <v>120</v>
      </c>
      <c r="B121" s="24">
        <v>45219</v>
      </c>
      <c r="C121" s="39">
        <v>0.70833333333333337</v>
      </c>
      <c r="D121" s="11" t="str">
        <f>IF(Tabela46[[#This Row],[Data]]&lt;&gt;"",PROPER(TEXT(Tabela46[[#This Row],[Data]],"mmmm")),"")</f>
        <v>Outubro</v>
      </c>
      <c r="E121" s="11">
        <f>IF(Tabela46[[#This Row],[Data]]&lt;&gt;"",YEAR(Tabela46[[#This Row],[Data]]),"")</f>
        <v>2023</v>
      </c>
      <c r="F121" s="25">
        <f>IF(AND(Tabela46[[#This Row],[Data]]&lt;&gt;"",Tabela46[[#This Row],[Horário]]&lt;&gt;""),Tabela46[[#This Row],[Data]]+Tabela46[[#This Row],[Horário]],"")</f>
        <v>45219.708333333336</v>
      </c>
      <c r="G121" s="25">
        <f t="shared" si="96"/>
        <v>0.85763888889050577</v>
      </c>
      <c r="H121" s="32">
        <f t="shared" si="97"/>
        <v>0</v>
      </c>
      <c r="I121" s="32">
        <f t="shared" si="98"/>
        <v>20</v>
      </c>
      <c r="J121" s="41">
        <f t="shared" si="99"/>
        <v>35.000000002328306</v>
      </c>
    </row>
    <row r="122" spans="1:10" x14ac:dyDescent="0.3">
      <c r="A122" s="17">
        <f t="shared" ref="A122:A127" si="100">A121+1</f>
        <v>121</v>
      </c>
      <c r="B122" s="24">
        <v>45219</v>
      </c>
      <c r="C122" s="39">
        <v>0.86111111111111116</v>
      </c>
      <c r="D122" s="11" t="str">
        <f>IF(Tabela46[[#This Row],[Data]]&lt;&gt;"",PROPER(TEXT(Tabela46[[#This Row],[Data]],"mmmm")),"")</f>
        <v>Outubro</v>
      </c>
      <c r="E122" s="11">
        <f>IF(Tabela46[[#This Row],[Data]]&lt;&gt;"",YEAR(Tabela46[[#This Row],[Data]]),"")</f>
        <v>2023</v>
      </c>
      <c r="F122" s="25">
        <f>IF(AND(Tabela46[[#This Row],[Data]]&lt;&gt;"",Tabela46[[#This Row],[Horário]]&lt;&gt;""),Tabela46[[#This Row],[Data]]+Tabela46[[#This Row],[Horário]],"")</f>
        <v>45219.861111111109</v>
      </c>
      <c r="G122" s="25">
        <f t="shared" ref="G122:G127" si="101">IF(AND(B122&lt;&gt;"",C122&lt;&gt;""),(B122+C122)-(B121+C121),"")</f>
        <v>0.15277777777373558</v>
      </c>
      <c r="H122" s="32">
        <f t="shared" ref="H122:H127" si="102">IF(G122&lt;&gt;"",INT(G122),"")</f>
        <v>0</v>
      </c>
      <c r="I122" s="32">
        <f t="shared" ref="I122:I127" si="103">IF(H122&lt;&gt;"",INT((G122-H122)*24),"")</f>
        <v>3</v>
      </c>
      <c r="J122" s="41">
        <f t="shared" ref="J122:J127" si="104">IF(I122&lt;&gt;"",(((G122-H122)*24)-I122)*60,"")</f>
        <v>39.999999994179234</v>
      </c>
    </row>
    <row r="123" spans="1:10" x14ac:dyDescent="0.3">
      <c r="A123" s="17">
        <f t="shared" si="100"/>
        <v>122</v>
      </c>
      <c r="B123" s="24">
        <v>45221</v>
      </c>
      <c r="C123" s="39">
        <v>0.57638888888888895</v>
      </c>
      <c r="D123" s="11" t="str">
        <f>IF(Tabela46[[#This Row],[Data]]&lt;&gt;"",PROPER(TEXT(Tabela46[[#This Row],[Data]],"mmmm")),"")</f>
        <v>Outubro</v>
      </c>
      <c r="E123" s="11">
        <f>IF(Tabela46[[#This Row],[Data]]&lt;&gt;"",YEAR(Tabela46[[#This Row],[Data]]),"")</f>
        <v>2023</v>
      </c>
      <c r="F123" s="25">
        <f>IF(AND(Tabela46[[#This Row],[Data]]&lt;&gt;"",Tabela46[[#This Row],[Horário]]&lt;&gt;""),Tabela46[[#This Row],[Data]]+Tabela46[[#This Row],[Horário]],"")</f>
        <v>45221.576388888891</v>
      </c>
      <c r="G123" s="25">
        <f t="shared" si="101"/>
        <v>1.7152777777810115</v>
      </c>
      <c r="H123" s="32">
        <f t="shared" si="102"/>
        <v>1</v>
      </c>
      <c r="I123" s="32">
        <f t="shared" si="103"/>
        <v>17</v>
      </c>
      <c r="J123" s="41">
        <f t="shared" si="104"/>
        <v>10.000000004656613</v>
      </c>
    </row>
    <row r="124" spans="1:10" x14ac:dyDescent="0.3">
      <c r="A124" s="17">
        <f t="shared" si="100"/>
        <v>123</v>
      </c>
      <c r="B124" s="24">
        <v>45221</v>
      </c>
      <c r="C124" s="39">
        <v>0.74652777777777779</v>
      </c>
      <c r="D124" s="11" t="str">
        <f>IF(Tabela46[[#This Row],[Data]]&lt;&gt;"",PROPER(TEXT(Tabela46[[#This Row],[Data]],"mmmm")),"")</f>
        <v>Outubro</v>
      </c>
      <c r="E124" s="11">
        <f>IF(Tabela46[[#This Row],[Data]]&lt;&gt;"",YEAR(Tabela46[[#This Row],[Data]]),"")</f>
        <v>2023</v>
      </c>
      <c r="F124" s="25">
        <f>IF(AND(Tabela46[[#This Row],[Data]]&lt;&gt;"",Tabela46[[#This Row],[Horário]]&lt;&gt;""),Tabela46[[#This Row],[Data]]+Tabela46[[#This Row],[Horário]],"")</f>
        <v>45221.746527777781</v>
      </c>
      <c r="G124" s="25">
        <f t="shared" si="101"/>
        <v>0.17013888889050577</v>
      </c>
      <c r="H124" s="32">
        <f t="shared" si="102"/>
        <v>0</v>
      </c>
      <c r="I124" s="32">
        <f t="shared" si="103"/>
        <v>4</v>
      </c>
      <c r="J124" s="41">
        <f t="shared" si="104"/>
        <v>5.0000000023283064</v>
      </c>
    </row>
    <row r="125" spans="1:10" x14ac:dyDescent="0.3">
      <c r="A125" s="17">
        <f t="shared" si="100"/>
        <v>124</v>
      </c>
      <c r="B125" s="24">
        <v>45221</v>
      </c>
      <c r="C125" s="39">
        <v>0.86111111111111116</v>
      </c>
      <c r="D125" s="11" t="str">
        <f>IF(Tabela46[[#This Row],[Data]]&lt;&gt;"",PROPER(TEXT(Tabela46[[#This Row],[Data]],"mmmm")),"")</f>
        <v>Outubro</v>
      </c>
      <c r="E125" s="11">
        <f>IF(Tabela46[[#This Row],[Data]]&lt;&gt;"",YEAR(Tabela46[[#This Row],[Data]]),"")</f>
        <v>2023</v>
      </c>
      <c r="F125" s="25">
        <f>IF(AND(Tabela46[[#This Row],[Data]]&lt;&gt;"",Tabela46[[#This Row],[Horário]]&lt;&gt;""),Tabela46[[#This Row],[Data]]+Tabela46[[#This Row],[Horário]],"")</f>
        <v>45221.861111111109</v>
      </c>
      <c r="G125" s="25">
        <f t="shared" si="101"/>
        <v>0.11458333332848269</v>
      </c>
      <c r="H125" s="32">
        <f t="shared" si="102"/>
        <v>0</v>
      </c>
      <c r="I125" s="32">
        <f t="shared" si="103"/>
        <v>2</v>
      </c>
      <c r="J125" s="41">
        <f t="shared" si="104"/>
        <v>44.999999993015081</v>
      </c>
    </row>
    <row r="126" spans="1:10" x14ac:dyDescent="0.3">
      <c r="A126" s="17">
        <f t="shared" si="100"/>
        <v>125</v>
      </c>
      <c r="B126" s="24">
        <v>45224</v>
      </c>
      <c r="C126" s="39">
        <v>0.52083333333333337</v>
      </c>
      <c r="D126" s="11" t="str">
        <f>IF(Tabela46[[#This Row],[Data]]&lt;&gt;"",PROPER(TEXT(Tabela46[[#This Row],[Data]],"mmmm")),"")</f>
        <v>Outubro</v>
      </c>
      <c r="E126" s="11">
        <f>IF(Tabela46[[#This Row],[Data]]&lt;&gt;"",YEAR(Tabela46[[#This Row],[Data]]),"")</f>
        <v>2023</v>
      </c>
      <c r="F126" s="25">
        <f>IF(AND(Tabela46[[#This Row],[Data]]&lt;&gt;"",Tabela46[[#This Row],[Horário]]&lt;&gt;""),Tabela46[[#This Row],[Data]]+Tabela46[[#This Row],[Horário]],"")</f>
        <v>45224.520833333336</v>
      </c>
      <c r="G126" s="25">
        <f t="shared" si="101"/>
        <v>2.6597222222262644</v>
      </c>
      <c r="H126" s="32">
        <f t="shared" si="102"/>
        <v>2</v>
      </c>
      <c r="I126" s="32">
        <f t="shared" si="103"/>
        <v>15</v>
      </c>
      <c r="J126" s="41">
        <f t="shared" si="104"/>
        <v>50.000000005820766</v>
      </c>
    </row>
    <row r="127" spans="1:10" x14ac:dyDescent="0.3">
      <c r="A127" s="17">
        <f t="shared" si="100"/>
        <v>126</v>
      </c>
      <c r="B127" s="24">
        <v>45224</v>
      </c>
      <c r="C127" s="39">
        <v>0.77777777777777779</v>
      </c>
      <c r="D127" s="11" t="str">
        <f>IF(Tabela46[[#This Row],[Data]]&lt;&gt;"",PROPER(TEXT(Tabela46[[#This Row],[Data]],"mmmm")),"")</f>
        <v>Outubro</v>
      </c>
      <c r="E127" s="11">
        <f>IF(Tabela46[[#This Row],[Data]]&lt;&gt;"",YEAR(Tabela46[[#This Row],[Data]]),"")</f>
        <v>2023</v>
      </c>
      <c r="F127" s="25">
        <f>IF(AND(Tabela46[[#This Row],[Data]]&lt;&gt;"",Tabela46[[#This Row],[Horário]]&lt;&gt;""),Tabela46[[#This Row],[Data]]+Tabela46[[#This Row],[Horário]],"")</f>
        <v>45224.777777777781</v>
      </c>
      <c r="G127" s="25">
        <f t="shared" si="101"/>
        <v>0.25694444444525288</v>
      </c>
      <c r="H127" s="32">
        <f t="shared" si="102"/>
        <v>0</v>
      </c>
      <c r="I127" s="32">
        <f t="shared" si="103"/>
        <v>6</v>
      </c>
      <c r="J127" s="41">
        <f t="shared" si="104"/>
        <v>10.000000001164153</v>
      </c>
    </row>
    <row r="128" spans="1:10" x14ac:dyDescent="0.3">
      <c r="A128" s="17">
        <f t="shared" ref="A128:A133" si="105">A127+1</f>
        <v>127</v>
      </c>
      <c r="B128" s="24">
        <v>45224</v>
      </c>
      <c r="C128" s="39">
        <v>0.84027777777777779</v>
      </c>
      <c r="D128" s="11" t="str">
        <f>IF(Tabela46[[#This Row],[Data]]&lt;&gt;"",PROPER(TEXT(Tabela46[[#This Row],[Data]],"mmmm")),"")</f>
        <v>Outubro</v>
      </c>
      <c r="E128" s="11">
        <f>IF(Tabela46[[#This Row],[Data]]&lt;&gt;"",YEAR(Tabela46[[#This Row],[Data]]),"")</f>
        <v>2023</v>
      </c>
      <c r="F128" s="25">
        <f>IF(AND(Tabela46[[#This Row],[Data]]&lt;&gt;"",Tabela46[[#This Row],[Horário]]&lt;&gt;""),Tabela46[[#This Row],[Data]]+Tabela46[[#This Row],[Horário]],"")</f>
        <v>45224.840277777781</v>
      </c>
      <c r="G128" s="25">
        <f t="shared" ref="G128:G133" si="106">IF(AND(B128&lt;&gt;"",C128&lt;&gt;""),(B128+C128)-(B127+C127),"")</f>
        <v>6.25E-2</v>
      </c>
      <c r="H128" s="32">
        <f t="shared" ref="H128:H133" si="107">IF(G128&lt;&gt;"",INT(G128),"")</f>
        <v>0</v>
      </c>
      <c r="I128" s="32">
        <f t="shared" ref="I128:I133" si="108">IF(H128&lt;&gt;"",INT((G128-H128)*24),"")</f>
        <v>1</v>
      </c>
      <c r="J128" s="41">
        <f t="shared" ref="J128:J133" si="109">IF(I128&lt;&gt;"",(((G128-H128)*24)-I128)*60,"")</f>
        <v>30</v>
      </c>
    </row>
    <row r="129" spans="1:10" x14ac:dyDescent="0.3">
      <c r="A129" s="17">
        <f t="shared" si="105"/>
        <v>128</v>
      </c>
      <c r="B129" s="24">
        <v>45227</v>
      </c>
      <c r="C129" s="39">
        <v>0.88541666666666663</v>
      </c>
      <c r="D129" s="11" t="str">
        <f>IF(Tabela46[[#This Row],[Data]]&lt;&gt;"",PROPER(TEXT(Tabela46[[#This Row],[Data]],"mmmm")),"")</f>
        <v>Outubro</v>
      </c>
      <c r="E129" s="11">
        <f>IF(Tabela46[[#This Row],[Data]]&lt;&gt;"",YEAR(Tabela46[[#This Row],[Data]]),"")</f>
        <v>2023</v>
      </c>
      <c r="F129" s="25">
        <f>IF(AND(Tabela46[[#This Row],[Data]]&lt;&gt;"",Tabela46[[#This Row],[Horário]]&lt;&gt;""),Tabela46[[#This Row],[Data]]+Tabela46[[#This Row],[Horário]],"")</f>
        <v>45227.885416666664</v>
      </c>
      <c r="G129" s="25">
        <f t="shared" si="106"/>
        <v>3.0451388888832298</v>
      </c>
      <c r="H129" s="32">
        <f t="shared" si="107"/>
        <v>3</v>
      </c>
      <c r="I129" s="32">
        <f t="shared" si="108"/>
        <v>1</v>
      </c>
      <c r="J129" s="41">
        <f t="shared" si="109"/>
        <v>4.9999999918509275</v>
      </c>
    </row>
    <row r="130" spans="1:10" x14ac:dyDescent="0.3">
      <c r="A130" s="17">
        <f t="shared" si="105"/>
        <v>129</v>
      </c>
      <c r="B130" s="24">
        <v>45229</v>
      </c>
      <c r="C130" s="39">
        <v>0.63541666666666663</v>
      </c>
      <c r="D130" s="11" t="str">
        <f>IF(Tabela46[[#This Row],[Data]]&lt;&gt;"",PROPER(TEXT(Tabela46[[#This Row],[Data]],"mmmm")),"")</f>
        <v>Outubro</v>
      </c>
      <c r="E130" s="11">
        <f>IF(Tabela46[[#This Row],[Data]]&lt;&gt;"",YEAR(Tabela46[[#This Row],[Data]]),"")</f>
        <v>2023</v>
      </c>
      <c r="F130" s="25">
        <f>IF(AND(Tabela46[[#This Row],[Data]]&lt;&gt;"",Tabela46[[#This Row],[Horário]]&lt;&gt;""),Tabela46[[#This Row],[Data]]+Tabela46[[#This Row],[Horário]],"")</f>
        <v>45229.635416666664</v>
      </c>
      <c r="G130" s="25">
        <f t="shared" si="106"/>
        <v>1.75</v>
      </c>
      <c r="H130" s="32">
        <f t="shared" si="107"/>
        <v>1</v>
      </c>
      <c r="I130" s="32">
        <f t="shared" si="108"/>
        <v>18</v>
      </c>
      <c r="J130" s="41">
        <f t="shared" si="109"/>
        <v>0</v>
      </c>
    </row>
    <row r="131" spans="1:10" x14ac:dyDescent="0.3">
      <c r="A131" s="17">
        <f t="shared" si="105"/>
        <v>130</v>
      </c>
      <c r="B131" s="24">
        <v>45229</v>
      </c>
      <c r="C131" s="39">
        <v>0.6875</v>
      </c>
      <c r="D131" s="11" t="str">
        <f>IF(Tabela46[[#This Row],[Data]]&lt;&gt;"",PROPER(TEXT(Tabela46[[#This Row],[Data]],"mmmm")),"")</f>
        <v>Outubro</v>
      </c>
      <c r="E131" s="11">
        <f>IF(Tabela46[[#This Row],[Data]]&lt;&gt;"",YEAR(Tabela46[[#This Row],[Data]]),"")</f>
        <v>2023</v>
      </c>
      <c r="F131" s="25">
        <f>IF(AND(Tabela46[[#This Row],[Data]]&lt;&gt;"",Tabela46[[#This Row],[Horário]]&lt;&gt;""),Tabela46[[#This Row],[Data]]+Tabela46[[#This Row],[Horário]],"")</f>
        <v>45229.6875</v>
      </c>
      <c r="G131" s="25">
        <f t="shared" si="106"/>
        <v>5.2083333335758653E-2</v>
      </c>
      <c r="H131" s="32">
        <f t="shared" si="107"/>
        <v>0</v>
      </c>
      <c r="I131" s="32">
        <f t="shared" si="108"/>
        <v>1</v>
      </c>
      <c r="J131" s="41">
        <f t="shared" si="109"/>
        <v>15.00000000349246</v>
      </c>
    </row>
    <row r="132" spans="1:10" x14ac:dyDescent="0.3">
      <c r="A132" s="17">
        <f t="shared" si="105"/>
        <v>131</v>
      </c>
      <c r="B132" s="24">
        <v>45229</v>
      </c>
      <c r="C132" s="39">
        <v>0.84027777777777779</v>
      </c>
      <c r="D132" s="11" t="str">
        <f>IF(Tabela46[[#This Row],[Data]]&lt;&gt;"",PROPER(TEXT(Tabela46[[#This Row],[Data]],"mmmm")),"")</f>
        <v>Outubro</v>
      </c>
      <c r="E132" s="11">
        <f>IF(Tabela46[[#This Row],[Data]]&lt;&gt;"",YEAR(Tabela46[[#This Row],[Data]]),"")</f>
        <v>2023</v>
      </c>
      <c r="F132" s="25">
        <f>IF(AND(Tabela46[[#This Row],[Data]]&lt;&gt;"",Tabela46[[#This Row],[Horário]]&lt;&gt;""),Tabela46[[#This Row],[Data]]+Tabela46[[#This Row],[Horário]],"")</f>
        <v>45229.840277777781</v>
      </c>
      <c r="G132" s="25">
        <f t="shared" si="106"/>
        <v>0.15277777778101154</v>
      </c>
      <c r="H132" s="32">
        <f t="shared" si="107"/>
        <v>0</v>
      </c>
      <c r="I132" s="32">
        <f t="shared" si="108"/>
        <v>3</v>
      </c>
      <c r="J132" s="41">
        <f t="shared" si="109"/>
        <v>40.000000004656613</v>
      </c>
    </row>
    <row r="133" spans="1:10" x14ac:dyDescent="0.3">
      <c r="A133" s="17">
        <f t="shared" si="105"/>
        <v>132</v>
      </c>
      <c r="B133" s="24">
        <v>45231</v>
      </c>
      <c r="C133" s="39">
        <v>0.60416666666666663</v>
      </c>
      <c r="D133" s="11" t="str">
        <f>IF(Tabela46[[#This Row],[Data]]&lt;&gt;"",PROPER(TEXT(Tabela46[[#This Row],[Data]],"mmmm")),"")</f>
        <v>Novembro</v>
      </c>
      <c r="E133" s="11">
        <f>IF(Tabela46[[#This Row],[Data]]&lt;&gt;"",YEAR(Tabela46[[#This Row],[Data]]),"")</f>
        <v>2023</v>
      </c>
      <c r="F133" s="25">
        <f>IF(AND(Tabela46[[#This Row],[Data]]&lt;&gt;"",Tabela46[[#This Row],[Horário]]&lt;&gt;""),Tabela46[[#This Row],[Data]]+Tabela46[[#This Row],[Horário]],"")</f>
        <v>45231.604166666664</v>
      </c>
      <c r="G133" s="25">
        <f t="shared" si="106"/>
        <v>1.7638888888832298</v>
      </c>
      <c r="H133" s="32">
        <f t="shared" si="107"/>
        <v>1</v>
      </c>
      <c r="I133" s="32">
        <f t="shared" si="108"/>
        <v>18</v>
      </c>
      <c r="J133" s="41">
        <f t="shared" si="109"/>
        <v>19.999999991850927</v>
      </c>
    </row>
    <row r="134" spans="1:10" x14ac:dyDescent="0.3">
      <c r="A134" s="17">
        <f t="shared" ref="A134:A139" si="110">A133+1</f>
        <v>133</v>
      </c>
      <c r="B134" s="24">
        <v>45231</v>
      </c>
      <c r="C134" s="39">
        <v>0.77430555555555547</v>
      </c>
      <c r="D134" s="11" t="str">
        <f>IF(Tabela46[[#This Row],[Data]]&lt;&gt;"",PROPER(TEXT(Tabela46[[#This Row],[Data]],"mmmm")),"")</f>
        <v>Novembro</v>
      </c>
      <c r="E134" s="11">
        <f>IF(Tabela46[[#This Row],[Data]]&lt;&gt;"",YEAR(Tabela46[[#This Row],[Data]]),"")</f>
        <v>2023</v>
      </c>
      <c r="F134" s="25">
        <f>IF(AND(Tabela46[[#This Row],[Data]]&lt;&gt;"",Tabela46[[#This Row],[Horário]]&lt;&gt;""),Tabela46[[#This Row],[Data]]+Tabela46[[#This Row],[Horário]],"")</f>
        <v>45231.774305555555</v>
      </c>
      <c r="G134" s="25">
        <f t="shared" ref="G134:G139" si="111">IF(AND(B134&lt;&gt;"",C134&lt;&gt;""),(B134+C134)-(B133+C133),"")</f>
        <v>0.17013888889050577</v>
      </c>
      <c r="H134" s="32">
        <f t="shared" ref="H134:H139" si="112">IF(G134&lt;&gt;"",INT(G134),"")</f>
        <v>0</v>
      </c>
      <c r="I134" s="32">
        <f t="shared" ref="I134:I139" si="113">IF(H134&lt;&gt;"",INT((G134-H134)*24),"")</f>
        <v>4</v>
      </c>
      <c r="J134" s="41">
        <f t="shared" ref="J134:J139" si="114">IF(I134&lt;&gt;"",(((G134-H134)*24)-I134)*60,"")</f>
        <v>5.0000000023283064</v>
      </c>
    </row>
    <row r="135" spans="1:10" x14ac:dyDescent="0.3">
      <c r="A135" s="17">
        <f t="shared" si="110"/>
        <v>134</v>
      </c>
      <c r="B135" s="24">
        <v>45233</v>
      </c>
      <c r="C135" s="39">
        <v>0.5</v>
      </c>
      <c r="D135" s="11" t="str">
        <f>IF(Tabela46[[#This Row],[Data]]&lt;&gt;"",PROPER(TEXT(Tabela46[[#This Row],[Data]],"mmmm")),"")</f>
        <v>Novembro</v>
      </c>
      <c r="E135" s="11">
        <f>IF(Tabela46[[#This Row],[Data]]&lt;&gt;"",YEAR(Tabela46[[#This Row],[Data]]),"")</f>
        <v>2023</v>
      </c>
      <c r="F135" s="25">
        <f>IF(AND(Tabela46[[#This Row],[Data]]&lt;&gt;"",Tabela46[[#This Row],[Horário]]&lt;&gt;""),Tabela46[[#This Row],[Data]]+Tabela46[[#This Row],[Horário]],"")</f>
        <v>45233.5</v>
      </c>
      <c r="G135" s="25">
        <f t="shared" si="111"/>
        <v>1.7256944444452529</v>
      </c>
      <c r="H135" s="32">
        <f t="shared" si="112"/>
        <v>1</v>
      </c>
      <c r="I135" s="32">
        <f t="shared" si="113"/>
        <v>17</v>
      </c>
      <c r="J135" s="41">
        <f t="shared" si="114"/>
        <v>25.000000001164153</v>
      </c>
    </row>
    <row r="136" spans="1:10" x14ac:dyDescent="0.3">
      <c r="A136" s="17">
        <f t="shared" si="110"/>
        <v>135</v>
      </c>
      <c r="B136" s="24">
        <v>45233</v>
      </c>
      <c r="C136" s="39">
        <v>0.59722222222222221</v>
      </c>
      <c r="D136" s="11" t="str">
        <f>IF(Tabela46[[#This Row],[Data]]&lt;&gt;"",PROPER(TEXT(Tabela46[[#This Row],[Data]],"mmmm")),"")</f>
        <v>Novembro</v>
      </c>
      <c r="E136" s="11">
        <f>IF(Tabela46[[#This Row],[Data]]&lt;&gt;"",YEAR(Tabela46[[#This Row],[Data]]),"")</f>
        <v>2023</v>
      </c>
      <c r="F136" s="25">
        <f>IF(AND(Tabela46[[#This Row],[Data]]&lt;&gt;"",Tabela46[[#This Row],[Horário]]&lt;&gt;""),Tabela46[[#This Row],[Data]]+Tabela46[[#This Row],[Horário]],"")</f>
        <v>45233.597222222219</v>
      </c>
      <c r="G136" s="25">
        <f t="shared" si="111"/>
        <v>9.7222222218988463E-2</v>
      </c>
      <c r="H136" s="32">
        <f t="shared" si="112"/>
        <v>0</v>
      </c>
      <c r="I136" s="32">
        <f t="shared" si="113"/>
        <v>2</v>
      </c>
      <c r="J136" s="41">
        <f t="shared" si="114"/>
        <v>19.999999995343387</v>
      </c>
    </row>
    <row r="137" spans="1:10" x14ac:dyDescent="0.3">
      <c r="A137" s="17">
        <f t="shared" si="110"/>
        <v>136</v>
      </c>
      <c r="B137" s="24">
        <v>45233</v>
      </c>
      <c r="C137" s="39">
        <v>0.68402777777777779</v>
      </c>
      <c r="D137" s="11" t="str">
        <f>IF(Tabela46[[#This Row],[Data]]&lt;&gt;"",PROPER(TEXT(Tabela46[[#This Row],[Data]],"mmmm")),"")</f>
        <v>Novembro</v>
      </c>
      <c r="E137" s="11">
        <f>IF(Tabela46[[#This Row],[Data]]&lt;&gt;"",YEAR(Tabela46[[#This Row],[Data]]),"")</f>
        <v>2023</v>
      </c>
      <c r="F137" s="25">
        <f>IF(AND(Tabela46[[#This Row],[Data]]&lt;&gt;"",Tabela46[[#This Row],[Horário]]&lt;&gt;""),Tabela46[[#This Row],[Data]]+Tabela46[[#This Row],[Horário]],"")</f>
        <v>45233.684027777781</v>
      </c>
      <c r="G137" s="25">
        <f t="shared" si="111"/>
        <v>8.6805555562023073E-2</v>
      </c>
      <c r="H137" s="32">
        <f t="shared" si="112"/>
        <v>0</v>
      </c>
      <c r="I137" s="32">
        <f t="shared" si="113"/>
        <v>2</v>
      </c>
      <c r="J137" s="41">
        <f t="shared" si="114"/>
        <v>5.0000000093132257</v>
      </c>
    </row>
    <row r="138" spans="1:10" x14ac:dyDescent="0.3">
      <c r="A138" s="17">
        <f t="shared" si="110"/>
        <v>137</v>
      </c>
      <c r="B138" s="24">
        <v>45235</v>
      </c>
      <c r="C138" s="39">
        <v>0.63194444444444442</v>
      </c>
      <c r="D138" s="11" t="str">
        <f>IF(Tabela46[[#This Row],[Data]]&lt;&gt;"",PROPER(TEXT(Tabela46[[#This Row],[Data]],"mmmm")),"")</f>
        <v>Novembro</v>
      </c>
      <c r="E138" s="11">
        <f>IF(Tabela46[[#This Row],[Data]]&lt;&gt;"",YEAR(Tabela46[[#This Row],[Data]]),"")</f>
        <v>2023</v>
      </c>
      <c r="F138" s="25">
        <f>IF(AND(Tabela46[[#This Row],[Data]]&lt;&gt;"",Tabela46[[#This Row],[Horário]]&lt;&gt;""),Tabela46[[#This Row],[Data]]+Tabela46[[#This Row],[Horário]],"")</f>
        <v>45235.631944444445</v>
      </c>
      <c r="G138" s="25">
        <f t="shared" si="111"/>
        <v>1.9479166666642413</v>
      </c>
      <c r="H138" s="32">
        <f t="shared" si="112"/>
        <v>1</v>
      </c>
      <c r="I138" s="32">
        <f t="shared" si="113"/>
        <v>22</v>
      </c>
      <c r="J138" s="41">
        <f t="shared" si="114"/>
        <v>44.99999999650754</v>
      </c>
    </row>
    <row r="139" spans="1:10" x14ac:dyDescent="0.3">
      <c r="A139" s="17">
        <f t="shared" si="110"/>
        <v>138</v>
      </c>
      <c r="B139" s="24">
        <v>45235</v>
      </c>
      <c r="C139" s="39">
        <v>0.84027777777777779</v>
      </c>
      <c r="D139" s="11" t="str">
        <f>IF(Tabela46[[#This Row],[Data]]&lt;&gt;"",PROPER(TEXT(Tabela46[[#This Row],[Data]],"mmmm")),"")</f>
        <v>Novembro</v>
      </c>
      <c r="E139" s="11">
        <f>IF(Tabela46[[#This Row],[Data]]&lt;&gt;"",YEAR(Tabela46[[#This Row],[Data]]),"")</f>
        <v>2023</v>
      </c>
      <c r="F139" s="25">
        <f>IF(AND(Tabela46[[#This Row],[Data]]&lt;&gt;"",Tabela46[[#This Row],[Horário]]&lt;&gt;""),Tabela46[[#This Row],[Data]]+Tabela46[[#This Row],[Horário]],"")</f>
        <v>45235.840277777781</v>
      </c>
      <c r="G139" s="25">
        <f t="shared" si="111"/>
        <v>0.20833333333575865</v>
      </c>
      <c r="H139" s="32">
        <f t="shared" si="112"/>
        <v>0</v>
      </c>
      <c r="I139" s="32">
        <f t="shared" si="113"/>
        <v>5</v>
      </c>
      <c r="J139" s="41">
        <f t="shared" si="114"/>
        <v>3.4924596548080444E-9</v>
      </c>
    </row>
    <row r="140" spans="1:10" x14ac:dyDescent="0.3">
      <c r="A140" s="17">
        <f t="shared" ref="A140:A145" si="115">A139+1</f>
        <v>139</v>
      </c>
      <c r="B140" s="24">
        <v>45235</v>
      </c>
      <c r="C140" s="39">
        <v>0.91666666666666663</v>
      </c>
      <c r="D140" s="11" t="str">
        <f>IF(Tabela46[[#This Row],[Data]]&lt;&gt;"",PROPER(TEXT(Tabela46[[#This Row],[Data]],"mmmm")),"")</f>
        <v>Novembro</v>
      </c>
      <c r="E140" s="11">
        <f>IF(Tabela46[[#This Row],[Data]]&lt;&gt;"",YEAR(Tabela46[[#This Row],[Data]]),"")</f>
        <v>2023</v>
      </c>
      <c r="F140" s="25">
        <f>IF(AND(Tabela46[[#This Row],[Data]]&lt;&gt;"",Tabela46[[#This Row],[Horário]]&lt;&gt;""),Tabela46[[#This Row],[Data]]+Tabela46[[#This Row],[Horário]],"")</f>
        <v>45235.916666666664</v>
      </c>
      <c r="G140" s="25">
        <f t="shared" ref="G140:G145" si="116">IF(AND(B140&lt;&gt;"",C140&lt;&gt;""),(B140+C140)-(B139+C139),"")</f>
        <v>7.6388888883229811E-2</v>
      </c>
      <c r="H140" s="32">
        <f t="shared" ref="H140:H145" si="117">IF(G140&lt;&gt;"",INT(G140),"")</f>
        <v>0</v>
      </c>
      <c r="I140" s="32">
        <f t="shared" ref="I140:I145" si="118">IF(H140&lt;&gt;"",INT((G140-H140)*24),"")</f>
        <v>1</v>
      </c>
      <c r="J140" s="41">
        <f t="shared" ref="J140:J145" si="119">IF(I140&lt;&gt;"",(((G140-H140)*24)-I140)*60,"")</f>
        <v>49.999999991850927</v>
      </c>
    </row>
    <row r="141" spans="1:10" x14ac:dyDescent="0.3">
      <c r="A141" s="17">
        <f t="shared" si="115"/>
        <v>140</v>
      </c>
      <c r="B141" s="24">
        <v>45237</v>
      </c>
      <c r="C141" s="39">
        <v>0.49861111111111112</v>
      </c>
      <c r="D141" s="11" t="str">
        <f>IF(Tabela46[[#This Row],[Data]]&lt;&gt;"",PROPER(TEXT(Tabela46[[#This Row],[Data]],"mmmm")),"")</f>
        <v>Novembro</v>
      </c>
      <c r="E141" s="11">
        <f>IF(Tabela46[[#This Row],[Data]]&lt;&gt;"",YEAR(Tabela46[[#This Row],[Data]]),"")</f>
        <v>2023</v>
      </c>
      <c r="F141" s="25">
        <f>IF(AND(Tabela46[[#This Row],[Data]]&lt;&gt;"",Tabela46[[#This Row],[Horário]]&lt;&gt;""),Tabela46[[#This Row],[Data]]+Tabela46[[#This Row],[Horário]],"")</f>
        <v>45237.498611111114</v>
      </c>
      <c r="G141" s="25">
        <f t="shared" si="116"/>
        <v>1.5819444444496185</v>
      </c>
      <c r="H141" s="32">
        <f t="shared" si="117"/>
        <v>1</v>
      </c>
      <c r="I141" s="32">
        <f t="shared" si="118"/>
        <v>13</v>
      </c>
      <c r="J141" s="41">
        <f t="shared" si="119"/>
        <v>58.000000007450581</v>
      </c>
    </row>
    <row r="142" spans="1:10" x14ac:dyDescent="0.3">
      <c r="A142" s="17">
        <f t="shared" si="115"/>
        <v>141</v>
      </c>
      <c r="B142" s="24">
        <v>45237</v>
      </c>
      <c r="C142" s="39">
        <v>0.56458333333333333</v>
      </c>
      <c r="D142" s="11" t="str">
        <f>IF(Tabela46[[#This Row],[Data]]&lt;&gt;"",PROPER(TEXT(Tabela46[[#This Row],[Data]],"mmmm")),"")</f>
        <v>Novembro</v>
      </c>
      <c r="E142" s="11">
        <f>IF(Tabela46[[#This Row],[Data]]&lt;&gt;"",YEAR(Tabela46[[#This Row],[Data]]),"")</f>
        <v>2023</v>
      </c>
      <c r="F142" s="25">
        <f>IF(AND(Tabela46[[#This Row],[Data]]&lt;&gt;"",Tabela46[[#This Row],[Horário]]&lt;&gt;""),Tabela46[[#This Row],[Data]]+Tabela46[[#This Row],[Horário]],"")</f>
        <v>45237.564583333333</v>
      </c>
      <c r="G142" s="25">
        <f t="shared" si="116"/>
        <v>6.5972222218988463E-2</v>
      </c>
      <c r="H142" s="32">
        <f t="shared" si="117"/>
        <v>0</v>
      </c>
      <c r="I142" s="32">
        <f t="shared" si="118"/>
        <v>1</v>
      </c>
      <c r="J142" s="41">
        <f t="shared" si="119"/>
        <v>34.999999995343387</v>
      </c>
    </row>
    <row r="143" spans="1:10" x14ac:dyDescent="0.3">
      <c r="A143" s="17">
        <f t="shared" si="115"/>
        <v>142</v>
      </c>
      <c r="B143" s="24">
        <v>45237</v>
      </c>
      <c r="C143" s="39">
        <v>0.6791666666666667</v>
      </c>
      <c r="D143" s="11" t="str">
        <f>IF(Tabela46[[#This Row],[Data]]&lt;&gt;"",PROPER(TEXT(Tabela46[[#This Row],[Data]],"mmmm")),"")</f>
        <v>Novembro</v>
      </c>
      <c r="E143" s="11">
        <f>IF(Tabela46[[#This Row],[Data]]&lt;&gt;"",YEAR(Tabela46[[#This Row],[Data]]),"")</f>
        <v>2023</v>
      </c>
      <c r="F143" s="25">
        <f>IF(AND(Tabela46[[#This Row],[Data]]&lt;&gt;"",Tabela46[[#This Row],[Horário]]&lt;&gt;""),Tabela46[[#This Row],[Data]]+Tabela46[[#This Row],[Horário]],"")</f>
        <v>45237.679166666669</v>
      </c>
      <c r="G143" s="25">
        <f t="shared" si="116"/>
        <v>0.11458333333575865</v>
      </c>
      <c r="H143" s="32">
        <f t="shared" si="117"/>
        <v>0</v>
      </c>
      <c r="I143" s="32">
        <f t="shared" si="118"/>
        <v>2</v>
      </c>
      <c r="J143" s="41">
        <f t="shared" si="119"/>
        <v>45.00000000349246</v>
      </c>
    </row>
    <row r="144" spans="1:10" x14ac:dyDescent="0.3">
      <c r="A144" s="17">
        <f t="shared" si="115"/>
        <v>143</v>
      </c>
      <c r="B144" s="24">
        <v>45239</v>
      </c>
      <c r="C144" s="39">
        <v>0.72361111111111109</v>
      </c>
      <c r="D144" s="11" t="str">
        <f>IF(Tabela46[[#This Row],[Data]]&lt;&gt;"",PROPER(TEXT(Tabela46[[#This Row],[Data]],"mmmm")),"")</f>
        <v>Novembro</v>
      </c>
      <c r="E144" s="11">
        <f>IF(Tabela46[[#This Row],[Data]]&lt;&gt;"",YEAR(Tabela46[[#This Row],[Data]]),"")</f>
        <v>2023</v>
      </c>
      <c r="F144" s="25">
        <f>IF(AND(Tabela46[[#This Row],[Data]]&lt;&gt;"",Tabela46[[#This Row],[Horário]]&lt;&gt;""),Tabela46[[#This Row],[Data]]+Tabela46[[#This Row],[Horário]],"")</f>
        <v>45239.723611111112</v>
      </c>
      <c r="G144" s="25">
        <f t="shared" si="116"/>
        <v>2.0444444444437977</v>
      </c>
      <c r="H144" s="32">
        <f t="shared" si="117"/>
        <v>2</v>
      </c>
      <c r="I144" s="32">
        <f t="shared" si="118"/>
        <v>1</v>
      </c>
      <c r="J144" s="41">
        <f t="shared" si="119"/>
        <v>3.9999999990686774</v>
      </c>
    </row>
    <row r="145" spans="1:10" x14ac:dyDescent="0.3">
      <c r="A145" s="17">
        <f t="shared" si="115"/>
        <v>144</v>
      </c>
      <c r="B145" s="24">
        <v>45239</v>
      </c>
      <c r="C145" s="39">
        <v>0.8520833333333333</v>
      </c>
      <c r="D145" s="11" t="str">
        <f>IF(Tabela46[[#This Row],[Data]]&lt;&gt;"",PROPER(TEXT(Tabela46[[#This Row],[Data]],"mmmm")),"")</f>
        <v>Novembro</v>
      </c>
      <c r="E145" s="11">
        <f>IF(Tabela46[[#This Row],[Data]]&lt;&gt;"",YEAR(Tabela46[[#This Row],[Data]]),"")</f>
        <v>2023</v>
      </c>
      <c r="F145" s="25">
        <f>IF(AND(Tabela46[[#This Row],[Data]]&lt;&gt;"",Tabela46[[#This Row],[Horário]]&lt;&gt;""),Tabela46[[#This Row],[Data]]+Tabela46[[#This Row],[Horário]],"")</f>
        <v>45239.852083333331</v>
      </c>
      <c r="G145" s="25">
        <f t="shared" si="116"/>
        <v>0.12847222221898846</v>
      </c>
      <c r="H145" s="32">
        <f t="shared" si="117"/>
        <v>0</v>
      </c>
      <c r="I145" s="32">
        <f t="shared" si="118"/>
        <v>3</v>
      </c>
      <c r="J145" s="41">
        <f t="shared" si="119"/>
        <v>4.9999999953433871</v>
      </c>
    </row>
    <row r="146" spans="1:10" x14ac:dyDescent="0.3">
      <c r="A146" s="17">
        <f t="shared" ref="A146:A151" si="120">A145+1</f>
        <v>145</v>
      </c>
      <c r="B146" s="24">
        <v>45242</v>
      </c>
      <c r="C146" s="39">
        <v>0.53125</v>
      </c>
      <c r="D146" s="11" t="str">
        <f>IF(Tabela46[[#This Row],[Data]]&lt;&gt;"",PROPER(TEXT(Tabela46[[#This Row],[Data]],"mmmm")),"")</f>
        <v>Novembro</v>
      </c>
      <c r="E146" s="11">
        <f>IF(Tabela46[[#This Row],[Data]]&lt;&gt;"",YEAR(Tabela46[[#This Row],[Data]]),"")</f>
        <v>2023</v>
      </c>
      <c r="F146" s="25">
        <f>IF(AND(Tabela46[[#This Row],[Data]]&lt;&gt;"",Tabela46[[#This Row],[Horário]]&lt;&gt;""),Tabela46[[#This Row],[Data]]+Tabela46[[#This Row],[Horário]],"")</f>
        <v>45242.53125</v>
      </c>
      <c r="G146" s="25">
        <f t="shared" ref="G146:G151" si="121">IF(AND(B146&lt;&gt;"",C146&lt;&gt;""),(B146+C146)-(B145+C145),"")</f>
        <v>2.6791666666686069</v>
      </c>
      <c r="H146" s="32">
        <f t="shared" ref="H146:H151" si="122">IF(G146&lt;&gt;"",INT(G146),"")</f>
        <v>2</v>
      </c>
      <c r="I146" s="32">
        <f t="shared" ref="I146:I151" si="123">IF(H146&lt;&gt;"",INT((G146-H146)*24),"")</f>
        <v>16</v>
      </c>
      <c r="J146" s="41">
        <f t="shared" ref="J146:J151" si="124">IF(I146&lt;&gt;"",(((G146-H146)*24)-I146)*60,"")</f>
        <v>18.000000002793968</v>
      </c>
    </row>
    <row r="147" spans="1:10" x14ac:dyDescent="0.3">
      <c r="A147" s="17">
        <f t="shared" si="120"/>
        <v>146</v>
      </c>
      <c r="B147" s="24">
        <v>45242</v>
      </c>
      <c r="C147" s="39">
        <v>0.58819444444444446</v>
      </c>
      <c r="D147" s="11" t="str">
        <f>IF(Tabela46[[#This Row],[Data]]&lt;&gt;"",PROPER(TEXT(Tabela46[[#This Row],[Data]],"mmmm")),"")</f>
        <v>Novembro</v>
      </c>
      <c r="E147" s="11">
        <f>IF(Tabela46[[#This Row],[Data]]&lt;&gt;"",YEAR(Tabela46[[#This Row],[Data]]),"")</f>
        <v>2023</v>
      </c>
      <c r="F147" s="25">
        <f>IF(AND(Tabela46[[#This Row],[Data]]&lt;&gt;"",Tabela46[[#This Row],[Horário]]&lt;&gt;""),Tabela46[[#This Row],[Data]]+Tabela46[[#This Row],[Horário]],"")</f>
        <v>45242.588194444441</v>
      </c>
      <c r="G147" s="25">
        <f t="shared" si="121"/>
        <v>5.694444444088731E-2</v>
      </c>
      <c r="H147" s="32">
        <f t="shared" si="122"/>
        <v>0</v>
      </c>
      <c r="I147" s="32">
        <f t="shared" si="123"/>
        <v>1</v>
      </c>
      <c r="J147" s="41">
        <f t="shared" si="124"/>
        <v>21.999999994877726</v>
      </c>
    </row>
    <row r="148" spans="1:10" x14ac:dyDescent="0.3">
      <c r="A148" s="17">
        <f t="shared" si="120"/>
        <v>147</v>
      </c>
      <c r="B148" s="24">
        <v>45242</v>
      </c>
      <c r="C148" s="39">
        <v>0.71944444444444444</v>
      </c>
      <c r="D148" s="11" t="str">
        <f>IF(Tabela46[[#This Row],[Data]]&lt;&gt;"",PROPER(TEXT(Tabela46[[#This Row],[Data]],"mmmm")),"")</f>
        <v>Novembro</v>
      </c>
      <c r="E148" s="11">
        <f>IF(Tabela46[[#This Row],[Data]]&lt;&gt;"",YEAR(Tabela46[[#This Row],[Data]]),"")</f>
        <v>2023</v>
      </c>
      <c r="F148" s="25">
        <f>IF(AND(Tabela46[[#This Row],[Data]]&lt;&gt;"",Tabela46[[#This Row],[Horário]]&lt;&gt;""),Tabela46[[#This Row],[Data]]+Tabela46[[#This Row],[Horário]],"")</f>
        <v>45242.719444444447</v>
      </c>
      <c r="G148" s="25">
        <f t="shared" si="121"/>
        <v>0.13125000000582077</v>
      </c>
      <c r="H148" s="32">
        <f t="shared" si="122"/>
        <v>0</v>
      </c>
      <c r="I148" s="32">
        <f t="shared" si="123"/>
        <v>3</v>
      </c>
      <c r="J148" s="41">
        <f t="shared" si="124"/>
        <v>9.0000000083819032</v>
      </c>
    </row>
    <row r="149" spans="1:10" x14ac:dyDescent="0.3">
      <c r="A149" s="17">
        <f t="shared" si="120"/>
        <v>148</v>
      </c>
      <c r="B149" s="24">
        <v>45245</v>
      </c>
      <c r="C149" s="39">
        <v>0.42569444444444443</v>
      </c>
      <c r="D149" s="11" t="str">
        <f>IF(Tabela46[[#This Row],[Data]]&lt;&gt;"",PROPER(TEXT(Tabela46[[#This Row],[Data]],"mmmm")),"")</f>
        <v>Novembro</v>
      </c>
      <c r="E149" s="11">
        <f>IF(Tabela46[[#This Row],[Data]]&lt;&gt;"",YEAR(Tabela46[[#This Row],[Data]]),"")</f>
        <v>2023</v>
      </c>
      <c r="F149" s="25">
        <f>IF(AND(Tabela46[[#This Row],[Data]]&lt;&gt;"",Tabela46[[#This Row],[Horário]]&lt;&gt;""),Tabela46[[#This Row],[Data]]+Tabela46[[#This Row],[Horário]],"")</f>
        <v>45245.425694444442</v>
      </c>
      <c r="G149" s="25">
        <f t="shared" si="121"/>
        <v>2.7062499999956344</v>
      </c>
      <c r="H149" s="32">
        <f t="shared" si="122"/>
        <v>2</v>
      </c>
      <c r="I149" s="32">
        <f t="shared" si="123"/>
        <v>16</v>
      </c>
      <c r="J149" s="41">
        <f t="shared" si="124"/>
        <v>56.999999993713573</v>
      </c>
    </row>
    <row r="150" spans="1:10" x14ac:dyDescent="0.3">
      <c r="A150" s="17">
        <f t="shared" si="120"/>
        <v>149</v>
      </c>
      <c r="B150" s="24">
        <v>45245</v>
      </c>
      <c r="C150" s="39">
        <v>0.50624999999999998</v>
      </c>
      <c r="D150" s="11" t="str">
        <f>IF(Tabela46[[#This Row],[Data]]&lt;&gt;"",PROPER(TEXT(Tabela46[[#This Row],[Data]],"mmmm")),"")</f>
        <v>Novembro</v>
      </c>
      <c r="E150" s="11">
        <f>IF(Tabela46[[#This Row],[Data]]&lt;&gt;"",YEAR(Tabela46[[#This Row],[Data]]),"")</f>
        <v>2023</v>
      </c>
      <c r="F150" s="25">
        <f>IF(AND(Tabela46[[#This Row],[Data]]&lt;&gt;"",Tabela46[[#This Row],[Horário]]&lt;&gt;""),Tabela46[[#This Row],[Data]]+Tabela46[[#This Row],[Horário]],"")</f>
        <v>45245.506249999999</v>
      </c>
      <c r="G150" s="25">
        <f t="shared" si="121"/>
        <v>8.0555555556202307E-2</v>
      </c>
      <c r="H150" s="32">
        <f t="shared" si="122"/>
        <v>0</v>
      </c>
      <c r="I150" s="32">
        <f t="shared" si="123"/>
        <v>1</v>
      </c>
      <c r="J150" s="41">
        <f t="shared" si="124"/>
        <v>56.000000000931323</v>
      </c>
    </row>
    <row r="151" spans="1:10" x14ac:dyDescent="0.3">
      <c r="A151" s="17">
        <f t="shared" si="120"/>
        <v>150</v>
      </c>
      <c r="B151" s="24">
        <v>45245</v>
      </c>
      <c r="C151" s="39">
        <v>0.6118055555555556</v>
      </c>
      <c r="D151" s="11" t="str">
        <f>IF(Tabela46[[#This Row],[Data]]&lt;&gt;"",PROPER(TEXT(Tabela46[[#This Row],[Data]],"mmmm")),"")</f>
        <v>Novembro</v>
      </c>
      <c r="E151" s="11">
        <f>IF(Tabela46[[#This Row],[Data]]&lt;&gt;"",YEAR(Tabela46[[#This Row],[Data]]),"")</f>
        <v>2023</v>
      </c>
      <c r="F151" s="25">
        <f>IF(AND(Tabela46[[#This Row],[Data]]&lt;&gt;"",Tabela46[[#This Row],[Horário]]&lt;&gt;""),Tabela46[[#This Row],[Data]]+Tabela46[[#This Row],[Horário]],"")</f>
        <v>45245.611805555556</v>
      </c>
      <c r="G151" s="25">
        <f t="shared" si="121"/>
        <v>0.1055555555576575</v>
      </c>
      <c r="H151" s="32">
        <f t="shared" si="122"/>
        <v>0</v>
      </c>
      <c r="I151" s="32">
        <f t="shared" si="123"/>
        <v>2</v>
      </c>
      <c r="J151" s="41">
        <f t="shared" si="124"/>
        <v>32.000000003026798</v>
      </c>
    </row>
    <row r="152" spans="1:10" x14ac:dyDescent="0.3">
      <c r="A152" s="17">
        <f t="shared" ref="A152:A157" si="125">A151+1</f>
        <v>151</v>
      </c>
      <c r="B152" s="24">
        <v>45248</v>
      </c>
      <c r="C152" s="39">
        <v>0.59236111111111112</v>
      </c>
      <c r="D152" s="11" t="str">
        <f>IF(Tabela46[[#This Row],[Data]]&lt;&gt;"",PROPER(TEXT(Tabela46[[#This Row],[Data]],"mmmm")),"")</f>
        <v>Novembro</v>
      </c>
      <c r="E152" s="11">
        <f>IF(Tabela46[[#This Row],[Data]]&lt;&gt;"",YEAR(Tabela46[[#This Row],[Data]]),"")</f>
        <v>2023</v>
      </c>
      <c r="F152" s="25">
        <f>IF(AND(Tabela46[[#This Row],[Data]]&lt;&gt;"",Tabela46[[#This Row],[Horário]]&lt;&gt;""),Tabela46[[#This Row],[Data]]+Tabela46[[#This Row],[Horário]],"")</f>
        <v>45248.592361111114</v>
      </c>
      <c r="G152" s="25">
        <f t="shared" ref="G152:G157" si="126">IF(AND(B152&lt;&gt;"",C152&lt;&gt;""),(B152+C152)-(B151+C151),"")</f>
        <v>2.9805555555576575</v>
      </c>
      <c r="H152" s="32">
        <f t="shared" ref="H152:H157" si="127">IF(G152&lt;&gt;"",INT(G152),"")</f>
        <v>2</v>
      </c>
      <c r="I152" s="32">
        <f t="shared" ref="I152:I157" si="128">IF(H152&lt;&gt;"",INT((G152-H152)*24),"")</f>
        <v>23</v>
      </c>
      <c r="J152" s="41">
        <f t="shared" ref="J152:J157" si="129">IF(I152&lt;&gt;"",(((G152-H152)*24)-I152)*60,"")</f>
        <v>32.000000003026798</v>
      </c>
    </row>
    <row r="153" spans="1:10" x14ac:dyDescent="0.3">
      <c r="A153" s="17">
        <f t="shared" si="125"/>
        <v>152</v>
      </c>
      <c r="B153" s="24">
        <v>45248</v>
      </c>
      <c r="C153" s="39">
        <v>0.64930555555555558</v>
      </c>
      <c r="D153" s="11" t="str">
        <f>IF(Tabela46[[#This Row],[Data]]&lt;&gt;"",PROPER(TEXT(Tabela46[[#This Row],[Data]],"mmmm")),"")</f>
        <v>Novembro</v>
      </c>
      <c r="E153" s="11">
        <f>IF(Tabela46[[#This Row],[Data]]&lt;&gt;"",YEAR(Tabela46[[#This Row],[Data]]),"")</f>
        <v>2023</v>
      </c>
      <c r="F153" s="25">
        <f>IF(AND(Tabela46[[#This Row],[Data]]&lt;&gt;"",Tabela46[[#This Row],[Horário]]&lt;&gt;""),Tabela46[[#This Row],[Data]]+Tabela46[[#This Row],[Horário]],"")</f>
        <v>45248.649305555555</v>
      </c>
      <c r="G153" s="25">
        <f t="shared" si="126"/>
        <v>5.694444444088731E-2</v>
      </c>
      <c r="H153" s="32">
        <f t="shared" si="127"/>
        <v>0</v>
      </c>
      <c r="I153" s="32">
        <f t="shared" si="128"/>
        <v>1</v>
      </c>
      <c r="J153" s="41">
        <f t="shared" si="129"/>
        <v>21.999999994877726</v>
      </c>
    </row>
    <row r="154" spans="1:10" x14ac:dyDescent="0.3">
      <c r="A154" s="17">
        <f t="shared" si="125"/>
        <v>153</v>
      </c>
      <c r="B154" s="24">
        <v>45248</v>
      </c>
      <c r="C154" s="39">
        <v>0.90347222222222223</v>
      </c>
      <c r="D154" s="11" t="str">
        <f>IF(Tabela46[[#This Row],[Data]]&lt;&gt;"",PROPER(TEXT(Tabela46[[#This Row],[Data]],"mmmm")),"")</f>
        <v>Novembro</v>
      </c>
      <c r="E154" s="11">
        <f>IF(Tabela46[[#This Row],[Data]]&lt;&gt;"",YEAR(Tabela46[[#This Row],[Data]]),"")</f>
        <v>2023</v>
      </c>
      <c r="F154" s="25">
        <f>IF(AND(Tabela46[[#This Row],[Data]]&lt;&gt;"",Tabela46[[#This Row],[Horário]]&lt;&gt;""),Tabela46[[#This Row],[Data]]+Tabela46[[#This Row],[Horário]],"")</f>
        <v>45248.90347222222</v>
      </c>
      <c r="G154" s="25">
        <f t="shared" si="126"/>
        <v>0.25416666666569654</v>
      </c>
      <c r="H154" s="32">
        <f t="shared" si="127"/>
        <v>0</v>
      </c>
      <c r="I154" s="32">
        <f t="shared" si="128"/>
        <v>6</v>
      </c>
      <c r="J154" s="41">
        <f t="shared" si="129"/>
        <v>5.9999999986030161</v>
      </c>
    </row>
    <row r="155" spans="1:10" x14ac:dyDescent="0.3">
      <c r="A155" s="17">
        <f t="shared" si="125"/>
        <v>154</v>
      </c>
      <c r="B155" s="24">
        <v>45255</v>
      </c>
      <c r="C155" s="39">
        <v>0.54027777777777775</v>
      </c>
      <c r="D155" s="11" t="str">
        <f>IF(Tabela46[[#This Row],[Data]]&lt;&gt;"",PROPER(TEXT(Tabela46[[#This Row],[Data]],"mmmm")),"")</f>
        <v>Novembro</v>
      </c>
      <c r="E155" s="11">
        <f>IF(Tabela46[[#This Row],[Data]]&lt;&gt;"",YEAR(Tabela46[[#This Row],[Data]]),"")</f>
        <v>2023</v>
      </c>
      <c r="F155" s="25">
        <f>IF(AND(Tabela46[[#This Row],[Data]]&lt;&gt;"",Tabela46[[#This Row],[Horário]]&lt;&gt;""),Tabela46[[#This Row],[Data]]+Tabela46[[#This Row],[Horário]],"")</f>
        <v>45255.540277777778</v>
      </c>
      <c r="G155" s="25">
        <f t="shared" si="126"/>
        <v>6.6368055555576575</v>
      </c>
      <c r="H155" s="32">
        <f t="shared" si="127"/>
        <v>6</v>
      </c>
      <c r="I155" s="32">
        <f t="shared" si="128"/>
        <v>15</v>
      </c>
      <c r="J155" s="41">
        <f t="shared" si="129"/>
        <v>17.000000003026798</v>
      </c>
    </row>
    <row r="156" spans="1:10" x14ac:dyDescent="0.3">
      <c r="A156" s="17">
        <f t="shared" si="125"/>
        <v>155</v>
      </c>
      <c r="B156" s="24">
        <v>45255</v>
      </c>
      <c r="C156" s="39">
        <v>0.62013888888888891</v>
      </c>
      <c r="D156" s="11" t="str">
        <f>IF(Tabela46[[#This Row],[Data]]&lt;&gt;"",PROPER(TEXT(Tabela46[[#This Row],[Data]],"mmmm")),"")</f>
        <v>Novembro</v>
      </c>
      <c r="E156" s="11">
        <f>IF(Tabela46[[#This Row],[Data]]&lt;&gt;"",YEAR(Tabela46[[#This Row],[Data]]),"")</f>
        <v>2023</v>
      </c>
      <c r="F156" s="25">
        <f>IF(AND(Tabela46[[#This Row],[Data]]&lt;&gt;"",Tabela46[[#This Row],[Horário]]&lt;&gt;""),Tabela46[[#This Row],[Data]]+Tabela46[[#This Row],[Horário]],"")</f>
        <v>45255.620138888888</v>
      </c>
      <c r="G156" s="25">
        <f t="shared" si="126"/>
        <v>7.9861111109494232E-2</v>
      </c>
      <c r="H156" s="32">
        <f t="shared" si="127"/>
        <v>0</v>
      </c>
      <c r="I156" s="32">
        <f t="shared" si="128"/>
        <v>1</v>
      </c>
      <c r="J156" s="41">
        <f t="shared" si="129"/>
        <v>54.999999997671694</v>
      </c>
    </row>
    <row r="157" spans="1:10" x14ac:dyDescent="0.3">
      <c r="A157" s="17">
        <f t="shared" si="125"/>
        <v>156</v>
      </c>
      <c r="B157" s="24">
        <v>45255</v>
      </c>
      <c r="C157" s="39">
        <v>0.72291666666666676</v>
      </c>
      <c r="D157" s="11" t="str">
        <f>IF(Tabela46[[#This Row],[Data]]&lt;&gt;"",PROPER(TEXT(Tabela46[[#This Row],[Data]],"mmmm")),"")</f>
        <v>Novembro</v>
      </c>
      <c r="E157" s="11">
        <f>IF(Tabela46[[#This Row],[Data]]&lt;&gt;"",YEAR(Tabela46[[#This Row],[Data]]),"")</f>
        <v>2023</v>
      </c>
      <c r="F157" s="25">
        <f>IF(AND(Tabela46[[#This Row],[Data]]&lt;&gt;"",Tabela46[[#This Row],[Horário]]&lt;&gt;""),Tabela46[[#This Row],[Data]]+Tabela46[[#This Row],[Horário]],"")</f>
        <v>45255.722916666666</v>
      </c>
      <c r="G157" s="25">
        <f t="shared" si="126"/>
        <v>0.10277777777810115</v>
      </c>
      <c r="H157" s="32">
        <f t="shared" si="127"/>
        <v>0</v>
      </c>
      <c r="I157" s="32">
        <f t="shared" si="128"/>
        <v>2</v>
      </c>
      <c r="J157" s="41">
        <f t="shared" si="129"/>
        <v>28.000000000465661</v>
      </c>
    </row>
    <row r="158" spans="1:10" x14ac:dyDescent="0.3">
      <c r="A158" s="17">
        <f t="shared" ref="A158:A163" si="130">A157+1</f>
        <v>157</v>
      </c>
      <c r="B158" s="24">
        <v>45264</v>
      </c>
      <c r="C158" s="39">
        <v>0.49791666666666662</v>
      </c>
      <c r="D158" s="11" t="str">
        <f>IF(Tabela46[[#This Row],[Data]]&lt;&gt;"",PROPER(TEXT(Tabela46[[#This Row],[Data]],"mmmm")),"")</f>
        <v>Dezembro</v>
      </c>
      <c r="E158" s="11">
        <f>IF(Tabela46[[#This Row],[Data]]&lt;&gt;"",YEAR(Tabela46[[#This Row],[Data]]),"")</f>
        <v>2023</v>
      </c>
      <c r="F158" s="25">
        <f>IF(AND(Tabela46[[#This Row],[Data]]&lt;&gt;"",Tabela46[[#This Row],[Horário]]&lt;&gt;""),Tabela46[[#This Row],[Data]]+Tabela46[[#This Row],[Horário]],"")</f>
        <v>45264.497916666667</v>
      </c>
      <c r="G158" s="25">
        <f t="shared" ref="G158:G163" si="131">IF(AND(B158&lt;&gt;"",C158&lt;&gt;""),(B158+C158)-(B157+C157),"")</f>
        <v>8.7750000000014552</v>
      </c>
      <c r="H158" s="32">
        <f t="shared" ref="H158:H163" si="132">IF(G158&lt;&gt;"",INT(G158),"")</f>
        <v>8</v>
      </c>
      <c r="I158" s="32">
        <f t="shared" ref="I158:I163" si="133">IF(H158&lt;&gt;"",INT((G158-H158)*24),"")</f>
        <v>18</v>
      </c>
      <c r="J158" s="41">
        <f t="shared" ref="J158:J163" si="134">IF(I158&lt;&gt;"",(((G158-H158)*24)-I158)*60,"")</f>
        <v>36.000000002095476</v>
      </c>
    </row>
    <row r="159" spans="1:10" x14ac:dyDescent="0.3">
      <c r="A159" s="17">
        <f t="shared" si="130"/>
        <v>158</v>
      </c>
      <c r="B159" s="24">
        <v>45264</v>
      </c>
      <c r="C159" s="39">
        <v>0.6020833333333333</v>
      </c>
      <c r="D159" s="11" t="str">
        <f>IF(Tabela46[[#This Row],[Data]]&lt;&gt;"",PROPER(TEXT(Tabela46[[#This Row],[Data]],"mmmm")),"")</f>
        <v>Dezembro</v>
      </c>
      <c r="E159" s="11">
        <f>IF(Tabela46[[#This Row],[Data]]&lt;&gt;"",YEAR(Tabela46[[#This Row],[Data]]),"")</f>
        <v>2023</v>
      </c>
      <c r="F159" s="25">
        <f>IF(AND(Tabela46[[#This Row],[Data]]&lt;&gt;"",Tabela46[[#This Row],[Horário]]&lt;&gt;""),Tabela46[[#This Row],[Data]]+Tabela46[[#This Row],[Horário]],"")</f>
        <v>45264.602083333331</v>
      </c>
      <c r="G159" s="25">
        <f t="shared" si="131"/>
        <v>0.10416666666424135</v>
      </c>
      <c r="H159" s="32">
        <f t="shared" si="132"/>
        <v>0</v>
      </c>
      <c r="I159" s="32">
        <f t="shared" si="133"/>
        <v>2</v>
      </c>
      <c r="J159" s="41">
        <f t="shared" si="134"/>
        <v>29.99999999650754</v>
      </c>
    </row>
    <row r="160" spans="1:10" x14ac:dyDescent="0.3">
      <c r="A160" s="17">
        <f t="shared" si="130"/>
        <v>159</v>
      </c>
      <c r="B160" s="24">
        <v>45264</v>
      </c>
      <c r="C160" s="39">
        <v>0.87291666666666667</v>
      </c>
      <c r="D160" s="11" t="str">
        <f>IF(Tabela46[[#This Row],[Data]]&lt;&gt;"",PROPER(TEXT(Tabela46[[#This Row],[Data]],"mmmm")),"")</f>
        <v>Dezembro</v>
      </c>
      <c r="E160" s="11">
        <f>IF(Tabela46[[#This Row],[Data]]&lt;&gt;"",YEAR(Tabela46[[#This Row],[Data]]),"")</f>
        <v>2023</v>
      </c>
      <c r="F160" s="25">
        <f>IF(AND(Tabela46[[#This Row],[Data]]&lt;&gt;"",Tabela46[[#This Row],[Horário]]&lt;&gt;""),Tabela46[[#This Row],[Data]]+Tabela46[[#This Row],[Horário]],"")</f>
        <v>45264.872916666667</v>
      </c>
      <c r="G160" s="25">
        <f t="shared" si="131"/>
        <v>0.27083333333575865</v>
      </c>
      <c r="H160" s="32">
        <f t="shared" si="132"/>
        <v>0</v>
      </c>
      <c r="I160" s="32">
        <f t="shared" si="133"/>
        <v>6</v>
      </c>
      <c r="J160" s="41">
        <f t="shared" si="134"/>
        <v>30.00000000349246</v>
      </c>
    </row>
    <row r="161" spans="1:10" x14ac:dyDescent="0.3">
      <c r="A161" s="17">
        <f t="shared" si="130"/>
        <v>160</v>
      </c>
      <c r="B161" s="24">
        <v>45273</v>
      </c>
      <c r="C161" s="39">
        <v>0.51250000000000007</v>
      </c>
      <c r="D161" s="11" t="str">
        <f>IF(Tabela46[[#This Row],[Data]]&lt;&gt;"",PROPER(TEXT(Tabela46[[#This Row],[Data]],"mmmm")),"")</f>
        <v>Dezembro</v>
      </c>
      <c r="E161" s="11">
        <f>IF(Tabela46[[#This Row],[Data]]&lt;&gt;"",YEAR(Tabela46[[#This Row],[Data]]),"")</f>
        <v>2023</v>
      </c>
      <c r="F161" s="25">
        <f>IF(AND(Tabela46[[#This Row],[Data]]&lt;&gt;"",Tabela46[[#This Row],[Horário]]&lt;&gt;""),Tabela46[[#This Row],[Data]]+Tabela46[[#This Row],[Horário]],"")</f>
        <v>45273.512499999997</v>
      </c>
      <c r="G161" s="25">
        <f t="shared" si="131"/>
        <v>8.6395833333299379</v>
      </c>
      <c r="H161" s="32">
        <f t="shared" si="132"/>
        <v>8</v>
      </c>
      <c r="I161" s="32">
        <f t="shared" si="133"/>
        <v>15</v>
      </c>
      <c r="J161" s="41">
        <f t="shared" si="134"/>
        <v>20.999999995110556</v>
      </c>
    </row>
    <row r="162" spans="1:10" x14ac:dyDescent="0.3">
      <c r="A162" s="17">
        <f t="shared" si="130"/>
        <v>161</v>
      </c>
      <c r="B162" s="24">
        <v>45273</v>
      </c>
      <c r="C162" s="39">
        <v>0.59791666666666665</v>
      </c>
      <c r="D162" s="11" t="str">
        <f>IF(Tabela46[[#This Row],[Data]]&lt;&gt;"",PROPER(TEXT(Tabela46[[#This Row],[Data]],"mmmm")),"")</f>
        <v>Dezembro</v>
      </c>
      <c r="E162" s="11">
        <f>IF(Tabela46[[#This Row],[Data]]&lt;&gt;"",YEAR(Tabela46[[#This Row],[Data]]),"")</f>
        <v>2023</v>
      </c>
      <c r="F162" s="25">
        <f>IF(AND(Tabela46[[#This Row],[Data]]&lt;&gt;"",Tabela46[[#This Row],[Horário]]&lt;&gt;""),Tabela46[[#This Row],[Data]]+Tabela46[[#This Row],[Horário]],"")</f>
        <v>45273.597916666666</v>
      </c>
      <c r="G162" s="25">
        <f t="shared" si="131"/>
        <v>8.5416666668606922E-2</v>
      </c>
      <c r="H162" s="32">
        <f t="shared" si="132"/>
        <v>0</v>
      </c>
      <c r="I162" s="32">
        <f t="shared" si="133"/>
        <v>2</v>
      </c>
      <c r="J162" s="41">
        <f t="shared" si="134"/>
        <v>3.0000000027939677</v>
      </c>
    </row>
    <row r="163" spans="1:10" x14ac:dyDescent="0.3">
      <c r="A163" s="17">
        <f t="shared" si="130"/>
        <v>162</v>
      </c>
      <c r="B163" s="24">
        <v>45273</v>
      </c>
      <c r="C163" s="39">
        <v>0.85486111111111107</v>
      </c>
      <c r="D163" s="11" t="str">
        <f>IF(Tabela46[[#This Row],[Data]]&lt;&gt;"",PROPER(TEXT(Tabela46[[#This Row],[Data]],"mmmm")),"")</f>
        <v>Dezembro</v>
      </c>
      <c r="E163" s="11">
        <f>IF(Tabela46[[#This Row],[Data]]&lt;&gt;"",YEAR(Tabela46[[#This Row],[Data]]),"")</f>
        <v>2023</v>
      </c>
      <c r="F163" s="25">
        <f>IF(AND(Tabela46[[#This Row],[Data]]&lt;&gt;"",Tabela46[[#This Row],[Horário]]&lt;&gt;""),Tabela46[[#This Row],[Data]]+Tabela46[[#This Row],[Horário]],"")</f>
        <v>45273.854861111111</v>
      </c>
      <c r="G163" s="25">
        <f t="shared" si="131"/>
        <v>0.25694444444525288</v>
      </c>
      <c r="H163" s="32">
        <f t="shared" si="132"/>
        <v>0</v>
      </c>
      <c r="I163" s="32">
        <f t="shared" si="133"/>
        <v>6</v>
      </c>
      <c r="J163" s="41">
        <f t="shared" si="134"/>
        <v>10.000000001164153</v>
      </c>
    </row>
    <row r="164" spans="1:10" x14ac:dyDescent="0.3">
      <c r="A164" s="17">
        <f t="shared" ref="A164:A169" si="135">A163+1</f>
        <v>163</v>
      </c>
      <c r="B164" s="24">
        <v>45283</v>
      </c>
      <c r="C164" s="39">
        <v>0.62430555555555556</v>
      </c>
      <c r="D164" s="11" t="str">
        <f>IF(Tabela46[[#This Row],[Data]]&lt;&gt;"",PROPER(TEXT(Tabela46[[#This Row],[Data]],"mmmm")),"")</f>
        <v>Dezembro</v>
      </c>
      <c r="E164" s="11">
        <f>IF(Tabela46[[#This Row],[Data]]&lt;&gt;"",YEAR(Tabela46[[#This Row],[Data]]),"")</f>
        <v>2023</v>
      </c>
      <c r="F164" s="25">
        <f>IF(AND(Tabela46[[#This Row],[Data]]&lt;&gt;"",Tabela46[[#This Row],[Horário]]&lt;&gt;""),Tabela46[[#This Row],[Data]]+Tabela46[[#This Row],[Horário]],"")</f>
        <v>45283.624305555553</v>
      </c>
      <c r="G164" s="25">
        <f t="shared" ref="G164:G169" si="136">IF(AND(B164&lt;&gt;"",C164&lt;&gt;""),(B164+C164)-(B163+C163),"")</f>
        <v>9.7694444444423425</v>
      </c>
      <c r="H164" s="32">
        <f t="shared" ref="H164:H169" si="137">IF(G164&lt;&gt;"",INT(G164),"")</f>
        <v>9</v>
      </c>
      <c r="I164" s="32">
        <f t="shared" ref="I164:I169" si="138">IF(H164&lt;&gt;"",INT((G164-H164)*24),"")</f>
        <v>18</v>
      </c>
      <c r="J164" s="41">
        <f t="shared" ref="J164:J169" si="139">IF(I164&lt;&gt;"",(((G164-H164)*24)-I164)*60,"")</f>
        <v>27.999999996973202</v>
      </c>
    </row>
    <row r="165" spans="1:10" x14ac:dyDescent="0.3">
      <c r="A165" s="17">
        <f t="shared" si="135"/>
        <v>164</v>
      </c>
      <c r="B165" s="24">
        <v>45283</v>
      </c>
      <c r="C165" s="39">
        <v>0.68888888888888899</v>
      </c>
      <c r="D165" s="11" t="str">
        <f>IF(Tabela46[[#This Row],[Data]]&lt;&gt;"",PROPER(TEXT(Tabela46[[#This Row],[Data]],"mmmm")),"")</f>
        <v>Dezembro</v>
      </c>
      <c r="E165" s="11">
        <f>IF(Tabela46[[#This Row],[Data]]&lt;&gt;"",YEAR(Tabela46[[#This Row],[Data]]),"")</f>
        <v>2023</v>
      </c>
      <c r="F165" s="25">
        <f>IF(AND(Tabela46[[#This Row],[Data]]&lt;&gt;"",Tabela46[[#This Row],[Horário]]&lt;&gt;""),Tabela46[[#This Row],[Data]]+Tabela46[[#This Row],[Horário]],"")</f>
        <v>45283.688888888886</v>
      </c>
      <c r="G165" s="25">
        <f t="shared" si="136"/>
        <v>6.4583333332848269E-2</v>
      </c>
      <c r="H165" s="32">
        <f t="shared" si="137"/>
        <v>0</v>
      </c>
      <c r="I165" s="32">
        <f t="shared" si="138"/>
        <v>1</v>
      </c>
      <c r="J165" s="41">
        <f t="shared" si="139"/>
        <v>32.999999999301508</v>
      </c>
    </row>
    <row r="166" spans="1:10" x14ac:dyDescent="0.3">
      <c r="A166" s="17">
        <f t="shared" si="135"/>
        <v>165</v>
      </c>
      <c r="B166" s="24">
        <v>45284</v>
      </c>
      <c r="C166" s="39">
        <v>0.6020833333333333</v>
      </c>
      <c r="D166" s="11" t="str">
        <f>IF(Tabela46[[#This Row],[Data]]&lt;&gt;"",PROPER(TEXT(Tabela46[[#This Row],[Data]],"mmmm")),"")</f>
        <v>Dezembro</v>
      </c>
      <c r="E166" s="11">
        <f>IF(Tabela46[[#This Row],[Data]]&lt;&gt;"",YEAR(Tabela46[[#This Row],[Data]]),"")</f>
        <v>2023</v>
      </c>
      <c r="F166" s="25">
        <f>IF(AND(Tabela46[[#This Row],[Data]]&lt;&gt;"",Tabela46[[#This Row],[Horário]]&lt;&gt;""),Tabela46[[#This Row],[Data]]+Tabela46[[#This Row],[Horário]],"")</f>
        <v>45284.602083333331</v>
      </c>
      <c r="G166" s="25">
        <f t="shared" si="136"/>
        <v>0.91319444444525288</v>
      </c>
      <c r="H166" s="32">
        <f t="shared" si="137"/>
        <v>0</v>
      </c>
      <c r="I166" s="32">
        <f t="shared" si="138"/>
        <v>21</v>
      </c>
      <c r="J166" s="41">
        <f t="shared" si="139"/>
        <v>55.000000001164153</v>
      </c>
    </row>
    <row r="167" spans="1:10" x14ac:dyDescent="0.3">
      <c r="A167" s="17">
        <f t="shared" si="135"/>
        <v>166</v>
      </c>
      <c r="B167" s="24">
        <v>45284</v>
      </c>
      <c r="C167" s="39">
        <v>0.68402777777777779</v>
      </c>
      <c r="D167" s="11" t="str">
        <f>IF(Tabela46[[#This Row],[Data]]&lt;&gt;"",PROPER(TEXT(Tabela46[[#This Row],[Data]],"mmmm")),"")</f>
        <v>Dezembro</v>
      </c>
      <c r="E167" s="11">
        <f>IF(Tabela46[[#This Row],[Data]]&lt;&gt;"",YEAR(Tabela46[[#This Row],[Data]]),"")</f>
        <v>2023</v>
      </c>
      <c r="F167" s="25">
        <f>IF(AND(Tabela46[[#This Row],[Data]]&lt;&gt;"",Tabela46[[#This Row],[Horário]]&lt;&gt;""),Tabela46[[#This Row],[Data]]+Tabela46[[#This Row],[Horário]],"")</f>
        <v>45284.684027777781</v>
      </c>
      <c r="G167" s="25">
        <f t="shared" si="136"/>
        <v>8.1944444449618459E-2</v>
      </c>
      <c r="H167" s="32">
        <f t="shared" si="137"/>
        <v>0</v>
      </c>
      <c r="I167" s="32">
        <f t="shared" si="138"/>
        <v>1</v>
      </c>
      <c r="J167" s="41">
        <f t="shared" si="139"/>
        <v>58.000000007450581</v>
      </c>
    </row>
    <row r="168" spans="1:10" x14ac:dyDescent="0.3">
      <c r="A168" s="17">
        <f t="shared" si="135"/>
        <v>167</v>
      </c>
      <c r="B168" s="24">
        <v>45284</v>
      </c>
      <c r="C168" s="39">
        <v>0.92152777777777783</v>
      </c>
      <c r="D168" s="11" t="str">
        <f>IF(Tabela46[[#This Row],[Data]]&lt;&gt;"",PROPER(TEXT(Tabela46[[#This Row],[Data]],"mmmm")),"")</f>
        <v>Dezembro</v>
      </c>
      <c r="E168" s="11">
        <f>IF(Tabela46[[#This Row],[Data]]&lt;&gt;"",YEAR(Tabela46[[#This Row],[Data]]),"")</f>
        <v>2023</v>
      </c>
      <c r="F168" s="25">
        <f>IF(AND(Tabela46[[#This Row],[Data]]&lt;&gt;"",Tabela46[[#This Row],[Horário]]&lt;&gt;""),Tabela46[[#This Row],[Data]]+Tabela46[[#This Row],[Horário]],"")</f>
        <v>45284.921527777777</v>
      </c>
      <c r="G168" s="25">
        <f t="shared" si="136"/>
        <v>0.23749999999563443</v>
      </c>
      <c r="H168" s="32">
        <f t="shared" si="137"/>
        <v>0</v>
      </c>
      <c r="I168" s="32">
        <f t="shared" si="138"/>
        <v>5</v>
      </c>
      <c r="J168" s="41">
        <f t="shared" si="139"/>
        <v>41.999999993713573</v>
      </c>
    </row>
    <row r="169" spans="1:10" x14ac:dyDescent="0.3">
      <c r="A169" s="17">
        <f t="shared" si="135"/>
        <v>168</v>
      </c>
      <c r="B169" s="24">
        <v>45295</v>
      </c>
      <c r="C169" s="39">
        <v>0.49513888888888885</v>
      </c>
      <c r="D169" s="11" t="str">
        <f>IF(Tabela46[[#This Row],[Data]]&lt;&gt;"",PROPER(TEXT(Tabela46[[#This Row],[Data]],"mmmm")),"")</f>
        <v>Janeiro</v>
      </c>
      <c r="E169" s="11">
        <f>IF(Tabela46[[#This Row],[Data]]&lt;&gt;"",YEAR(Tabela46[[#This Row],[Data]]),"")</f>
        <v>2024</v>
      </c>
      <c r="F169" s="25">
        <f>IF(AND(Tabela46[[#This Row],[Data]]&lt;&gt;"",Tabela46[[#This Row],[Horário]]&lt;&gt;""),Tabela46[[#This Row],[Data]]+Tabela46[[#This Row],[Horário]],"")</f>
        <v>45295.495138888888</v>
      </c>
      <c r="G169" s="25">
        <f t="shared" si="136"/>
        <v>10.573611111110949</v>
      </c>
      <c r="H169" s="32">
        <f t="shared" si="137"/>
        <v>10</v>
      </c>
      <c r="I169" s="32">
        <f t="shared" si="138"/>
        <v>13</v>
      </c>
      <c r="J169" s="41">
        <f t="shared" si="139"/>
        <v>45.999999999767169</v>
      </c>
    </row>
    <row r="170" spans="1:10" x14ac:dyDescent="0.3">
      <c r="A170" s="17">
        <f t="shared" ref="A170:A175" si="140">A169+1</f>
        <v>169</v>
      </c>
      <c r="B170" s="24">
        <v>45295</v>
      </c>
      <c r="C170" s="39">
        <v>0.63263888888888886</v>
      </c>
      <c r="D170" s="11" t="str">
        <f>IF(Tabela46[[#This Row],[Data]]&lt;&gt;"",PROPER(TEXT(Tabela46[[#This Row],[Data]],"mmmm")),"")</f>
        <v>Janeiro</v>
      </c>
      <c r="E170" s="11">
        <f>IF(Tabela46[[#This Row],[Data]]&lt;&gt;"",YEAR(Tabela46[[#This Row],[Data]]),"")</f>
        <v>2024</v>
      </c>
      <c r="F170" s="25">
        <f>IF(AND(Tabela46[[#This Row],[Data]]&lt;&gt;"",Tabela46[[#This Row],[Horário]]&lt;&gt;""),Tabela46[[#This Row],[Data]]+Tabela46[[#This Row],[Horário]],"")</f>
        <v>45295.632638888892</v>
      </c>
      <c r="G170" s="25">
        <f t="shared" ref="G170:G175" si="141">IF(AND(B170&lt;&gt;"",C170&lt;&gt;""),(B170+C170)-(B169+C169),"")</f>
        <v>0.13750000000436557</v>
      </c>
      <c r="H170" s="32">
        <f t="shared" ref="H170:H175" si="142">IF(G170&lt;&gt;"",INT(G170),"")</f>
        <v>0</v>
      </c>
      <c r="I170" s="32">
        <f t="shared" ref="I170:I175" si="143">IF(H170&lt;&gt;"",INT((G170-H170)*24),"")</f>
        <v>3</v>
      </c>
      <c r="J170" s="41">
        <f t="shared" ref="J170:J175" si="144">IF(I170&lt;&gt;"",(((G170-H170)*24)-I170)*60,"")</f>
        <v>18.000000006286427</v>
      </c>
    </row>
    <row r="171" spans="1:10" x14ac:dyDescent="0.3">
      <c r="A171" s="17">
        <f t="shared" si="140"/>
        <v>170</v>
      </c>
      <c r="B171" s="24">
        <v>45295</v>
      </c>
      <c r="C171" s="39">
        <v>0.75624999999999998</v>
      </c>
      <c r="D171" s="11" t="str">
        <f>IF(Tabela46[[#This Row],[Data]]&lt;&gt;"",PROPER(TEXT(Tabela46[[#This Row],[Data]],"mmmm")),"")</f>
        <v>Janeiro</v>
      </c>
      <c r="E171" s="11">
        <f>IF(Tabela46[[#This Row],[Data]]&lt;&gt;"",YEAR(Tabela46[[#This Row],[Data]]),"")</f>
        <v>2024</v>
      </c>
      <c r="F171" s="25">
        <f>IF(AND(Tabela46[[#This Row],[Data]]&lt;&gt;"",Tabela46[[#This Row],[Horário]]&lt;&gt;""),Tabela46[[#This Row],[Data]]+Tabela46[[#This Row],[Horário]],"")</f>
        <v>45295.756249999999</v>
      </c>
      <c r="G171" s="25">
        <f t="shared" si="141"/>
        <v>0.12361111110658385</v>
      </c>
      <c r="H171" s="32">
        <f t="shared" si="142"/>
        <v>0</v>
      </c>
      <c r="I171" s="32">
        <f t="shared" si="143"/>
        <v>2</v>
      </c>
      <c r="J171" s="41">
        <f t="shared" si="144"/>
        <v>57.999999993480742</v>
      </c>
    </row>
    <row r="172" spans="1:10" x14ac:dyDescent="0.3">
      <c r="A172" s="17">
        <f t="shared" si="140"/>
        <v>171</v>
      </c>
      <c r="B172" s="24">
        <v>45295</v>
      </c>
      <c r="C172" s="39">
        <v>0.90625</v>
      </c>
      <c r="D172" s="11" t="str">
        <f>IF(Tabela46[[#This Row],[Data]]&lt;&gt;"",PROPER(TEXT(Tabela46[[#This Row],[Data]],"mmmm")),"")</f>
        <v>Janeiro</v>
      </c>
      <c r="E172" s="11">
        <f>IF(Tabela46[[#This Row],[Data]]&lt;&gt;"",YEAR(Tabela46[[#This Row],[Data]]),"")</f>
        <v>2024</v>
      </c>
      <c r="F172" s="25">
        <f>IF(AND(Tabela46[[#This Row],[Data]]&lt;&gt;"",Tabela46[[#This Row],[Horário]]&lt;&gt;""),Tabela46[[#This Row],[Data]]+Tabela46[[#This Row],[Horário]],"")</f>
        <v>45295.90625</v>
      </c>
      <c r="G172" s="25">
        <f t="shared" si="141"/>
        <v>0.15000000000145519</v>
      </c>
      <c r="H172" s="32">
        <f t="shared" si="142"/>
        <v>0</v>
      </c>
      <c r="I172" s="32">
        <f t="shared" si="143"/>
        <v>3</v>
      </c>
      <c r="J172" s="41">
        <f t="shared" si="144"/>
        <v>36.000000002095476</v>
      </c>
    </row>
    <row r="173" spans="1:10" x14ac:dyDescent="0.3">
      <c r="A173" s="17">
        <f t="shared" si="140"/>
        <v>172</v>
      </c>
      <c r="B173" s="24">
        <v>45301</v>
      </c>
      <c r="C173" s="39">
        <v>0.61736111111111114</v>
      </c>
      <c r="D173" s="11" t="str">
        <f>IF(Tabela46[[#This Row],[Data]]&lt;&gt;"",PROPER(TEXT(Tabela46[[#This Row],[Data]],"mmmm")),"")</f>
        <v>Janeiro</v>
      </c>
      <c r="E173" s="11">
        <f>IF(Tabela46[[#This Row],[Data]]&lt;&gt;"",YEAR(Tabela46[[#This Row],[Data]]),"")</f>
        <v>2024</v>
      </c>
      <c r="F173" s="25">
        <f>IF(AND(Tabela46[[#This Row],[Data]]&lt;&gt;"",Tabela46[[#This Row],[Horário]]&lt;&gt;""),Tabela46[[#This Row],[Data]]+Tabela46[[#This Row],[Horário]],"")</f>
        <v>45301.617361111108</v>
      </c>
      <c r="G173" s="25">
        <f t="shared" si="141"/>
        <v>5.711111111108039</v>
      </c>
      <c r="H173" s="32">
        <f t="shared" si="142"/>
        <v>5</v>
      </c>
      <c r="I173" s="32">
        <f t="shared" si="143"/>
        <v>17</v>
      </c>
      <c r="J173" s="41">
        <f t="shared" si="144"/>
        <v>3.9999999955762178</v>
      </c>
    </row>
    <row r="174" spans="1:10" x14ac:dyDescent="0.3">
      <c r="A174" s="17">
        <f t="shared" si="140"/>
        <v>173</v>
      </c>
      <c r="B174" s="24">
        <v>45301</v>
      </c>
      <c r="C174" s="39">
        <v>0.65833333333333333</v>
      </c>
      <c r="D174" s="11" t="str">
        <f>IF(Tabela46[[#This Row],[Data]]&lt;&gt;"",PROPER(TEXT(Tabela46[[#This Row],[Data]],"mmmm")),"")</f>
        <v>Janeiro</v>
      </c>
      <c r="E174" s="11">
        <f>IF(Tabela46[[#This Row],[Data]]&lt;&gt;"",YEAR(Tabela46[[#This Row],[Data]]),"")</f>
        <v>2024</v>
      </c>
      <c r="F174" s="25">
        <f>IF(AND(Tabela46[[#This Row],[Data]]&lt;&gt;"",Tabela46[[#This Row],[Horário]]&lt;&gt;""),Tabela46[[#This Row],[Data]]+Tabela46[[#This Row],[Horário]],"")</f>
        <v>45301.658333333333</v>
      </c>
      <c r="G174" s="25">
        <f t="shared" si="141"/>
        <v>4.0972222224809229E-2</v>
      </c>
      <c r="H174" s="32">
        <f t="shared" si="142"/>
        <v>0</v>
      </c>
      <c r="I174" s="32">
        <f t="shared" si="143"/>
        <v>0</v>
      </c>
      <c r="J174" s="41">
        <f t="shared" si="144"/>
        <v>59.00000000372529</v>
      </c>
    </row>
    <row r="175" spans="1:10" x14ac:dyDescent="0.3">
      <c r="A175" s="17">
        <f t="shared" si="140"/>
        <v>174</v>
      </c>
      <c r="B175" s="24">
        <v>45308</v>
      </c>
      <c r="C175" s="39">
        <v>0.81874999999999998</v>
      </c>
      <c r="D175" s="11" t="str">
        <f>IF(Tabela46[[#This Row],[Data]]&lt;&gt;"",PROPER(TEXT(Tabela46[[#This Row],[Data]],"mmmm")),"")</f>
        <v>Janeiro</v>
      </c>
      <c r="E175" s="11">
        <f>IF(Tabela46[[#This Row],[Data]]&lt;&gt;"",YEAR(Tabela46[[#This Row],[Data]]),"")</f>
        <v>2024</v>
      </c>
      <c r="F175" s="25">
        <f>IF(AND(Tabela46[[#This Row],[Data]]&lt;&gt;"",Tabela46[[#This Row],[Horário]]&lt;&gt;""),Tabela46[[#This Row],[Data]]+Tabela46[[#This Row],[Horário]],"")</f>
        <v>45308.818749999999</v>
      </c>
      <c r="G175" s="25">
        <f t="shared" si="141"/>
        <v>7.1604166666656965</v>
      </c>
      <c r="H175" s="32">
        <f t="shared" si="142"/>
        <v>7</v>
      </c>
      <c r="I175" s="32">
        <f t="shared" si="143"/>
        <v>3</v>
      </c>
      <c r="J175" s="41">
        <f t="shared" si="144"/>
        <v>50.999999998603016</v>
      </c>
    </row>
    <row r="176" spans="1:10" x14ac:dyDescent="0.3">
      <c r="A176" s="17">
        <f t="shared" ref="A176:A181" si="145">A175+1</f>
        <v>175</v>
      </c>
      <c r="B176" s="24">
        <v>45308</v>
      </c>
      <c r="C176" s="39">
        <v>0.8618055555555556</v>
      </c>
      <c r="D176" s="11" t="str">
        <f>IF(Tabela46[[#This Row],[Data]]&lt;&gt;"",PROPER(TEXT(Tabela46[[#This Row],[Data]],"mmmm")),"")</f>
        <v>Janeiro</v>
      </c>
      <c r="E176" s="11">
        <f>IF(Tabela46[[#This Row],[Data]]&lt;&gt;"",YEAR(Tabela46[[#This Row],[Data]]),"")</f>
        <v>2024</v>
      </c>
      <c r="F176" s="25">
        <f>IF(AND(Tabela46[[#This Row],[Data]]&lt;&gt;"",Tabela46[[#This Row],[Horário]]&lt;&gt;""),Tabela46[[#This Row],[Data]]+Tabela46[[#This Row],[Horário]],"")</f>
        <v>45308.861805555556</v>
      </c>
      <c r="G176" s="25">
        <f t="shared" ref="G176:G181" si="146">IF(AND(B176&lt;&gt;"",C176&lt;&gt;""),(B176+C176)-(B175+C175),"")</f>
        <v>4.3055555557657499E-2</v>
      </c>
      <c r="H176" s="32">
        <f t="shared" ref="H176:H181" si="147">IF(G176&lt;&gt;"",INT(G176),"")</f>
        <v>0</v>
      </c>
      <c r="I176" s="32">
        <f t="shared" ref="I176:I181" si="148">IF(H176&lt;&gt;"",INT((G176-H176)*24),"")</f>
        <v>1</v>
      </c>
      <c r="J176" s="41">
        <f t="shared" ref="J176:J181" si="149">IF(I176&lt;&gt;"",(((G176-H176)*24)-I176)*60,"")</f>
        <v>2.0000000030267984</v>
      </c>
    </row>
    <row r="177" spans="1:10" x14ac:dyDescent="0.3">
      <c r="A177" s="17">
        <f t="shared" si="145"/>
        <v>176</v>
      </c>
      <c r="B177" s="24">
        <v>45308</v>
      </c>
      <c r="C177" s="39">
        <v>0.90763888888888899</v>
      </c>
      <c r="D177" s="11" t="str">
        <f>IF(Tabela46[[#This Row],[Data]]&lt;&gt;"",PROPER(TEXT(Tabela46[[#This Row],[Data]],"mmmm")),"")</f>
        <v>Janeiro</v>
      </c>
      <c r="E177" s="11">
        <f>IF(Tabela46[[#This Row],[Data]]&lt;&gt;"",YEAR(Tabela46[[#This Row],[Data]]),"")</f>
        <v>2024</v>
      </c>
      <c r="F177" s="25">
        <f>IF(AND(Tabela46[[#This Row],[Data]]&lt;&gt;"",Tabela46[[#This Row],[Horário]]&lt;&gt;""),Tabela46[[#This Row],[Data]]+Tabela46[[#This Row],[Horário]],"")</f>
        <v>45308.907638888886</v>
      </c>
      <c r="G177" s="25">
        <f t="shared" si="146"/>
        <v>4.5833333329937886E-2</v>
      </c>
      <c r="H177" s="32">
        <f t="shared" si="147"/>
        <v>0</v>
      </c>
      <c r="I177" s="32">
        <f t="shared" si="148"/>
        <v>1</v>
      </c>
      <c r="J177" s="41">
        <f t="shared" si="149"/>
        <v>5.9999999951105565</v>
      </c>
    </row>
    <row r="178" spans="1:10" x14ac:dyDescent="0.3">
      <c r="A178" s="17">
        <f t="shared" si="145"/>
        <v>177</v>
      </c>
      <c r="B178" s="24">
        <v>45309</v>
      </c>
      <c r="C178" s="39">
        <v>0.73888888888888893</v>
      </c>
      <c r="D178" s="11" t="str">
        <f>IF(Tabela46[[#This Row],[Data]]&lt;&gt;"",PROPER(TEXT(Tabela46[[#This Row],[Data]],"mmmm")),"")</f>
        <v>Janeiro</v>
      </c>
      <c r="E178" s="11">
        <f>IF(Tabela46[[#This Row],[Data]]&lt;&gt;"",YEAR(Tabela46[[#This Row],[Data]]),"")</f>
        <v>2024</v>
      </c>
      <c r="F178" s="25">
        <f>IF(AND(Tabela46[[#This Row],[Data]]&lt;&gt;"",Tabela46[[#This Row],[Horário]]&lt;&gt;""),Tabela46[[#This Row],[Data]]+Tabela46[[#This Row],[Horário]],"")</f>
        <v>45309.738888888889</v>
      </c>
      <c r="G178" s="25">
        <f t="shared" si="146"/>
        <v>0.83125000000291038</v>
      </c>
      <c r="H178" s="32">
        <f t="shared" si="147"/>
        <v>0</v>
      </c>
      <c r="I178" s="32">
        <f t="shared" si="148"/>
        <v>19</v>
      </c>
      <c r="J178" s="41">
        <f t="shared" si="149"/>
        <v>57.000000004190952</v>
      </c>
    </row>
    <row r="179" spans="1:10" x14ac:dyDescent="0.3">
      <c r="A179" s="17">
        <f t="shared" si="145"/>
        <v>178</v>
      </c>
      <c r="B179" s="24">
        <v>45318</v>
      </c>
      <c r="C179" s="39">
        <v>0.70347222222222217</v>
      </c>
      <c r="D179" s="11" t="str">
        <f>IF(Tabela46[[#This Row],[Data]]&lt;&gt;"",PROPER(TEXT(Tabela46[[#This Row],[Data]],"mmmm")),"")</f>
        <v>Janeiro</v>
      </c>
      <c r="E179" s="11">
        <f>IF(Tabela46[[#This Row],[Data]]&lt;&gt;"",YEAR(Tabela46[[#This Row],[Data]]),"")</f>
        <v>2024</v>
      </c>
      <c r="F179" s="25">
        <f>IF(AND(Tabela46[[#This Row],[Data]]&lt;&gt;"",Tabela46[[#This Row],[Horário]]&lt;&gt;""),Tabela46[[#This Row],[Data]]+Tabela46[[#This Row],[Horário]],"")</f>
        <v>45318.703472222223</v>
      </c>
      <c r="G179" s="25">
        <f t="shared" si="146"/>
        <v>8.9645833333343035</v>
      </c>
      <c r="H179" s="32">
        <f t="shared" si="147"/>
        <v>8</v>
      </c>
      <c r="I179" s="32">
        <f t="shared" si="148"/>
        <v>23</v>
      </c>
      <c r="J179" s="41">
        <f t="shared" si="149"/>
        <v>9.0000000013969839</v>
      </c>
    </row>
    <row r="180" spans="1:10" x14ac:dyDescent="0.3">
      <c r="A180" s="17">
        <f t="shared" si="145"/>
        <v>179</v>
      </c>
      <c r="B180" s="24">
        <v>45318</v>
      </c>
      <c r="C180" s="39">
        <v>0.79652777777777783</v>
      </c>
      <c r="D180" s="11" t="str">
        <f>IF(Tabela46[[#This Row],[Data]]&lt;&gt;"",PROPER(TEXT(Tabela46[[#This Row],[Data]],"mmmm")),"")</f>
        <v>Janeiro</v>
      </c>
      <c r="E180" s="11">
        <f>IF(Tabela46[[#This Row],[Data]]&lt;&gt;"",YEAR(Tabela46[[#This Row],[Data]]),"")</f>
        <v>2024</v>
      </c>
      <c r="F180" s="25">
        <f>IF(AND(Tabela46[[#This Row],[Data]]&lt;&gt;"",Tabela46[[#This Row],[Horário]]&lt;&gt;""),Tabela46[[#This Row],[Data]]+Tabela46[[#This Row],[Horário]],"")</f>
        <v>45318.796527777777</v>
      </c>
      <c r="G180" s="25">
        <f t="shared" si="146"/>
        <v>9.3055555553291924E-2</v>
      </c>
      <c r="H180" s="32">
        <f t="shared" si="147"/>
        <v>0</v>
      </c>
      <c r="I180" s="32">
        <f t="shared" si="148"/>
        <v>2</v>
      </c>
      <c r="J180" s="41">
        <f t="shared" si="149"/>
        <v>13.999999996740371</v>
      </c>
    </row>
    <row r="181" spans="1:10" x14ac:dyDescent="0.3">
      <c r="A181" s="42">
        <f t="shared" si="145"/>
        <v>180</v>
      </c>
      <c r="B181" s="43">
        <v>45318</v>
      </c>
      <c r="C181" s="44">
        <v>0.84652777777777777</v>
      </c>
      <c r="D181" s="45" t="str">
        <f>IF(Tabela46[[#This Row],[Data]]&lt;&gt;"",PROPER(TEXT(Tabela46[[#This Row],[Data]],"mmmm")),"")</f>
        <v>Janeiro</v>
      </c>
      <c r="E181" s="45">
        <f>IF(Tabela46[[#This Row],[Data]]&lt;&gt;"",YEAR(Tabela46[[#This Row],[Data]]),"")</f>
        <v>2024</v>
      </c>
      <c r="F181" s="46">
        <f>IF(AND(Tabela46[[#This Row],[Data]]&lt;&gt;"",Tabela46[[#This Row],[Horário]]&lt;&gt;""),Tabela46[[#This Row],[Data]]+Tabela46[[#This Row],[Horário]],"")</f>
        <v>45318.84652777778</v>
      </c>
      <c r="G181" s="46">
        <f t="shared" si="146"/>
        <v>5.0000000002910383E-2</v>
      </c>
      <c r="H181" s="47">
        <f t="shared" si="147"/>
        <v>0</v>
      </c>
      <c r="I181" s="47">
        <f t="shared" si="148"/>
        <v>1</v>
      </c>
      <c r="J181" s="48">
        <f t="shared" si="149"/>
        <v>12.000000004190952</v>
      </c>
    </row>
    <row r="182" spans="1:10" x14ac:dyDescent="0.3">
      <c r="A182" s="42">
        <f t="shared" ref="A182:A187" si="150">A181+1</f>
        <v>181</v>
      </c>
      <c r="B182" s="43">
        <v>45322</v>
      </c>
      <c r="C182" s="44">
        <v>5.1388888888888894E-2</v>
      </c>
      <c r="D182" s="45" t="str">
        <f>IF(Tabela46[[#This Row],[Data]]&lt;&gt;"",PROPER(TEXT(Tabela46[[#This Row],[Data]],"mmmm")),"")</f>
        <v>Janeiro</v>
      </c>
      <c r="E182" s="45">
        <f>IF(Tabela46[[#This Row],[Data]]&lt;&gt;"",YEAR(Tabela46[[#This Row],[Data]]),"")</f>
        <v>2024</v>
      </c>
      <c r="F182" s="46">
        <f>IF(AND(Tabela46[[#This Row],[Data]]&lt;&gt;"",Tabela46[[#This Row],[Horário]]&lt;&gt;""),Tabela46[[#This Row],[Data]]+Tabela46[[#This Row],[Horário]],"")</f>
        <v>45322.051388888889</v>
      </c>
      <c r="G182" s="46">
        <f t="shared" ref="G182:G187" si="151">IF(AND(B182&lt;&gt;"",C182&lt;&gt;""),(B182+C182)-(B181+C181),"")</f>
        <v>3.2048611111094942</v>
      </c>
      <c r="H182" s="47">
        <f t="shared" ref="H182:H187" si="152">IF(G182&lt;&gt;"",INT(G182),"")</f>
        <v>3</v>
      </c>
      <c r="I182" s="47">
        <f t="shared" ref="I182:I187" si="153">IF(H182&lt;&gt;"",INT((G182-H182)*24),"")</f>
        <v>4</v>
      </c>
      <c r="J182" s="48">
        <f t="shared" ref="J182:J187" si="154">IF(I182&lt;&gt;"",(((G182-H182)*24)-I182)*60,"")</f>
        <v>54.999999997671694</v>
      </c>
    </row>
    <row r="183" spans="1:10" x14ac:dyDescent="0.3">
      <c r="A183" s="42">
        <f t="shared" si="150"/>
        <v>182</v>
      </c>
      <c r="B183" s="43">
        <v>45322</v>
      </c>
      <c r="C183" s="44">
        <v>0.67986111111111114</v>
      </c>
      <c r="D183" s="45" t="str">
        <f>IF(Tabela46[[#This Row],[Data]]&lt;&gt;"",PROPER(TEXT(Tabela46[[#This Row],[Data]],"mmmm")),"")</f>
        <v>Janeiro</v>
      </c>
      <c r="E183" s="45">
        <f>IF(Tabela46[[#This Row],[Data]]&lt;&gt;"",YEAR(Tabela46[[#This Row],[Data]]),"")</f>
        <v>2024</v>
      </c>
      <c r="F183" s="46">
        <f>IF(AND(Tabela46[[#This Row],[Data]]&lt;&gt;"",Tabela46[[#This Row],[Horário]]&lt;&gt;""),Tabela46[[#This Row],[Data]]+Tabela46[[#This Row],[Horário]],"")</f>
        <v>45322.679861111108</v>
      </c>
      <c r="G183" s="46">
        <f t="shared" si="151"/>
        <v>0.62847222221898846</v>
      </c>
      <c r="H183" s="47">
        <f t="shared" si="152"/>
        <v>0</v>
      </c>
      <c r="I183" s="47">
        <f t="shared" si="153"/>
        <v>15</v>
      </c>
      <c r="J183" s="48">
        <f t="shared" si="154"/>
        <v>4.9999999953433871</v>
      </c>
    </row>
    <row r="184" spans="1:10" x14ac:dyDescent="0.3">
      <c r="A184" s="42">
        <f t="shared" si="150"/>
        <v>183</v>
      </c>
      <c r="B184" s="43">
        <v>45322</v>
      </c>
      <c r="C184" s="44">
        <v>0.73402777777777783</v>
      </c>
      <c r="D184" s="45" t="str">
        <f>IF(Tabela46[[#This Row],[Data]]&lt;&gt;"",PROPER(TEXT(Tabela46[[#This Row],[Data]],"mmmm")),"")</f>
        <v>Janeiro</v>
      </c>
      <c r="E184" s="45">
        <f>IF(Tabela46[[#This Row],[Data]]&lt;&gt;"",YEAR(Tabela46[[#This Row],[Data]]),"")</f>
        <v>2024</v>
      </c>
      <c r="F184" s="46">
        <f>IF(AND(Tabela46[[#This Row],[Data]]&lt;&gt;"",Tabela46[[#This Row],[Horário]]&lt;&gt;""),Tabela46[[#This Row],[Data]]+Tabela46[[#This Row],[Horário]],"")</f>
        <v>45322.734027777777</v>
      </c>
      <c r="G184" s="46">
        <f t="shared" si="151"/>
        <v>5.4166666668606922E-2</v>
      </c>
      <c r="H184" s="47">
        <f t="shared" si="152"/>
        <v>0</v>
      </c>
      <c r="I184" s="47">
        <f t="shared" si="153"/>
        <v>1</v>
      </c>
      <c r="J184" s="48">
        <f t="shared" si="154"/>
        <v>18.000000002793968</v>
      </c>
    </row>
    <row r="185" spans="1:10" x14ac:dyDescent="0.3">
      <c r="A185" s="42">
        <f t="shared" si="150"/>
        <v>184</v>
      </c>
      <c r="B185" s="43">
        <v>45322</v>
      </c>
      <c r="C185" s="44">
        <v>0.88055555555555554</v>
      </c>
      <c r="D185" s="45" t="str">
        <f>IF(Tabela46[[#This Row],[Data]]&lt;&gt;"",PROPER(TEXT(Tabela46[[#This Row],[Data]],"mmmm")),"")</f>
        <v>Janeiro</v>
      </c>
      <c r="E185" s="45">
        <f>IF(Tabela46[[#This Row],[Data]]&lt;&gt;"",YEAR(Tabela46[[#This Row],[Data]]),"")</f>
        <v>2024</v>
      </c>
      <c r="F185" s="46">
        <f>IF(AND(Tabela46[[#This Row],[Data]]&lt;&gt;"",Tabela46[[#This Row],[Horário]]&lt;&gt;""),Tabela46[[#This Row],[Data]]+Tabela46[[#This Row],[Horário]],"")</f>
        <v>45322.880555555559</v>
      </c>
      <c r="G185" s="46">
        <f t="shared" si="151"/>
        <v>0.14652777778246673</v>
      </c>
      <c r="H185" s="47">
        <f t="shared" si="152"/>
        <v>0</v>
      </c>
      <c r="I185" s="47">
        <f t="shared" si="153"/>
        <v>3</v>
      </c>
      <c r="J185" s="48">
        <f t="shared" si="154"/>
        <v>31.000000006752089</v>
      </c>
    </row>
    <row r="186" spans="1:10" x14ac:dyDescent="0.3">
      <c r="A186" s="42">
        <f t="shared" si="150"/>
        <v>185</v>
      </c>
      <c r="B186" s="43">
        <v>45322</v>
      </c>
      <c r="C186" s="44">
        <v>0.98819444444444438</v>
      </c>
      <c r="D186" s="45" t="str">
        <f>IF(Tabela46[[#This Row],[Data]]&lt;&gt;"",PROPER(TEXT(Tabela46[[#This Row],[Data]],"mmmm")),"")</f>
        <v>Janeiro</v>
      </c>
      <c r="E186" s="45">
        <f>IF(Tabela46[[#This Row],[Data]]&lt;&gt;"",YEAR(Tabela46[[#This Row],[Data]]),"")</f>
        <v>2024</v>
      </c>
      <c r="F186" s="46">
        <f>IF(AND(Tabela46[[#This Row],[Data]]&lt;&gt;"",Tabela46[[#This Row],[Horário]]&lt;&gt;""),Tabela46[[#This Row],[Data]]+Tabela46[[#This Row],[Horário]],"")</f>
        <v>45322.988194444442</v>
      </c>
      <c r="G186" s="46">
        <f t="shared" si="151"/>
        <v>0.10763888888322981</v>
      </c>
      <c r="H186" s="47">
        <f t="shared" si="152"/>
        <v>0</v>
      </c>
      <c r="I186" s="47">
        <f t="shared" si="153"/>
        <v>2</v>
      </c>
      <c r="J186" s="48">
        <f t="shared" si="154"/>
        <v>34.999999991850927</v>
      </c>
    </row>
    <row r="187" spans="1:10" x14ac:dyDescent="0.3">
      <c r="A187" s="42">
        <f t="shared" si="150"/>
        <v>186</v>
      </c>
      <c r="B187" s="43">
        <v>45329</v>
      </c>
      <c r="C187" s="44">
        <v>0.53055555555555556</v>
      </c>
      <c r="D187" s="45" t="str">
        <f>IF(Tabela46[[#This Row],[Data]]&lt;&gt;"",PROPER(TEXT(Tabela46[[#This Row],[Data]],"mmmm")),"")</f>
        <v>Fevereiro</v>
      </c>
      <c r="E187" s="45">
        <f>IF(Tabela46[[#This Row],[Data]]&lt;&gt;"",YEAR(Tabela46[[#This Row],[Data]]),"")</f>
        <v>2024</v>
      </c>
      <c r="F187" s="46">
        <f>IF(AND(Tabela46[[#This Row],[Data]]&lt;&gt;"",Tabela46[[#This Row],[Horário]]&lt;&gt;""),Tabela46[[#This Row],[Data]]+Tabela46[[#This Row],[Horário]],"")</f>
        <v>45329.530555555553</v>
      </c>
      <c r="G187" s="46">
        <f t="shared" si="151"/>
        <v>6.5423611111109494</v>
      </c>
      <c r="H187" s="47">
        <f t="shared" si="152"/>
        <v>6</v>
      </c>
      <c r="I187" s="47">
        <f t="shared" si="153"/>
        <v>13</v>
      </c>
      <c r="J187" s="48">
        <f t="shared" si="154"/>
        <v>0.99999999976716936</v>
      </c>
    </row>
    <row r="188" spans="1:10" x14ac:dyDescent="0.3">
      <c r="A188" s="42">
        <f t="shared" ref="A188:A193" si="155">A187+1</f>
        <v>187</v>
      </c>
      <c r="B188" s="43">
        <v>45329</v>
      </c>
      <c r="C188" s="44">
        <v>0.58402777777777781</v>
      </c>
      <c r="D188" s="45" t="str">
        <f>IF(Tabela46[[#This Row],[Data]]&lt;&gt;"",PROPER(TEXT(Tabela46[[#This Row],[Data]],"mmmm")),"")</f>
        <v>Fevereiro</v>
      </c>
      <c r="E188" s="45">
        <f>IF(Tabela46[[#This Row],[Data]]&lt;&gt;"",YEAR(Tabela46[[#This Row],[Data]]),"")</f>
        <v>2024</v>
      </c>
      <c r="F188" s="46">
        <f>IF(AND(Tabela46[[#This Row],[Data]]&lt;&gt;"",Tabela46[[#This Row],[Horário]]&lt;&gt;""),Tabela46[[#This Row],[Data]]+Tabela46[[#This Row],[Horário]],"")</f>
        <v>45329.584027777775</v>
      </c>
      <c r="G188" s="46">
        <f t="shared" ref="G188:G193" si="156">IF(AND(B188&lt;&gt;"",C188&lt;&gt;""),(B188+C188)-(B187+C187),"")</f>
        <v>5.3472222221898846E-2</v>
      </c>
      <c r="H188" s="47">
        <f t="shared" ref="H188:H193" si="157">IF(G188&lt;&gt;"",INT(G188),"")</f>
        <v>0</v>
      </c>
      <c r="I188" s="47">
        <f t="shared" ref="I188:I193" si="158">IF(H188&lt;&gt;"",INT((G188-H188)*24),"")</f>
        <v>1</v>
      </c>
      <c r="J188" s="48">
        <f t="shared" ref="J188:J193" si="159">IF(I188&lt;&gt;"",(((G188-H188)*24)-I188)*60,"")</f>
        <v>16.999999999534339</v>
      </c>
    </row>
    <row r="189" spans="1:10" x14ac:dyDescent="0.3">
      <c r="A189" s="42">
        <f t="shared" si="155"/>
        <v>188</v>
      </c>
      <c r="B189" s="43">
        <v>45329</v>
      </c>
      <c r="C189" s="44">
        <v>0.85902777777777783</v>
      </c>
      <c r="D189" s="45" t="str">
        <f>IF(Tabela46[[#This Row],[Data]]&lt;&gt;"",PROPER(TEXT(Tabela46[[#This Row],[Data]],"mmmm")),"")</f>
        <v>Fevereiro</v>
      </c>
      <c r="E189" s="45">
        <f>IF(Tabela46[[#This Row],[Data]]&lt;&gt;"",YEAR(Tabela46[[#This Row],[Data]]),"")</f>
        <v>2024</v>
      </c>
      <c r="F189" s="46">
        <f>IF(AND(Tabela46[[#This Row],[Data]]&lt;&gt;"",Tabela46[[#This Row],[Horário]]&lt;&gt;""),Tabela46[[#This Row],[Data]]+Tabela46[[#This Row],[Horário]],"")</f>
        <v>45329.859027777777</v>
      </c>
      <c r="G189" s="46">
        <f t="shared" si="156"/>
        <v>0.27500000000145519</v>
      </c>
      <c r="H189" s="47">
        <f t="shared" si="157"/>
        <v>0</v>
      </c>
      <c r="I189" s="47">
        <f t="shared" si="158"/>
        <v>6</v>
      </c>
      <c r="J189" s="48">
        <f t="shared" si="159"/>
        <v>36.000000002095476</v>
      </c>
    </row>
    <row r="190" spans="1:10" x14ac:dyDescent="0.3">
      <c r="A190" s="42">
        <f t="shared" si="155"/>
        <v>189</v>
      </c>
      <c r="B190" s="43">
        <v>45335</v>
      </c>
      <c r="C190" s="44">
        <v>0.61458333333333337</v>
      </c>
      <c r="D190" s="45" t="str">
        <f>IF(Tabela46[[#This Row],[Data]]&lt;&gt;"",PROPER(TEXT(Tabela46[[#This Row],[Data]],"mmmm")),"")</f>
        <v>Fevereiro</v>
      </c>
      <c r="E190" s="45">
        <f>IF(Tabela46[[#This Row],[Data]]&lt;&gt;"",YEAR(Tabela46[[#This Row],[Data]]),"")</f>
        <v>2024</v>
      </c>
      <c r="F190" s="46">
        <f>IF(AND(Tabela46[[#This Row],[Data]]&lt;&gt;"",Tabela46[[#This Row],[Horário]]&lt;&gt;""),Tabela46[[#This Row],[Data]]+Tabela46[[#This Row],[Horário]],"")</f>
        <v>45335.614583333336</v>
      </c>
      <c r="G190" s="46">
        <f t="shared" si="156"/>
        <v>5.7555555555591127</v>
      </c>
      <c r="H190" s="47">
        <f t="shared" si="157"/>
        <v>5</v>
      </c>
      <c r="I190" s="47">
        <f t="shared" si="158"/>
        <v>18</v>
      </c>
      <c r="J190" s="48">
        <f t="shared" si="159"/>
        <v>8.0000000051222742</v>
      </c>
    </row>
    <row r="191" spans="1:10" x14ac:dyDescent="0.3">
      <c r="A191" s="17">
        <f t="shared" si="155"/>
        <v>190</v>
      </c>
      <c r="B191" s="43">
        <v>45335</v>
      </c>
      <c r="C191" s="44">
        <v>0.65625</v>
      </c>
      <c r="D191" s="11" t="str">
        <f>IF(Tabela46[[#This Row],[Data]]&lt;&gt;"",PROPER(TEXT(Tabela46[[#This Row],[Data]],"mmmm")),"")</f>
        <v>Fevereiro</v>
      </c>
      <c r="E191" s="11">
        <f>IF(Tabela46[[#This Row],[Data]]&lt;&gt;"",YEAR(Tabela46[[#This Row],[Data]]),"")</f>
        <v>2024</v>
      </c>
      <c r="F191" s="25">
        <f>IF(AND(Tabela46[[#This Row],[Data]]&lt;&gt;"",Tabela46[[#This Row],[Horário]]&lt;&gt;""),Tabela46[[#This Row],[Data]]+Tabela46[[#This Row],[Horário]],"")</f>
        <v>45335.65625</v>
      </c>
      <c r="G191" s="25">
        <f t="shared" si="156"/>
        <v>4.1666666664241347E-2</v>
      </c>
      <c r="H191" s="32">
        <f t="shared" si="157"/>
        <v>0</v>
      </c>
      <c r="I191" s="32">
        <f t="shared" si="158"/>
        <v>0</v>
      </c>
      <c r="J191" s="41">
        <f t="shared" si="159"/>
        <v>59.99999999650754</v>
      </c>
    </row>
    <row r="192" spans="1:10" x14ac:dyDescent="0.3">
      <c r="A192" s="42">
        <f t="shared" si="155"/>
        <v>191</v>
      </c>
      <c r="B192" s="43">
        <v>45335</v>
      </c>
      <c r="C192" s="44">
        <v>0.71388888888888891</v>
      </c>
      <c r="D192" s="45" t="str">
        <f>IF(Tabela46[[#This Row],[Data]]&lt;&gt;"",PROPER(TEXT(Tabela46[[#This Row],[Data]],"mmmm")),"")</f>
        <v>Fevereiro</v>
      </c>
      <c r="E192" s="45">
        <f>IF(Tabela46[[#This Row],[Data]]&lt;&gt;"",YEAR(Tabela46[[#This Row],[Data]]),"")</f>
        <v>2024</v>
      </c>
      <c r="F192" s="46">
        <f>IF(AND(Tabela46[[#This Row],[Data]]&lt;&gt;"",Tabela46[[#This Row],[Horário]]&lt;&gt;""),Tabela46[[#This Row],[Data]]+Tabela46[[#This Row],[Horário]],"")</f>
        <v>45335.713888888888</v>
      </c>
      <c r="G192" s="46">
        <f t="shared" si="156"/>
        <v>5.7638888887595385E-2</v>
      </c>
      <c r="H192" s="47">
        <f t="shared" si="157"/>
        <v>0</v>
      </c>
      <c r="I192" s="47">
        <f t="shared" si="158"/>
        <v>1</v>
      </c>
      <c r="J192" s="48">
        <f t="shared" si="159"/>
        <v>22.999999998137355</v>
      </c>
    </row>
    <row r="193" spans="1:10" x14ac:dyDescent="0.3">
      <c r="A193" s="42">
        <f t="shared" si="155"/>
        <v>192</v>
      </c>
      <c r="B193" s="43">
        <v>45335</v>
      </c>
      <c r="C193" s="44">
        <v>0.75555555555555554</v>
      </c>
      <c r="D193" s="45" t="str">
        <f>IF(Tabela46[[#This Row],[Data]]&lt;&gt;"",PROPER(TEXT(Tabela46[[#This Row],[Data]],"mmmm")),"")</f>
        <v>Fevereiro</v>
      </c>
      <c r="E193" s="45">
        <f>IF(Tabela46[[#This Row],[Data]]&lt;&gt;"",YEAR(Tabela46[[#This Row],[Data]]),"")</f>
        <v>2024</v>
      </c>
      <c r="F193" s="46">
        <f>IF(AND(Tabela46[[#This Row],[Data]]&lt;&gt;"",Tabela46[[#This Row],[Horário]]&lt;&gt;""),Tabela46[[#This Row],[Data]]+Tabela46[[#This Row],[Horário]],"")</f>
        <v>45335.755555555559</v>
      </c>
      <c r="G193" s="46">
        <f t="shared" si="156"/>
        <v>4.1666666671517305E-2</v>
      </c>
      <c r="H193" s="47">
        <f t="shared" si="157"/>
        <v>0</v>
      </c>
      <c r="I193" s="47">
        <f t="shared" si="158"/>
        <v>1</v>
      </c>
      <c r="J193" s="48">
        <f t="shared" si="159"/>
        <v>6.9849193096160889E-9</v>
      </c>
    </row>
    <row r="194" spans="1:10" x14ac:dyDescent="0.3">
      <c r="A194" s="42">
        <f t="shared" ref="A194:A199" si="160">A193+1</f>
        <v>193</v>
      </c>
      <c r="B194" s="43">
        <v>45335</v>
      </c>
      <c r="C194" s="44">
        <v>0.95833333333333337</v>
      </c>
      <c r="D194" s="45" t="str">
        <f>IF(Tabela46[[#This Row],[Data]]&lt;&gt;"",PROPER(TEXT(Tabela46[[#This Row],[Data]],"mmmm")),"")</f>
        <v>Fevereiro</v>
      </c>
      <c r="E194" s="45">
        <f>IF(Tabela46[[#This Row],[Data]]&lt;&gt;"",YEAR(Tabela46[[#This Row],[Data]]),"")</f>
        <v>2024</v>
      </c>
      <c r="F194" s="46">
        <f>IF(AND(Tabela46[[#This Row],[Data]]&lt;&gt;"",Tabela46[[#This Row],[Horário]]&lt;&gt;""),Tabela46[[#This Row],[Data]]+Tabela46[[#This Row],[Horário]],"")</f>
        <v>45335.958333333336</v>
      </c>
      <c r="G194" s="46">
        <f t="shared" ref="G194:G199" si="161">IF(AND(B194&lt;&gt;"",C194&lt;&gt;""),(B194+C194)-(B193+C193),"")</f>
        <v>0.20277777777664596</v>
      </c>
      <c r="H194" s="47">
        <f t="shared" ref="H194:H199" si="162">IF(G194&lt;&gt;"",INT(G194),"")</f>
        <v>0</v>
      </c>
      <c r="I194" s="47">
        <f t="shared" ref="I194:I199" si="163">IF(H194&lt;&gt;"",INT((G194-H194)*24),"")</f>
        <v>4</v>
      </c>
      <c r="J194" s="48">
        <f t="shared" ref="J194:J199" si="164">IF(I194&lt;&gt;"",(((G194-H194)*24)-I194)*60,"")</f>
        <v>51.999999998370185</v>
      </c>
    </row>
    <row r="195" spans="1:10" x14ac:dyDescent="0.3">
      <c r="A195" s="42">
        <f t="shared" si="160"/>
        <v>194</v>
      </c>
      <c r="B195" s="43">
        <v>45349</v>
      </c>
      <c r="C195" s="44">
        <v>0.53819444444444442</v>
      </c>
      <c r="D195" s="45" t="str">
        <f>IF(Tabela46[[#This Row],[Data]]&lt;&gt;"",PROPER(TEXT(Tabela46[[#This Row],[Data]],"mmmm")),"")</f>
        <v>Fevereiro</v>
      </c>
      <c r="E195" s="45">
        <f>IF(Tabela46[[#This Row],[Data]]&lt;&gt;"",YEAR(Tabela46[[#This Row],[Data]]),"")</f>
        <v>2024</v>
      </c>
      <c r="F195" s="46">
        <f>IF(AND(Tabela46[[#This Row],[Data]]&lt;&gt;"",Tabela46[[#This Row],[Horário]]&lt;&gt;""),Tabela46[[#This Row],[Data]]+Tabela46[[#This Row],[Horário]],"")</f>
        <v>45349.538194444445</v>
      </c>
      <c r="G195" s="46">
        <f t="shared" si="161"/>
        <v>13.579861111109494</v>
      </c>
      <c r="H195" s="47">
        <f t="shared" si="162"/>
        <v>13</v>
      </c>
      <c r="I195" s="47">
        <f t="shared" si="163"/>
        <v>13</v>
      </c>
      <c r="J195" s="48">
        <f t="shared" si="164"/>
        <v>54.999999997671694</v>
      </c>
    </row>
    <row r="196" spans="1:10" x14ac:dyDescent="0.3">
      <c r="A196" s="42">
        <f t="shared" si="160"/>
        <v>195</v>
      </c>
      <c r="B196" s="43">
        <v>45349</v>
      </c>
      <c r="C196" s="44">
        <v>0.84652777777777777</v>
      </c>
      <c r="D196" s="45" t="str">
        <f>IF(Tabela46[[#This Row],[Data]]&lt;&gt;"",PROPER(TEXT(Tabela46[[#This Row],[Data]],"mmmm")),"")</f>
        <v>Fevereiro</v>
      </c>
      <c r="E196" s="45">
        <f>IF(Tabela46[[#This Row],[Data]]&lt;&gt;"",YEAR(Tabela46[[#This Row],[Data]]),"")</f>
        <v>2024</v>
      </c>
      <c r="F196" s="46">
        <f>IF(AND(Tabela46[[#This Row],[Data]]&lt;&gt;"",Tabela46[[#This Row],[Horário]]&lt;&gt;""),Tabela46[[#This Row],[Data]]+Tabela46[[#This Row],[Horário]],"")</f>
        <v>45349.84652777778</v>
      </c>
      <c r="G196" s="46">
        <f t="shared" si="161"/>
        <v>0.30833333333430346</v>
      </c>
      <c r="H196" s="47">
        <f t="shared" si="162"/>
        <v>0</v>
      </c>
      <c r="I196" s="47">
        <f t="shared" si="163"/>
        <v>7</v>
      </c>
      <c r="J196" s="48">
        <f t="shared" si="164"/>
        <v>24.000000001396984</v>
      </c>
    </row>
    <row r="197" spans="1:10" x14ac:dyDescent="0.3">
      <c r="A197" s="42">
        <f t="shared" si="160"/>
        <v>196</v>
      </c>
      <c r="B197" s="43">
        <v>45349</v>
      </c>
      <c r="C197" s="44">
        <v>0.98611111111111116</v>
      </c>
      <c r="D197" s="45" t="str">
        <f>IF(Tabela46[[#This Row],[Data]]&lt;&gt;"",PROPER(TEXT(Tabela46[[#This Row],[Data]],"mmmm")),"")</f>
        <v>Fevereiro</v>
      </c>
      <c r="E197" s="45">
        <f>IF(Tabela46[[#This Row],[Data]]&lt;&gt;"",YEAR(Tabela46[[#This Row],[Data]]),"")</f>
        <v>2024</v>
      </c>
      <c r="F197" s="46">
        <f>IF(AND(Tabela46[[#This Row],[Data]]&lt;&gt;"",Tabela46[[#This Row],[Horário]]&lt;&gt;""),Tabela46[[#This Row],[Data]]+Tabela46[[#This Row],[Horário]],"")</f>
        <v>45349.986111111109</v>
      </c>
      <c r="G197" s="46">
        <f t="shared" si="161"/>
        <v>0.13958333332993789</v>
      </c>
      <c r="H197" s="47">
        <f t="shared" si="162"/>
        <v>0</v>
      </c>
      <c r="I197" s="47">
        <f t="shared" si="163"/>
        <v>3</v>
      </c>
      <c r="J197" s="48">
        <f t="shared" si="164"/>
        <v>20.999999995110556</v>
      </c>
    </row>
    <row r="198" spans="1:10" x14ac:dyDescent="0.3">
      <c r="A198" s="42">
        <f t="shared" si="160"/>
        <v>197</v>
      </c>
      <c r="B198" s="43">
        <v>45351</v>
      </c>
      <c r="C198" s="44">
        <v>2.7777777777777776E-2</v>
      </c>
      <c r="D198" s="45" t="str">
        <f>IF(Tabela46[[#This Row],[Data]]&lt;&gt;"",PROPER(TEXT(Tabela46[[#This Row],[Data]],"mmmm")),"")</f>
        <v>Fevereiro</v>
      </c>
      <c r="E198" s="45">
        <f>IF(Tabela46[[#This Row],[Data]]&lt;&gt;"",YEAR(Tabela46[[#This Row],[Data]]),"")</f>
        <v>2024</v>
      </c>
      <c r="F198" s="46">
        <f>IF(AND(Tabela46[[#This Row],[Data]]&lt;&gt;"",Tabela46[[#This Row],[Horário]]&lt;&gt;""),Tabela46[[#This Row],[Data]]+Tabela46[[#This Row],[Horário]],"")</f>
        <v>45351.027777777781</v>
      </c>
      <c r="G198" s="46">
        <f t="shared" si="161"/>
        <v>1.0416666666715173</v>
      </c>
      <c r="H198" s="47">
        <f t="shared" si="162"/>
        <v>1</v>
      </c>
      <c r="I198" s="47">
        <f t="shared" si="163"/>
        <v>1</v>
      </c>
      <c r="J198" s="48">
        <f t="shared" si="164"/>
        <v>6.9849193096160889E-9</v>
      </c>
    </row>
    <row r="199" spans="1:10" x14ac:dyDescent="0.3">
      <c r="A199" s="42">
        <f t="shared" si="160"/>
        <v>198</v>
      </c>
      <c r="B199" s="43">
        <v>45352</v>
      </c>
      <c r="C199" s="44">
        <v>0.3888888888888889</v>
      </c>
      <c r="D199" s="45" t="str">
        <f>IF(Tabela46[[#This Row],[Data]]&lt;&gt;"",PROPER(TEXT(Tabela46[[#This Row],[Data]],"mmmm")),"")</f>
        <v>Março</v>
      </c>
      <c r="E199" s="45">
        <f>IF(Tabela46[[#This Row],[Data]]&lt;&gt;"",YEAR(Tabela46[[#This Row],[Data]]),"")</f>
        <v>2024</v>
      </c>
      <c r="F199" s="46">
        <f>IF(AND(Tabela46[[#This Row],[Data]]&lt;&gt;"",Tabela46[[#This Row],[Horário]]&lt;&gt;""),Tabela46[[#This Row],[Data]]+Tabela46[[#This Row],[Horário]],"")</f>
        <v>45352.388888888891</v>
      </c>
      <c r="G199" s="46">
        <f t="shared" si="161"/>
        <v>1.3611111111094942</v>
      </c>
      <c r="H199" s="47">
        <f t="shared" si="162"/>
        <v>1</v>
      </c>
      <c r="I199" s="47">
        <f t="shared" si="163"/>
        <v>8</v>
      </c>
      <c r="J199" s="48">
        <f t="shared" si="164"/>
        <v>39.999999997671694</v>
      </c>
    </row>
    <row r="200" spans="1:10" x14ac:dyDescent="0.3">
      <c r="A200" s="42">
        <f>A199+1</f>
        <v>199</v>
      </c>
      <c r="B200" s="43">
        <v>45352</v>
      </c>
      <c r="C200" s="44">
        <v>0.56388888888888888</v>
      </c>
      <c r="D200" s="45" t="str">
        <f>IF(Tabela46[[#This Row],[Data]]&lt;&gt;"",PROPER(TEXT(Tabela46[[#This Row],[Data]],"mmmm")),"")</f>
        <v>Março</v>
      </c>
      <c r="E200" s="45">
        <f>IF(Tabela46[[#This Row],[Data]]&lt;&gt;"",YEAR(Tabela46[[#This Row],[Data]]),"")</f>
        <v>2024</v>
      </c>
      <c r="F200" s="46">
        <f>IF(AND(Tabela46[[#This Row],[Data]]&lt;&gt;"",Tabela46[[#This Row],[Horário]]&lt;&gt;""),Tabela46[[#This Row],[Data]]+Tabela46[[#This Row],[Horário]],"")</f>
        <v>45352.563888888886</v>
      </c>
      <c r="G200" s="46">
        <f>IF(AND(B200&lt;&gt;"",C200&lt;&gt;""),(B200+C200)-(B199+C199),"")</f>
        <v>0.17499999999563443</v>
      </c>
      <c r="H200" s="47">
        <f>IF(G200&lt;&gt;"",INT(G200),"")</f>
        <v>0</v>
      </c>
      <c r="I200" s="47">
        <f>IF(H200&lt;&gt;"",INT((G200-H200)*24),"")</f>
        <v>4</v>
      </c>
      <c r="J200" s="48">
        <f>IF(I200&lt;&gt;"",(((G200-H200)*24)-I200)*60,"")</f>
        <v>11.999999993713573</v>
      </c>
    </row>
    <row r="201" spans="1:10" x14ac:dyDescent="0.3">
      <c r="A201" s="42">
        <f>A200+1</f>
        <v>200</v>
      </c>
      <c r="B201" s="43">
        <v>45352</v>
      </c>
      <c r="C201" s="44">
        <v>0.67361111111111116</v>
      </c>
      <c r="D201" s="45" t="str">
        <f>IF(Tabela46[[#This Row],[Data]]&lt;&gt;"",PROPER(TEXT(Tabela46[[#This Row],[Data]],"mmmm")),"")</f>
        <v>Março</v>
      </c>
      <c r="E201" s="45">
        <f>IF(Tabela46[[#This Row],[Data]]&lt;&gt;"",YEAR(Tabela46[[#This Row],[Data]]),"")</f>
        <v>2024</v>
      </c>
      <c r="F201" s="46">
        <f>IF(AND(Tabela46[[#This Row],[Data]]&lt;&gt;"",Tabela46[[#This Row],[Horário]]&lt;&gt;""),Tabela46[[#This Row],[Data]]+Tabela46[[#This Row],[Horário]],"")</f>
        <v>45352.673611111109</v>
      </c>
      <c r="G201" s="46">
        <f>IF(AND(B201&lt;&gt;"",C201&lt;&gt;""),(B201+C201)-(B200+C200),"")</f>
        <v>0.10972222222335404</v>
      </c>
      <c r="H201" s="47">
        <f>IF(G201&lt;&gt;"",INT(G201),"")</f>
        <v>0</v>
      </c>
      <c r="I201" s="47">
        <f>IF(H201&lt;&gt;"",INT((G201-H201)*24),"")</f>
        <v>2</v>
      </c>
      <c r="J201" s="48">
        <f>IF(I201&lt;&gt;"",(((G201-H201)*24)-I201)*60,"")</f>
        <v>38.000000001629815</v>
      </c>
    </row>
    <row r="202" spans="1:10" x14ac:dyDescent="0.3">
      <c r="A202" s="42">
        <f>A201+1</f>
        <v>201</v>
      </c>
      <c r="B202" s="43">
        <v>45352</v>
      </c>
      <c r="C202" s="44">
        <v>0.73402777777777783</v>
      </c>
      <c r="D202" s="45" t="str">
        <f>IF(Tabela46[[#This Row],[Data]]&lt;&gt;"",PROPER(TEXT(Tabela46[[#This Row],[Data]],"mmmm")),"")</f>
        <v>Março</v>
      </c>
      <c r="E202" s="45">
        <f>IF(Tabela46[[#This Row],[Data]]&lt;&gt;"",YEAR(Tabela46[[#This Row],[Data]]),"")</f>
        <v>2024</v>
      </c>
      <c r="F202" s="46">
        <f>IF(AND(Tabela46[[#This Row],[Data]]&lt;&gt;"",Tabela46[[#This Row],[Horário]]&lt;&gt;""),Tabela46[[#This Row],[Data]]+Tabela46[[#This Row],[Horário]],"")</f>
        <v>45352.734027777777</v>
      </c>
      <c r="G202" s="46">
        <f>IF(AND(B202&lt;&gt;"",C202&lt;&gt;""),(B202+C202)-(B201+C201),"")</f>
        <v>6.0416666667151731E-2</v>
      </c>
      <c r="H202" s="47">
        <f>IF(G202&lt;&gt;"",INT(G202),"")</f>
        <v>0</v>
      </c>
      <c r="I202" s="47">
        <f>IF(H202&lt;&gt;"",INT((G202-H202)*24),"")</f>
        <v>1</v>
      </c>
      <c r="J202" s="48">
        <f>IF(I202&lt;&gt;"",(((G202-H202)*24)-I202)*60,"")</f>
        <v>27.000000000698492</v>
      </c>
    </row>
    <row r="203" spans="1:10" x14ac:dyDescent="0.3">
      <c r="A203" s="17">
        <f t="shared" ref="A203:A204" si="165">A202+1</f>
        <v>202</v>
      </c>
      <c r="B203" s="24">
        <v>45361</v>
      </c>
      <c r="C203" s="39">
        <v>0.65277777777777779</v>
      </c>
      <c r="D203" s="11" t="str">
        <f>IF(Tabela46[[#This Row],[Data]]&lt;&gt;"",PROPER(TEXT(Tabela46[[#This Row],[Data]],"mmmm")),"")</f>
        <v>Março</v>
      </c>
      <c r="E203" s="11">
        <f>IF(Tabela46[[#This Row],[Data]]&lt;&gt;"",YEAR(Tabela46[[#This Row],[Data]]),"")</f>
        <v>2024</v>
      </c>
      <c r="F203" s="25">
        <f>IF(AND(Tabela46[[#This Row],[Data]]&lt;&gt;"",Tabela46[[#This Row],[Horário]]&lt;&gt;""),Tabela46[[#This Row],[Data]]+Tabela46[[#This Row],[Horário]],"")</f>
        <v>45361.652777777781</v>
      </c>
      <c r="G203" s="25">
        <f t="shared" ref="G203:G204" si="166">IF(AND(B203&lt;&gt;"",C203&lt;&gt;""),(B203+C203)-(B202+C202),"")</f>
        <v>8.9187500000043656</v>
      </c>
      <c r="H203" s="32">
        <f t="shared" ref="H203:H204" si="167">IF(G203&lt;&gt;"",INT(G203),"")</f>
        <v>8</v>
      </c>
      <c r="I203" s="32">
        <f t="shared" ref="I203:I204" si="168">IF(H203&lt;&gt;"",INT((G203-H203)*24),"")</f>
        <v>22</v>
      </c>
      <c r="J203" s="41">
        <f t="shared" ref="J203:J204" si="169">IF(I203&lt;&gt;"",(((G203-H203)*24)-I203)*60,"")</f>
        <v>3.0000000062864274</v>
      </c>
    </row>
    <row r="204" spans="1:10" x14ac:dyDescent="0.3">
      <c r="A204" s="42">
        <f t="shared" si="165"/>
        <v>203</v>
      </c>
      <c r="B204" s="43">
        <v>45361</v>
      </c>
      <c r="C204" s="44">
        <v>0.83819444444444446</v>
      </c>
      <c r="D204" s="45" t="str">
        <f>IF(Tabela46[[#This Row],[Data]]&lt;&gt;"",PROPER(TEXT(Tabela46[[#This Row],[Data]],"mmmm")),"")</f>
        <v>Março</v>
      </c>
      <c r="E204" s="45">
        <f>IF(Tabela46[[#This Row],[Data]]&lt;&gt;"",YEAR(Tabela46[[#This Row],[Data]]),"")</f>
        <v>2024</v>
      </c>
      <c r="F204" s="46">
        <f>IF(AND(Tabela46[[#This Row],[Data]]&lt;&gt;"",Tabela46[[#This Row],[Horário]]&lt;&gt;""),Tabela46[[#This Row],[Data]]+Tabela46[[#This Row],[Horário]],"")</f>
        <v>45361.838194444441</v>
      </c>
      <c r="G204" s="46">
        <f t="shared" si="166"/>
        <v>0.18541666665987577</v>
      </c>
      <c r="H204" s="47">
        <f t="shared" si="167"/>
        <v>0</v>
      </c>
      <c r="I204" s="47">
        <f t="shared" si="168"/>
        <v>4</v>
      </c>
      <c r="J204" s="48">
        <f t="shared" si="169"/>
        <v>26.999999990221113</v>
      </c>
    </row>
    <row r="205" spans="1:10" x14ac:dyDescent="0.3">
      <c r="A205" s="42">
        <f>A204+1</f>
        <v>204</v>
      </c>
      <c r="B205" s="43">
        <v>45363</v>
      </c>
      <c r="C205" s="44">
        <v>0.45416666666666666</v>
      </c>
      <c r="D205" s="45" t="str">
        <f>IF(Tabela46[[#This Row],[Data]]&lt;&gt;"",PROPER(TEXT(Tabela46[[#This Row],[Data]],"mmmm")),"")</f>
        <v>Março</v>
      </c>
      <c r="E205" s="45">
        <f>IF(Tabela46[[#This Row],[Data]]&lt;&gt;"",YEAR(Tabela46[[#This Row],[Data]]),"")</f>
        <v>2024</v>
      </c>
      <c r="F205" s="46">
        <f>IF(AND(Tabela46[[#This Row],[Data]]&lt;&gt;"",Tabela46[[#This Row],[Horário]]&lt;&gt;""),Tabela46[[#This Row],[Data]]+Tabela46[[#This Row],[Horário]],"")</f>
        <v>45363.45416666667</v>
      </c>
      <c r="G205" s="46">
        <f>IF(AND(B205&lt;&gt;"",C205&lt;&gt;""),(B205+C205)-(B204+C204),"")</f>
        <v>1.6159722222291748</v>
      </c>
      <c r="H205" s="47">
        <f>IF(G205&lt;&gt;"",INT(G205),"")</f>
        <v>1</v>
      </c>
      <c r="I205" s="47">
        <f>IF(H205&lt;&gt;"",INT((G205-H205)*24),"")</f>
        <v>14</v>
      </c>
      <c r="J205" s="48">
        <f>IF(I205&lt;&gt;"",(((G205-H205)*24)-I205)*60,"")</f>
        <v>47.000000010011718</v>
      </c>
    </row>
    <row r="206" spans="1:10" x14ac:dyDescent="0.3">
      <c r="A206" s="42">
        <f>A205+1</f>
        <v>205</v>
      </c>
      <c r="B206" s="43">
        <v>45363</v>
      </c>
      <c r="C206" s="44">
        <v>0.52222222222222225</v>
      </c>
      <c r="D206" s="45" t="str">
        <f>IF(Tabela46[[#This Row],[Data]]&lt;&gt;"",PROPER(TEXT(Tabela46[[#This Row],[Data]],"mmmm")),"")</f>
        <v>Março</v>
      </c>
      <c r="E206" s="45">
        <f>IF(Tabela46[[#This Row],[Data]]&lt;&gt;"",YEAR(Tabela46[[#This Row],[Data]]),"")</f>
        <v>2024</v>
      </c>
      <c r="F206" s="46">
        <f>IF(AND(Tabela46[[#This Row],[Data]]&lt;&gt;"",Tabela46[[#This Row],[Horário]]&lt;&gt;""),Tabela46[[#This Row],[Data]]+Tabela46[[#This Row],[Horário]],"")</f>
        <v>45363.522222222222</v>
      </c>
      <c r="G206" s="46">
        <f>IF(AND(B206&lt;&gt;"",C206&lt;&gt;""),(B206+C206)-(B205+C205),"")</f>
        <v>6.8055555551836733E-2</v>
      </c>
      <c r="H206" s="47">
        <f>IF(G206&lt;&gt;"",INT(G206),"")</f>
        <v>0</v>
      </c>
      <c r="I206" s="47">
        <f>IF(H206&lt;&gt;"",INT((G206-H206)*24),"")</f>
        <v>1</v>
      </c>
      <c r="J206" s="48">
        <f>IF(I206&lt;&gt;"",(((G206-H206)*24)-I206)*60,"")</f>
        <v>37.999999994644895</v>
      </c>
    </row>
    <row r="207" spans="1:10" x14ac:dyDescent="0.3">
      <c r="A207" s="42">
        <f>A206+1</f>
        <v>206</v>
      </c>
      <c r="B207" s="43">
        <v>45363</v>
      </c>
      <c r="C207" s="44">
        <v>0.57291666666666663</v>
      </c>
      <c r="D207" s="45" t="str">
        <f>IF(Tabela46[[#This Row],[Data]]&lt;&gt;"",PROPER(TEXT(Tabela46[[#This Row],[Data]],"mmmm")),"")</f>
        <v>Março</v>
      </c>
      <c r="E207" s="45">
        <f>IF(Tabela46[[#This Row],[Data]]&lt;&gt;"",YEAR(Tabela46[[#This Row],[Data]]),"")</f>
        <v>2024</v>
      </c>
      <c r="F207" s="46">
        <f>IF(AND(Tabela46[[#This Row],[Data]]&lt;&gt;"",Tabela46[[#This Row],[Horário]]&lt;&gt;""),Tabela46[[#This Row],[Data]]+Tabela46[[#This Row],[Horário]],"")</f>
        <v>45363.572916666664</v>
      </c>
      <c r="G207" s="46">
        <f>IF(AND(B207&lt;&gt;"",C207&lt;&gt;""),(B207+C207)-(B206+C206),"")</f>
        <v>5.0694444442342501E-2</v>
      </c>
      <c r="H207" s="47">
        <f>IF(G207&lt;&gt;"",INT(G207),"")</f>
        <v>0</v>
      </c>
      <c r="I207" s="47">
        <f>IF(H207&lt;&gt;"",INT((G207-H207)*24),"")</f>
        <v>1</v>
      </c>
      <c r="J207" s="48">
        <f>IF(I207&lt;&gt;"",(((G207-H207)*24)-I207)*60,"")</f>
        <v>12.999999996973202</v>
      </c>
    </row>
    <row r="208" spans="1:10" x14ac:dyDescent="0.3">
      <c r="A208" s="42">
        <f>A207+1</f>
        <v>207</v>
      </c>
      <c r="B208" s="43">
        <v>45363</v>
      </c>
      <c r="C208" s="44">
        <v>0.78819444444444442</v>
      </c>
      <c r="D208" s="45" t="str">
        <f>IF(Tabela46[[#This Row],[Data]]&lt;&gt;"",PROPER(TEXT(Tabela46[[#This Row],[Data]],"mmmm")),"")</f>
        <v>Março</v>
      </c>
      <c r="E208" s="45">
        <f>IF(Tabela46[[#This Row],[Data]]&lt;&gt;"",YEAR(Tabela46[[#This Row],[Data]]),"")</f>
        <v>2024</v>
      </c>
      <c r="F208" s="46">
        <f>IF(AND(Tabela46[[#This Row],[Data]]&lt;&gt;"",Tabela46[[#This Row],[Horário]]&lt;&gt;""),Tabela46[[#This Row],[Data]]+Tabela46[[#This Row],[Horário]],"")</f>
        <v>45363.788194444445</v>
      </c>
      <c r="G208" s="46">
        <f>IF(AND(B208&lt;&gt;"",C208&lt;&gt;""),(B208+C208)-(B207+C207),"")</f>
        <v>0.21527777778101154</v>
      </c>
      <c r="H208" s="47">
        <f>IF(G208&lt;&gt;"",INT(G208),"")</f>
        <v>0</v>
      </c>
      <c r="I208" s="47">
        <f>IF(H208&lt;&gt;"",INT((G208-H208)*24),"")</f>
        <v>5</v>
      </c>
      <c r="J208" s="48">
        <f>IF(I208&lt;&gt;"",(((G208-H208)*24)-I208)*60,"")</f>
        <v>10.000000004656613</v>
      </c>
    </row>
    <row r="209" spans="1:10" x14ac:dyDescent="0.3">
      <c r="A209" s="42">
        <f>A208+1</f>
        <v>208</v>
      </c>
      <c r="B209" s="43">
        <v>45375</v>
      </c>
      <c r="C209" s="44">
        <v>0.44791666666666669</v>
      </c>
      <c r="D209" s="45" t="str">
        <f>IF(Tabela46[[#This Row],[Data]]&lt;&gt;"",PROPER(TEXT(Tabela46[[#This Row],[Data]],"mmmm")),"")</f>
        <v>Março</v>
      </c>
      <c r="E209" s="45">
        <f>IF(Tabela46[[#This Row],[Data]]&lt;&gt;"",YEAR(Tabela46[[#This Row],[Data]]),"")</f>
        <v>2024</v>
      </c>
      <c r="F209" s="46">
        <f>IF(AND(Tabela46[[#This Row],[Data]]&lt;&gt;"",Tabela46[[#This Row],[Horário]]&lt;&gt;""),Tabela46[[#This Row],[Data]]+Tabela46[[#This Row],[Horário]],"")</f>
        <v>45375.447916666664</v>
      </c>
      <c r="G209" s="46">
        <f>IF(AND(B209&lt;&gt;"",C209&lt;&gt;""),(B209+C209)-(B208+C208),"")</f>
        <v>11.659722222218988</v>
      </c>
      <c r="H209" s="47">
        <f>IF(G209&lt;&gt;"",INT(G209),"")</f>
        <v>11</v>
      </c>
      <c r="I209" s="47">
        <f>IF(H209&lt;&gt;"",INT((G209-H209)*24),"")</f>
        <v>15</v>
      </c>
      <c r="J209" s="48">
        <f>IF(I209&lt;&gt;"",(((G209-H209)*24)-I209)*60,"")</f>
        <v>49.999999995343387</v>
      </c>
    </row>
    <row r="210" spans="1:10" x14ac:dyDescent="0.3">
      <c r="A210" s="17">
        <f t="shared" ref="A210:A211" si="170">A209+1</f>
        <v>209</v>
      </c>
      <c r="B210" s="24">
        <v>45375</v>
      </c>
      <c r="C210" s="39">
        <v>0.65972222222222221</v>
      </c>
      <c r="D210" s="11" t="str">
        <f>IF(Tabela46[[#This Row],[Data]]&lt;&gt;"",PROPER(TEXT(Tabela46[[#This Row],[Data]],"mmmm")),"")</f>
        <v>Março</v>
      </c>
      <c r="E210" s="11">
        <f>IF(Tabela46[[#This Row],[Data]]&lt;&gt;"",YEAR(Tabela46[[#This Row],[Data]]),"")</f>
        <v>2024</v>
      </c>
      <c r="F210" s="25">
        <f>IF(AND(Tabela46[[#This Row],[Data]]&lt;&gt;"",Tabela46[[#This Row],[Horário]]&lt;&gt;""),Tabela46[[#This Row],[Data]]+Tabela46[[#This Row],[Horário]],"")</f>
        <v>45375.659722222219</v>
      </c>
      <c r="G210" s="25">
        <f t="shared" ref="G210:G211" si="171">IF(AND(B210&lt;&gt;"",C210&lt;&gt;""),(B210+C210)-(B209+C209),"")</f>
        <v>0.21180555555474712</v>
      </c>
      <c r="H210" s="32">
        <f t="shared" ref="H210:H211" si="172">IF(G210&lt;&gt;"",INT(G210),"")</f>
        <v>0</v>
      </c>
      <c r="I210" s="32">
        <f t="shared" ref="I210:I211" si="173">IF(H210&lt;&gt;"",INT((G210-H210)*24),"")</f>
        <v>5</v>
      </c>
      <c r="J210" s="41">
        <f t="shared" ref="J210:J211" si="174">IF(I210&lt;&gt;"",(((G210-H210)*24)-I210)*60,"")</f>
        <v>4.9999999988358468</v>
      </c>
    </row>
    <row r="211" spans="1:10" x14ac:dyDescent="0.3">
      <c r="A211" s="42">
        <f t="shared" si="170"/>
        <v>210</v>
      </c>
      <c r="B211" s="43">
        <v>45375</v>
      </c>
      <c r="C211" s="44">
        <v>0.65972222222222221</v>
      </c>
      <c r="D211" s="45" t="str">
        <f>IF(Tabela46[[#This Row],[Data]]&lt;&gt;"",PROPER(TEXT(Tabela46[[#This Row],[Data]],"mmmm")),"")</f>
        <v>Março</v>
      </c>
      <c r="E211" s="45">
        <f>IF(Tabela46[[#This Row],[Data]]&lt;&gt;"",YEAR(Tabela46[[#This Row],[Data]]),"")</f>
        <v>2024</v>
      </c>
      <c r="F211" s="46">
        <f>IF(AND(Tabela46[[#This Row],[Data]]&lt;&gt;"",Tabela46[[#This Row],[Horário]]&lt;&gt;""),Tabela46[[#This Row],[Data]]+Tabela46[[#This Row],[Horário]],"")</f>
        <v>45375.659722222219</v>
      </c>
      <c r="G211" s="46">
        <f t="shared" si="171"/>
        <v>0</v>
      </c>
      <c r="H211" s="47">
        <f t="shared" si="172"/>
        <v>0</v>
      </c>
      <c r="I211" s="47">
        <f t="shared" si="173"/>
        <v>0</v>
      </c>
      <c r="J211" s="48">
        <f t="shared" si="174"/>
        <v>0</v>
      </c>
    </row>
    <row r="212" spans="1:10" x14ac:dyDescent="0.3">
      <c r="A212" s="42">
        <f t="shared" ref="A212:A217" si="175">A211+1</f>
        <v>211</v>
      </c>
      <c r="B212" s="43">
        <v>45375</v>
      </c>
      <c r="C212" s="44">
        <v>0.86111111111111116</v>
      </c>
      <c r="D212" s="45" t="str">
        <f>IF(Tabela46[[#This Row],[Data]]&lt;&gt;"",PROPER(TEXT(Tabela46[[#This Row],[Data]],"mmmm")),"")</f>
        <v>Março</v>
      </c>
      <c r="E212" s="45">
        <f>IF(Tabela46[[#This Row],[Data]]&lt;&gt;"",YEAR(Tabela46[[#This Row],[Data]]),"")</f>
        <v>2024</v>
      </c>
      <c r="F212" s="46">
        <f>IF(AND(Tabela46[[#This Row],[Data]]&lt;&gt;"",Tabela46[[#This Row],[Horário]]&lt;&gt;""),Tabela46[[#This Row],[Data]]+Tabela46[[#This Row],[Horário]],"")</f>
        <v>45375.861111111109</v>
      </c>
      <c r="G212" s="46">
        <f t="shared" ref="G212:G217" si="176">IF(AND(B212&lt;&gt;"",C212&lt;&gt;""),(B212+C212)-(B211+C211),"")</f>
        <v>0.20138888889050577</v>
      </c>
      <c r="H212" s="47">
        <f t="shared" ref="H212:H217" si="177">IF(G212&lt;&gt;"",INT(G212),"")</f>
        <v>0</v>
      </c>
      <c r="I212" s="47">
        <f t="shared" ref="I212:I217" si="178">IF(H212&lt;&gt;"",INT((G212-H212)*24),"")</f>
        <v>4</v>
      </c>
      <c r="J212" s="48">
        <f t="shared" ref="J212:J217" si="179">IF(I212&lt;&gt;"",(((G212-H212)*24)-I212)*60,"")</f>
        <v>50.000000002328306</v>
      </c>
    </row>
    <row r="213" spans="1:10" x14ac:dyDescent="0.3">
      <c r="A213" s="42">
        <f t="shared" si="175"/>
        <v>212</v>
      </c>
      <c r="B213" s="43">
        <v>45384</v>
      </c>
      <c r="C213" s="44">
        <v>0.4548611111111111</v>
      </c>
      <c r="D213" s="45" t="str">
        <f>IF(Tabela46[[#This Row],[Data]]&lt;&gt;"",PROPER(TEXT(Tabela46[[#This Row],[Data]],"mmmm")),"")</f>
        <v>Abril</v>
      </c>
      <c r="E213" s="45">
        <f>IF(Tabela46[[#This Row],[Data]]&lt;&gt;"",YEAR(Tabela46[[#This Row],[Data]]),"")</f>
        <v>2024</v>
      </c>
      <c r="F213" s="46">
        <f>IF(AND(Tabela46[[#This Row],[Data]]&lt;&gt;"",Tabela46[[#This Row],[Horário]]&lt;&gt;""),Tabela46[[#This Row],[Data]]+Tabela46[[#This Row],[Horário]],"")</f>
        <v>45384.454861111109</v>
      </c>
      <c r="G213" s="46">
        <f t="shared" si="176"/>
        <v>8.59375</v>
      </c>
      <c r="H213" s="47">
        <f t="shared" si="177"/>
        <v>8</v>
      </c>
      <c r="I213" s="47">
        <f t="shared" si="178"/>
        <v>14</v>
      </c>
      <c r="J213" s="48">
        <f t="shared" si="179"/>
        <v>15</v>
      </c>
    </row>
    <row r="214" spans="1:10" x14ac:dyDescent="0.3">
      <c r="A214" s="42">
        <f t="shared" si="175"/>
        <v>213</v>
      </c>
      <c r="B214" s="43">
        <v>45384</v>
      </c>
      <c r="C214" s="44">
        <v>0.53819444444444442</v>
      </c>
      <c r="D214" s="45" t="str">
        <f>IF(Tabela46[[#This Row],[Data]]&lt;&gt;"",PROPER(TEXT(Tabela46[[#This Row],[Data]],"mmmm")),"")</f>
        <v>Abril</v>
      </c>
      <c r="E214" s="45">
        <f>IF(Tabela46[[#This Row],[Data]]&lt;&gt;"",YEAR(Tabela46[[#This Row],[Data]]),"")</f>
        <v>2024</v>
      </c>
      <c r="F214" s="46">
        <f>IF(AND(Tabela46[[#This Row],[Data]]&lt;&gt;"",Tabela46[[#This Row],[Horário]]&lt;&gt;""),Tabela46[[#This Row],[Data]]+Tabela46[[#This Row],[Horário]],"")</f>
        <v>45384.538194444445</v>
      </c>
      <c r="G214" s="46">
        <f t="shared" si="176"/>
        <v>8.3333333335758653E-2</v>
      </c>
      <c r="H214" s="47">
        <f t="shared" si="177"/>
        <v>0</v>
      </c>
      <c r="I214" s="47">
        <f t="shared" si="178"/>
        <v>2</v>
      </c>
      <c r="J214" s="48">
        <f t="shared" si="179"/>
        <v>3.4924596548080444E-9</v>
      </c>
    </row>
    <row r="215" spans="1:10" x14ac:dyDescent="0.3">
      <c r="A215" s="42">
        <f t="shared" si="175"/>
        <v>214</v>
      </c>
      <c r="B215" s="43">
        <v>45384</v>
      </c>
      <c r="C215" s="44">
        <v>0.57986111111111116</v>
      </c>
      <c r="D215" s="45" t="str">
        <f>IF(Tabela46[[#This Row],[Data]]&lt;&gt;"",PROPER(TEXT(Tabela46[[#This Row],[Data]],"mmmm")),"")</f>
        <v>Abril</v>
      </c>
      <c r="E215" s="45">
        <f>IF(Tabela46[[#This Row],[Data]]&lt;&gt;"",YEAR(Tabela46[[#This Row],[Data]]),"")</f>
        <v>2024</v>
      </c>
      <c r="F215" s="46">
        <f>IF(AND(Tabela46[[#This Row],[Data]]&lt;&gt;"",Tabela46[[#This Row],[Horário]]&lt;&gt;""),Tabela46[[#This Row],[Data]]+Tabela46[[#This Row],[Horário]],"")</f>
        <v>45384.579861111109</v>
      </c>
      <c r="G215" s="46">
        <f t="shared" si="176"/>
        <v>4.1666666664241347E-2</v>
      </c>
      <c r="H215" s="47">
        <f t="shared" si="177"/>
        <v>0</v>
      </c>
      <c r="I215" s="47">
        <f t="shared" si="178"/>
        <v>0</v>
      </c>
      <c r="J215" s="48">
        <f t="shared" si="179"/>
        <v>59.99999999650754</v>
      </c>
    </row>
    <row r="216" spans="1:10" x14ac:dyDescent="0.3">
      <c r="A216" s="42">
        <f t="shared" si="175"/>
        <v>215</v>
      </c>
      <c r="B216" s="43">
        <v>45384</v>
      </c>
      <c r="C216" s="44">
        <v>0.82986111111111116</v>
      </c>
      <c r="D216" s="45" t="str">
        <f>IF(Tabela46[[#This Row],[Data]]&lt;&gt;"",PROPER(TEXT(Tabela46[[#This Row],[Data]],"mmmm")),"")</f>
        <v>Abril</v>
      </c>
      <c r="E216" s="45">
        <f>IF(Tabela46[[#This Row],[Data]]&lt;&gt;"",YEAR(Tabela46[[#This Row],[Data]]),"")</f>
        <v>2024</v>
      </c>
      <c r="F216" s="46">
        <f>IF(AND(Tabela46[[#This Row],[Data]]&lt;&gt;"",Tabela46[[#This Row],[Horário]]&lt;&gt;""),Tabela46[[#This Row],[Data]]+Tabela46[[#This Row],[Horário]],"")</f>
        <v>45384.829861111109</v>
      </c>
      <c r="G216" s="46">
        <f t="shared" si="176"/>
        <v>0.25</v>
      </c>
      <c r="H216" s="47">
        <f t="shared" si="177"/>
        <v>0</v>
      </c>
      <c r="I216" s="47">
        <f t="shared" si="178"/>
        <v>6</v>
      </c>
      <c r="J216" s="48">
        <f t="shared" si="179"/>
        <v>0</v>
      </c>
    </row>
    <row r="217" spans="1:10" x14ac:dyDescent="0.3">
      <c r="A217" s="42">
        <f t="shared" si="175"/>
        <v>216</v>
      </c>
      <c r="B217" s="43">
        <v>45384</v>
      </c>
      <c r="C217" s="44">
        <v>0.97222222222222221</v>
      </c>
      <c r="D217" s="45" t="str">
        <f>IF(Tabela46[[#This Row],[Data]]&lt;&gt;"",PROPER(TEXT(Tabela46[[#This Row],[Data]],"mmmm")),"")</f>
        <v>Abril</v>
      </c>
      <c r="E217" s="45">
        <f>IF(Tabela46[[#This Row],[Data]]&lt;&gt;"",YEAR(Tabela46[[#This Row],[Data]]),"")</f>
        <v>2024</v>
      </c>
      <c r="F217" s="46">
        <f>IF(AND(Tabela46[[#This Row],[Data]]&lt;&gt;"",Tabela46[[#This Row],[Horário]]&lt;&gt;""),Tabela46[[#This Row],[Data]]+Tabela46[[#This Row],[Horário]],"")</f>
        <v>45384.972222222219</v>
      </c>
      <c r="G217" s="46">
        <f t="shared" si="176"/>
        <v>0.14236111110949423</v>
      </c>
      <c r="H217" s="47">
        <f t="shared" si="177"/>
        <v>0</v>
      </c>
      <c r="I217" s="47">
        <f t="shared" si="178"/>
        <v>3</v>
      </c>
      <c r="J217" s="48">
        <f t="shared" si="179"/>
        <v>24.999999997671694</v>
      </c>
    </row>
    <row r="218" spans="1:10" x14ac:dyDescent="0.3">
      <c r="A218" s="42">
        <f t="shared" ref="A218:A223" si="180">A217+1</f>
        <v>217</v>
      </c>
      <c r="B218" s="43">
        <v>45385</v>
      </c>
      <c r="C218" s="44">
        <v>0.43055555555555558</v>
      </c>
      <c r="D218" s="45" t="str">
        <f>IF(Tabela46[[#This Row],[Data]]&lt;&gt;"",PROPER(TEXT(Tabela46[[#This Row],[Data]],"mmmm")),"")</f>
        <v>Abril</v>
      </c>
      <c r="E218" s="45">
        <f>IF(Tabela46[[#This Row],[Data]]&lt;&gt;"",YEAR(Tabela46[[#This Row],[Data]]),"")</f>
        <v>2024</v>
      </c>
      <c r="F218" s="46">
        <f>IF(AND(Tabela46[[#This Row],[Data]]&lt;&gt;"",Tabela46[[#This Row],[Horário]]&lt;&gt;""),Tabela46[[#This Row],[Data]]+Tabela46[[#This Row],[Horário]],"")</f>
        <v>45385.430555555555</v>
      </c>
      <c r="G218" s="46">
        <f t="shared" ref="G218:G223" si="181">IF(AND(B218&lt;&gt;"",C218&lt;&gt;""),(B218+C218)-(B217+C217),"")</f>
        <v>0.45833333333575865</v>
      </c>
      <c r="H218" s="47">
        <f t="shared" ref="H218:H223" si="182">IF(G218&lt;&gt;"",INT(G218),"")</f>
        <v>0</v>
      </c>
      <c r="I218" s="47">
        <f t="shared" ref="I218:I223" si="183">IF(H218&lt;&gt;"",INT((G218-H218)*24),"")</f>
        <v>11</v>
      </c>
      <c r="J218" s="48">
        <f t="shared" ref="J218:J223" si="184">IF(I218&lt;&gt;"",(((G218-H218)*24)-I218)*60,"")</f>
        <v>3.4924596548080444E-9</v>
      </c>
    </row>
    <row r="219" spans="1:10" x14ac:dyDescent="0.3">
      <c r="A219" s="42">
        <f t="shared" si="180"/>
        <v>218</v>
      </c>
      <c r="B219" s="43">
        <v>45385</v>
      </c>
      <c r="C219" s="44">
        <v>0.45833333333333331</v>
      </c>
      <c r="D219" s="45" t="str">
        <f>IF(Tabela46[[#This Row],[Data]]&lt;&gt;"",PROPER(TEXT(Tabela46[[#This Row],[Data]],"mmmm")),"")</f>
        <v>Abril</v>
      </c>
      <c r="E219" s="45">
        <f>IF(Tabela46[[#This Row],[Data]]&lt;&gt;"",YEAR(Tabela46[[#This Row],[Data]]),"")</f>
        <v>2024</v>
      </c>
      <c r="F219" s="46">
        <f>IF(AND(Tabela46[[#This Row],[Data]]&lt;&gt;"",Tabela46[[#This Row],[Horário]]&lt;&gt;""),Tabela46[[#This Row],[Data]]+Tabela46[[#This Row],[Horário]],"")</f>
        <v>45385.458333333336</v>
      </c>
      <c r="G219" s="46">
        <f t="shared" si="181"/>
        <v>2.7777777781011537E-2</v>
      </c>
      <c r="H219" s="47">
        <f t="shared" si="182"/>
        <v>0</v>
      </c>
      <c r="I219" s="47">
        <f t="shared" si="183"/>
        <v>0</v>
      </c>
      <c r="J219" s="48">
        <f t="shared" si="184"/>
        <v>40.000000004656613</v>
      </c>
    </row>
    <row r="220" spans="1:10" x14ac:dyDescent="0.3">
      <c r="A220" s="42">
        <f t="shared" si="180"/>
        <v>219</v>
      </c>
      <c r="B220" s="43">
        <v>45396</v>
      </c>
      <c r="C220" s="44">
        <v>0.58333333333333337</v>
      </c>
      <c r="D220" s="45" t="str">
        <f>IF(Tabela46[[#This Row],[Data]]&lt;&gt;"",PROPER(TEXT(Tabela46[[#This Row],[Data]],"mmmm")),"")</f>
        <v>Abril</v>
      </c>
      <c r="E220" s="45">
        <f>IF(Tabela46[[#This Row],[Data]]&lt;&gt;"",YEAR(Tabela46[[#This Row],[Data]]),"")</f>
        <v>2024</v>
      </c>
      <c r="F220" s="46">
        <f>IF(AND(Tabela46[[#This Row],[Data]]&lt;&gt;"",Tabela46[[#This Row],[Horário]]&lt;&gt;""),Tabela46[[#This Row],[Data]]+Tabela46[[#This Row],[Horário]],"")</f>
        <v>45396.583333333336</v>
      </c>
      <c r="G220" s="46">
        <f t="shared" si="181"/>
        <v>11.125</v>
      </c>
      <c r="H220" s="47">
        <f t="shared" si="182"/>
        <v>11</v>
      </c>
      <c r="I220" s="47">
        <f t="shared" si="183"/>
        <v>3</v>
      </c>
      <c r="J220" s="48">
        <f t="shared" si="184"/>
        <v>0</v>
      </c>
    </row>
    <row r="221" spans="1:10" x14ac:dyDescent="0.3">
      <c r="A221" s="42">
        <f t="shared" si="180"/>
        <v>220</v>
      </c>
      <c r="B221" s="43">
        <v>45396</v>
      </c>
      <c r="C221" s="44">
        <v>0.63541666666666663</v>
      </c>
      <c r="D221" s="45" t="str">
        <f>IF(Tabela46[[#This Row],[Data]]&lt;&gt;"",PROPER(TEXT(Tabela46[[#This Row],[Data]],"mmmm")),"")</f>
        <v>Abril</v>
      </c>
      <c r="E221" s="45">
        <f>IF(Tabela46[[#This Row],[Data]]&lt;&gt;"",YEAR(Tabela46[[#This Row],[Data]]),"")</f>
        <v>2024</v>
      </c>
      <c r="F221" s="46">
        <f>IF(AND(Tabela46[[#This Row],[Data]]&lt;&gt;"",Tabela46[[#This Row],[Horário]]&lt;&gt;""),Tabela46[[#This Row],[Data]]+Tabela46[[#This Row],[Horário]],"")</f>
        <v>45396.635416666664</v>
      </c>
      <c r="G221" s="46">
        <f t="shared" si="181"/>
        <v>5.2083333328482695E-2</v>
      </c>
      <c r="H221" s="47">
        <f t="shared" si="182"/>
        <v>0</v>
      </c>
      <c r="I221" s="47">
        <f t="shared" si="183"/>
        <v>1</v>
      </c>
      <c r="J221" s="48">
        <f t="shared" si="184"/>
        <v>14.999999993015081</v>
      </c>
    </row>
    <row r="222" spans="1:10" x14ac:dyDescent="0.3">
      <c r="A222" s="42">
        <f t="shared" si="180"/>
        <v>221</v>
      </c>
      <c r="B222" s="43">
        <v>45396</v>
      </c>
      <c r="C222" s="44">
        <v>0.8125</v>
      </c>
      <c r="D222" s="45" t="str">
        <f>IF(Tabela46[[#This Row],[Data]]&lt;&gt;"",PROPER(TEXT(Tabela46[[#This Row],[Data]],"mmmm")),"")</f>
        <v>Abril</v>
      </c>
      <c r="E222" s="45">
        <f>IF(Tabela46[[#This Row],[Data]]&lt;&gt;"",YEAR(Tabela46[[#This Row],[Data]]),"")</f>
        <v>2024</v>
      </c>
      <c r="F222" s="46">
        <f>IF(AND(Tabela46[[#This Row],[Data]]&lt;&gt;"",Tabela46[[#This Row],[Horário]]&lt;&gt;""),Tabela46[[#This Row],[Data]]+Tabela46[[#This Row],[Horário]],"")</f>
        <v>45396.8125</v>
      </c>
      <c r="G222" s="46">
        <f t="shared" si="181"/>
        <v>0.17708333333575865</v>
      </c>
      <c r="H222" s="47">
        <f t="shared" si="182"/>
        <v>0</v>
      </c>
      <c r="I222" s="47">
        <f t="shared" si="183"/>
        <v>4</v>
      </c>
      <c r="J222" s="48">
        <f t="shared" si="184"/>
        <v>15.00000000349246</v>
      </c>
    </row>
    <row r="223" spans="1:10" x14ac:dyDescent="0.3">
      <c r="A223" s="42">
        <f t="shared" si="180"/>
        <v>222</v>
      </c>
      <c r="B223" s="43">
        <v>45396</v>
      </c>
      <c r="C223" s="44">
        <v>0.90277777777777779</v>
      </c>
      <c r="D223" s="45" t="str">
        <f>IF(Tabela46[[#This Row],[Data]]&lt;&gt;"",PROPER(TEXT(Tabela46[[#This Row],[Data]],"mmmm")),"")</f>
        <v>Abril</v>
      </c>
      <c r="E223" s="45">
        <f>IF(Tabela46[[#This Row],[Data]]&lt;&gt;"",YEAR(Tabela46[[#This Row],[Data]]),"")</f>
        <v>2024</v>
      </c>
      <c r="F223" s="46">
        <f>IF(AND(Tabela46[[#This Row],[Data]]&lt;&gt;"",Tabela46[[#This Row],[Horário]]&lt;&gt;""),Tabela46[[#This Row],[Data]]+Tabela46[[#This Row],[Horário]],"")</f>
        <v>45396.902777777781</v>
      </c>
      <c r="G223" s="46">
        <f t="shared" si="181"/>
        <v>9.0277777781011537E-2</v>
      </c>
      <c r="H223" s="47">
        <f t="shared" si="182"/>
        <v>0</v>
      </c>
      <c r="I223" s="47">
        <f t="shared" si="183"/>
        <v>2</v>
      </c>
      <c r="J223" s="48">
        <f t="shared" si="184"/>
        <v>10.000000004656613</v>
      </c>
    </row>
    <row r="224" spans="1:10" x14ac:dyDescent="0.3">
      <c r="A224" s="42">
        <f t="shared" ref="A224:A229" si="185">A223+1</f>
        <v>223</v>
      </c>
      <c r="B224" s="43">
        <v>45396</v>
      </c>
      <c r="C224" s="44">
        <v>0.56597222222222221</v>
      </c>
      <c r="D224" s="45" t="str">
        <f>IF(Tabela46[[#This Row],[Data]]&lt;&gt;"",PROPER(TEXT(Tabela46[[#This Row],[Data]],"mmmm")),"")</f>
        <v>Abril</v>
      </c>
      <c r="E224" s="45">
        <f>IF(Tabela46[[#This Row],[Data]]&lt;&gt;"",YEAR(Tabela46[[#This Row],[Data]]),"")</f>
        <v>2024</v>
      </c>
      <c r="F224" s="46">
        <f>IF(AND(Tabela46[[#This Row],[Data]]&lt;&gt;"",Tabela46[[#This Row],[Horário]]&lt;&gt;""),Tabela46[[#This Row],[Data]]+Tabela46[[#This Row],[Horário]],"")</f>
        <v>45396.565972222219</v>
      </c>
      <c r="G224" s="46">
        <f t="shared" ref="G224:G229" si="186">IF(AND(B224&lt;&gt;"",C224&lt;&gt;""),(B224+C224)-(B223+C223),"")</f>
        <v>-0.33680555556202307</v>
      </c>
      <c r="H224" s="47">
        <f t="shared" ref="H224:H229" si="187">IF(G224&lt;&gt;"",INT(G224),"")</f>
        <v>-1</v>
      </c>
      <c r="I224" s="47">
        <f t="shared" ref="I224:I229" si="188">IF(H224&lt;&gt;"",INT((G224-H224)*24),"")</f>
        <v>15</v>
      </c>
      <c r="J224" s="48">
        <f t="shared" ref="J224:J229" si="189">IF(I224&lt;&gt;"",(((G224-H224)*24)-I224)*60,"")</f>
        <v>54.999999990686774</v>
      </c>
    </row>
    <row r="225" spans="1:10" x14ac:dyDescent="0.3">
      <c r="A225" s="42">
        <f t="shared" si="185"/>
        <v>224</v>
      </c>
      <c r="B225" s="43">
        <v>45397</v>
      </c>
      <c r="C225" s="44">
        <v>0.65972222222222221</v>
      </c>
      <c r="D225" s="45" t="str">
        <f>IF(Tabela46[[#This Row],[Data]]&lt;&gt;"",PROPER(TEXT(Tabela46[[#This Row],[Data]],"mmmm")),"")</f>
        <v>Abril</v>
      </c>
      <c r="E225" s="45">
        <f>IF(Tabela46[[#This Row],[Data]]&lt;&gt;"",YEAR(Tabela46[[#This Row],[Data]]),"")</f>
        <v>2024</v>
      </c>
      <c r="F225" s="46">
        <f>IF(AND(Tabela46[[#This Row],[Data]]&lt;&gt;"",Tabela46[[#This Row],[Horário]]&lt;&gt;""),Tabela46[[#This Row],[Data]]+Tabela46[[#This Row],[Horário]],"")</f>
        <v>45397.659722222219</v>
      </c>
      <c r="G225" s="46">
        <f t="shared" si="186"/>
        <v>1.09375</v>
      </c>
      <c r="H225" s="47">
        <f t="shared" si="187"/>
        <v>1</v>
      </c>
      <c r="I225" s="47">
        <f t="shared" si="188"/>
        <v>2</v>
      </c>
      <c r="J225" s="48">
        <f t="shared" si="189"/>
        <v>15</v>
      </c>
    </row>
    <row r="226" spans="1:10" x14ac:dyDescent="0.3">
      <c r="A226" s="42">
        <f t="shared" si="185"/>
        <v>225</v>
      </c>
      <c r="B226" s="43">
        <v>45397</v>
      </c>
      <c r="C226" s="44">
        <v>0.90625</v>
      </c>
      <c r="D226" s="45" t="str">
        <f>IF(Tabela46[[#This Row],[Data]]&lt;&gt;"",PROPER(TEXT(Tabela46[[#This Row],[Data]],"mmmm")),"")</f>
        <v>Abril</v>
      </c>
      <c r="E226" s="45">
        <f>IF(Tabela46[[#This Row],[Data]]&lt;&gt;"",YEAR(Tabela46[[#This Row],[Data]]),"")</f>
        <v>2024</v>
      </c>
      <c r="F226" s="46">
        <f>IF(AND(Tabela46[[#This Row],[Data]]&lt;&gt;"",Tabela46[[#This Row],[Horário]]&lt;&gt;""),Tabela46[[#This Row],[Data]]+Tabela46[[#This Row],[Horário]],"")</f>
        <v>45397.90625</v>
      </c>
      <c r="G226" s="46">
        <f t="shared" si="186"/>
        <v>0.24652777778101154</v>
      </c>
      <c r="H226" s="47">
        <f t="shared" si="187"/>
        <v>0</v>
      </c>
      <c r="I226" s="47">
        <f t="shared" si="188"/>
        <v>5</v>
      </c>
      <c r="J226" s="48">
        <f t="shared" si="189"/>
        <v>55.000000004656613</v>
      </c>
    </row>
    <row r="227" spans="1:10" x14ac:dyDescent="0.3">
      <c r="A227" s="42">
        <f t="shared" si="185"/>
        <v>226</v>
      </c>
      <c r="B227" s="43">
        <v>45409</v>
      </c>
      <c r="C227" s="44">
        <v>0.67013888888888884</v>
      </c>
      <c r="D227" s="45" t="str">
        <f>IF(Tabela46[[#This Row],[Data]]&lt;&gt;"",PROPER(TEXT(Tabela46[[#This Row],[Data]],"mmmm")),"")</f>
        <v>Abril</v>
      </c>
      <c r="E227" s="45">
        <f>IF(Tabela46[[#This Row],[Data]]&lt;&gt;"",YEAR(Tabela46[[#This Row],[Data]]),"")</f>
        <v>2024</v>
      </c>
      <c r="F227" s="46">
        <f>IF(AND(Tabela46[[#This Row],[Data]]&lt;&gt;"",Tabela46[[#This Row],[Horário]]&lt;&gt;""),Tabela46[[#This Row],[Data]]+Tabela46[[#This Row],[Horário]],"")</f>
        <v>45409.670138888891</v>
      </c>
      <c r="G227" s="46">
        <f t="shared" si="186"/>
        <v>11.763888888890506</v>
      </c>
      <c r="H227" s="47">
        <f t="shared" si="187"/>
        <v>11</v>
      </c>
      <c r="I227" s="47">
        <f t="shared" si="188"/>
        <v>18</v>
      </c>
      <c r="J227" s="48">
        <f t="shared" si="189"/>
        <v>20.000000002328306</v>
      </c>
    </row>
    <row r="228" spans="1:10" x14ac:dyDescent="0.3">
      <c r="A228" s="42">
        <f t="shared" si="185"/>
        <v>227</v>
      </c>
      <c r="B228" s="43">
        <v>45409</v>
      </c>
      <c r="C228" s="44">
        <v>0.75</v>
      </c>
      <c r="D228" s="45" t="str">
        <f>IF(Tabela46[[#This Row],[Data]]&lt;&gt;"",PROPER(TEXT(Tabela46[[#This Row],[Data]],"mmmm")),"")</f>
        <v>Abril</v>
      </c>
      <c r="E228" s="45">
        <f>IF(Tabela46[[#This Row],[Data]]&lt;&gt;"",YEAR(Tabela46[[#This Row],[Data]]),"")</f>
        <v>2024</v>
      </c>
      <c r="F228" s="46">
        <f>IF(AND(Tabela46[[#This Row],[Data]]&lt;&gt;"",Tabela46[[#This Row],[Horário]]&lt;&gt;""),Tabela46[[#This Row],[Data]]+Tabela46[[#This Row],[Horário]],"")</f>
        <v>45409.75</v>
      </c>
      <c r="G228" s="46">
        <f t="shared" si="186"/>
        <v>7.9861111109494232E-2</v>
      </c>
      <c r="H228" s="47">
        <f t="shared" si="187"/>
        <v>0</v>
      </c>
      <c r="I228" s="47">
        <f t="shared" si="188"/>
        <v>1</v>
      </c>
      <c r="J228" s="48">
        <f t="shared" si="189"/>
        <v>54.999999997671694</v>
      </c>
    </row>
    <row r="229" spans="1:10" x14ac:dyDescent="0.3">
      <c r="A229" s="42">
        <f t="shared" si="185"/>
        <v>228</v>
      </c>
      <c r="B229" s="43">
        <v>45409</v>
      </c>
      <c r="C229" s="44">
        <v>0.90277777777777779</v>
      </c>
      <c r="D229" s="45" t="str">
        <f>IF(Tabela46[[#This Row],[Data]]&lt;&gt;"",PROPER(TEXT(Tabela46[[#This Row],[Data]],"mmmm")),"")</f>
        <v>Abril</v>
      </c>
      <c r="E229" s="45">
        <f>IF(Tabela46[[#This Row],[Data]]&lt;&gt;"",YEAR(Tabela46[[#This Row],[Data]]),"")</f>
        <v>2024</v>
      </c>
      <c r="F229" s="46">
        <f>IF(AND(Tabela46[[#This Row],[Data]]&lt;&gt;"",Tabela46[[#This Row],[Horário]]&lt;&gt;""),Tabela46[[#This Row],[Data]]+Tabela46[[#This Row],[Horário]],"")</f>
        <v>45409.902777777781</v>
      </c>
      <c r="G229" s="46">
        <f t="shared" si="186"/>
        <v>0.15277777778101154</v>
      </c>
      <c r="H229" s="47">
        <f t="shared" si="187"/>
        <v>0</v>
      </c>
      <c r="I229" s="47">
        <f t="shared" si="188"/>
        <v>3</v>
      </c>
      <c r="J229" s="48">
        <f t="shared" si="189"/>
        <v>40.000000004656613</v>
      </c>
    </row>
    <row r="230" spans="1:10" x14ac:dyDescent="0.3">
      <c r="A230" s="42">
        <f t="shared" ref="A230:A235" si="190">A229+1</f>
        <v>229</v>
      </c>
      <c r="B230" s="43">
        <v>45409</v>
      </c>
      <c r="C230" s="44">
        <v>0.98958333333333337</v>
      </c>
      <c r="D230" s="45" t="str">
        <f>IF(Tabela46[[#This Row],[Data]]&lt;&gt;"",PROPER(TEXT(Tabela46[[#This Row],[Data]],"mmmm")),"")</f>
        <v>Abril</v>
      </c>
      <c r="E230" s="45">
        <f>IF(Tabela46[[#This Row],[Data]]&lt;&gt;"",YEAR(Tabela46[[#This Row],[Data]]),"")</f>
        <v>2024</v>
      </c>
      <c r="F230" s="46">
        <f>IF(AND(Tabela46[[#This Row],[Data]]&lt;&gt;"",Tabela46[[#This Row],[Horário]]&lt;&gt;""),Tabela46[[#This Row],[Data]]+Tabela46[[#This Row],[Horário]],"")</f>
        <v>45409.989583333336</v>
      </c>
      <c r="G230" s="46">
        <f t="shared" ref="G230:G235" si="191">IF(AND(B230&lt;&gt;"",C230&lt;&gt;""),(B230+C230)-(B229+C229),"")</f>
        <v>8.6805555554747116E-2</v>
      </c>
      <c r="H230" s="47">
        <f t="shared" ref="H230:H235" si="192">IF(G230&lt;&gt;"",INT(G230),"")</f>
        <v>0</v>
      </c>
      <c r="I230" s="47">
        <f t="shared" ref="I230:I235" si="193">IF(H230&lt;&gt;"",INT((G230-H230)*24),"")</f>
        <v>2</v>
      </c>
      <c r="J230" s="48">
        <f t="shared" ref="J230:J235" si="194">IF(I230&lt;&gt;"",(((G230-H230)*24)-I230)*60,"")</f>
        <v>4.9999999988358468</v>
      </c>
    </row>
    <row r="231" spans="1:10" x14ac:dyDescent="0.3">
      <c r="A231" s="42">
        <f t="shared" si="190"/>
        <v>230</v>
      </c>
      <c r="B231" s="43">
        <v>45410</v>
      </c>
      <c r="C231" s="44">
        <v>0.58333333333333337</v>
      </c>
      <c r="D231" s="45" t="str">
        <f>IF(Tabela46[[#This Row],[Data]]&lt;&gt;"",PROPER(TEXT(Tabela46[[#This Row],[Data]],"mmmm")),"")</f>
        <v>Abril</v>
      </c>
      <c r="E231" s="45">
        <f>IF(Tabela46[[#This Row],[Data]]&lt;&gt;"",YEAR(Tabela46[[#This Row],[Data]]),"")</f>
        <v>2024</v>
      </c>
      <c r="F231" s="46">
        <f>IF(AND(Tabela46[[#This Row],[Data]]&lt;&gt;"",Tabela46[[#This Row],[Horário]]&lt;&gt;""),Tabela46[[#This Row],[Data]]+Tabela46[[#This Row],[Horário]],"")</f>
        <v>45410.583333333336</v>
      </c>
      <c r="G231" s="46">
        <f t="shared" si="191"/>
        <v>0.59375</v>
      </c>
      <c r="H231" s="47">
        <f t="shared" si="192"/>
        <v>0</v>
      </c>
      <c r="I231" s="47">
        <f t="shared" si="193"/>
        <v>14</v>
      </c>
      <c r="J231" s="48">
        <f t="shared" si="194"/>
        <v>15</v>
      </c>
    </row>
    <row r="232" spans="1:10" x14ac:dyDescent="0.3">
      <c r="A232" s="42">
        <f t="shared" si="190"/>
        <v>231</v>
      </c>
      <c r="B232" s="43">
        <v>45410</v>
      </c>
      <c r="C232" s="44">
        <v>0.40277777777777779</v>
      </c>
      <c r="D232" s="45" t="str">
        <f>IF(Tabela46[[#This Row],[Data]]&lt;&gt;"",PROPER(TEXT(Tabela46[[#This Row],[Data]],"mmmm")),"")</f>
        <v>Abril</v>
      </c>
      <c r="E232" s="45">
        <f>IF(Tabela46[[#This Row],[Data]]&lt;&gt;"",YEAR(Tabela46[[#This Row],[Data]]),"")</f>
        <v>2024</v>
      </c>
      <c r="F232" s="46">
        <f>IF(AND(Tabela46[[#This Row],[Data]]&lt;&gt;"",Tabela46[[#This Row],[Horário]]&lt;&gt;""),Tabela46[[#This Row],[Data]]+Tabela46[[#This Row],[Horário]],"")</f>
        <v>45410.402777777781</v>
      </c>
      <c r="G232" s="46">
        <f t="shared" si="191"/>
        <v>-0.18055555555474712</v>
      </c>
      <c r="H232" s="47">
        <f t="shared" si="192"/>
        <v>-1</v>
      </c>
      <c r="I232" s="47">
        <f t="shared" si="193"/>
        <v>19</v>
      </c>
      <c r="J232" s="48">
        <f t="shared" si="194"/>
        <v>40.000000001164153</v>
      </c>
    </row>
    <row r="233" spans="1:10" x14ac:dyDescent="0.3">
      <c r="A233" s="42">
        <f t="shared" si="190"/>
        <v>232</v>
      </c>
      <c r="B233" s="43">
        <v>45410</v>
      </c>
      <c r="C233" s="44">
        <v>0.96180555555555558</v>
      </c>
      <c r="D233" s="45" t="str">
        <f>IF(Tabela46[[#This Row],[Data]]&lt;&gt;"",PROPER(TEXT(Tabela46[[#This Row],[Data]],"mmmm")),"")</f>
        <v>Abril</v>
      </c>
      <c r="E233" s="45">
        <f>IF(Tabela46[[#This Row],[Data]]&lt;&gt;"",YEAR(Tabela46[[#This Row],[Data]]),"")</f>
        <v>2024</v>
      </c>
      <c r="F233" s="46">
        <f>IF(AND(Tabela46[[#This Row],[Data]]&lt;&gt;"",Tabela46[[#This Row],[Horário]]&lt;&gt;""),Tabela46[[#This Row],[Data]]+Tabela46[[#This Row],[Horário]],"")</f>
        <v>45410.961805555555</v>
      </c>
      <c r="G233" s="46">
        <f t="shared" si="191"/>
        <v>0.55902777777373558</v>
      </c>
      <c r="H233" s="47">
        <f t="shared" si="192"/>
        <v>0</v>
      </c>
      <c r="I233" s="47">
        <f t="shared" si="193"/>
        <v>13</v>
      </c>
      <c r="J233" s="48">
        <f t="shared" si="194"/>
        <v>24.999999994179234</v>
      </c>
    </row>
    <row r="234" spans="1:10" x14ac:dyDescent="0.3">
      <c r="A234" s="42">
        <f t="shared" si="190"/>
        <v>233</v>
      </c>
      <c r="B234" s="43">
        <v>45419</v>
      </c>
      <c r="C234" s="44">
        <v>0.45277777777777778</v>
      </c>
      <c r="D234" s="45" t="str">
        <f>IF(Tabela46[[#This Row],[Data]]&lt;&gt;"",PROPER(TEXT(Tabela46[[#This Row],[Data]],"mmmm")),"")</f>
        <v>Maio</v>
      </c>
      <c r="E234" s="45">
        <f>IF(Tabela46[[#This Row],[Data]]&lt;&gt;"",YEAR(Tabela46[[#This Row],[Data]]),"")</f>
        <v>2024</v>
      </c>
      <c r="F234" s="46">
        <f>IF(AND(Tabela46[[#This Row],[Data]]&lt;&gt;"",Tabela46[[#This Row],[Horário]]&lt;&gt;""),Tabela46[[#This Row],[Data]]+Tabela46[[#This Row],[Horário]],"")</f>
        <v>45419.452777777777</v>
      </c>
      <c r="G234" s="46">
        <f t="shared" si="191"/>
        <v>8.4909722222218988</v>
      </c>
      <c r="H234" s="47">
        <f t="shared" si="192"/>
        <v>8</v>
      </c>
      <c r="I234" s="47">
        <f t="shared" si="193"/>
        <v>11</v>
      </c>
      <c r="J234" s="48">
        <f t="shared" si="194"/>
        <v>46.999999999534339</v>
      </c>
    </row>
    <row r="235" spans="1:10" x14ac:dyDescent="0.3">
      <c r="A235" s="42">
        <f t="shared" si="190"/>
        <v>234</v>
      </c>
      <c r="B235" s="43">
        <v>45419</v>
      </c>
      <c r="C235" s="44">
        <v>0.60069444444444442</v>
      </c>
      <c r="D235" s="45" t="str">
        <f>IF(Tabela46[[#This Row],[Data]]&lt;&gt;"",PROPER(TEXT(Tabela46[[#This Row],[Data]],"mmmm")),"")</f>
        <v>Maio</v>
      </c>
      <c r="E235" s="45">
        <f>IF(Tabela46[[#This Row],[Data]]&lt;&gt;"",YEAR(Tabela46[[#This Row],[Data]]),"")</f>
        <v>2024</v>
      </c>
      <c r="F235" s="46">
        <f>IF(AND(Tabela46[[#This Row],[Data]]&lt;&gt;"",Tabela46[[#This Row],[Horário]]&lt;&gt;""),Tabela46[[#This Row],[Data]]+Tabela46[[#This Row],[Horário]],"")</f>
        <v>45419.600694444445</v>
      </c>
      <c r="G235" s="46">
        <f t="shared" si="191"/>
        <v>0.14791666666860692</v>
      </c>
      <c r="H235" s="47">
        <f t="shared" si="192"/>
        <v>0</v>
      </c>
      <c r="I235" s="47">
        <f t="shared" si="193"/>
        <v>3</v>
      </c>
      <c r="J235" s="48">
        <f t="shared" si="194"/>
        <v>33.000000002793968</v>
      </c>
    </row>
    <row r="236" spans="1:10" x14ac:dyDescent="0.3">
      <c r="A236" s="42">
        <f t="shared" ref="A236:A241" si="195">A235+1</f>
        <v>235</v>
      </c>
      <c r="B236" s="43">
        <v>45419</v>
      </c>
      <c r="C236" s="44">
        <v>0.70833333333333337</v>
      </c>
      <c r="D236" s="45" t="str">
        <f>IF(Tabela46[[#This Row],[Data]]&lt;&gt;"",PROPER(TEXT(Tabela46[[#This Row],[Data]],"mmmm")),"")</f>
        <v>Maio</v>
      </c>
      <c r="E236" s="45">
        <f>IF(Tabela46[[#This Row],[Data]]&lt;&gt;"",YEAR(Tabela46[[#This Row],[Data]]),"")</f>
        <v>2024</v>
      </c>
      <c r="F236" s="46">
        <f>IF(AND(Tabela46[[#This Row],[Data]]&lt;&gt;"",Tabela46[[#This Row],[Horário]]&lt;&gt;""),Tabela46[[#This Row],[Data]]+Tabela46[[#This Row],[Horário]],"")</f>
        <v>45419.708333333336</v>
      </c>
      <c r="G236" s="46">
        <f t="shared" ref="G236:G241" si="196">IF(AND(B236&lt;&gt;"",C236&lt;&gt;""),(B236+C236)-(B235+C235),"")</f>
        <v>0.10763888889050577</v>
      </c>
      <c r="H236" s="47">
        <f t="shared" ref="H236:H241" si="197">IF(G236&lt;&gt;"",INT(G236),"")</f>
        <v>0</v>
      </c>
      <c r="I236" s="47">
        <f t="shared" ref="I236:I241" si="198">IF(H236&lt;&gt;"",INT((G236-H236)*24),"")</f>
        <v>2</v>
      </c>
      <c r="J236" s="48">
        <f t="shared" ref="J236:J241" si="199">IF(I236&lt;&gt;"",(((G236-H236)*24)-I236)*60,"")</f>
        <v>35.000000002328306</v>
      </c>
    </row>
    <row r="237" spans="1:10" x14ac:dyDescent="0.3">
      <c r="A237" s="42">
        <f t="shared" si="195"/>
        <v>236</v>
      </c>
      <c r="B237" s="43">
        <v>45421</v>
      </c>
      <c r="C237" s="44">
        <v>0.59027777777777779</v>
      </c>
      <c r="D237" s="45" t="str">
        <f>IF(Tabela46[[#This Row],[Data]]&lt;&gt;"",PROPER(TEXT(Tabela46[[#This Row],[Data]],"mmmm")),"")</f>
        <v>Maio</v>
      </c>
      <c r="E237" s="45">
        <f>IF(Tabela46[[#This Row],[Data]]&lt;&gt;"",YEAR(Tabela46[[#This Row],[Data]]),"")</f>
        <v>2024</v>
      </c>
      <c r="F237" s="46">
        <f>IF(AND(Tabela46[[#This Row],[Data]]&lt;&gt;"",Tabela46[[#This Row],[Horário]]&lt;&gt;""),Tabela46[[#This Row],[Data]]+Tabela46[[#This Row],[Horário]],"")</f>
        <v>45421.590277777781</v>
      </c>
      <c r="G237" s="46">
        <f t="shared" si="196"/>
        <v>1.8819444444452529</v>
      </c>
      <c r="H237" s="47">
        <f t="shared" si="197"/>
        <v>1</v>
      </c>
      <c r="I237" s="47">
        <f t="shared" si="198"/>
        <v>21</v>
      </c>
      <c r="J237" s="48">
        <f t="shared" si="199"/>
        <v>10.000000001164153</v>
      </c>
    </row>
    <row r="238" spans="1:10" x14ac:dyDescent="0.3">
      <c r="A238" s="42">
        <f t="shared" si="195"/>
        <v>237</v>
      </c>
      <c r="B238" s="43">
        <v>45421</v>
      </c>
      <c r="C238" s="44">
        <v>0.62708333333333333</v>
      </c>
      <c r="D238" s="45" t="str">
        <f>IF(Tabela46[[#This Row],[Data]]&lt;&gt;"",PROPER(TEXT(Tabela46[[#This Row],[Data]],"mmmm")),"")</f>
        <v>Maio</v>
      </c>
      <c r="E238" s="45">
        <f>IF(Tabela46[[#This Row],[Data]]&lt;&gt;"",YEAR(Tabela46[[#This Row],[Data]]),"")</f>
        <v>2024</v>
      </c>
      <c r="F238" s="46">
        <f>IF(AND(Tabela46[[#This Row],[Data]]&lt;&gt;"",Tabela46[[#This Row],[Horário]]&lt;&gt;""),Tabela46[[#This Row],[Data]]+Tabela46[[#This Row],[Horário]],"")</f>
        <v>45421.627083333333</v>
      </c>
      <c r="G238" s="46">
        <f t="shared" si="196"/>
        <v>3.6805555551836733E-2</v>
      </c>
      <c r="H238" s="47">
        <f t="shared" si="197"/>
        <v>0</v>
      </c>
      <c r="I238" s="47">
        <f t="shared" si="198"/>
        <v>0</v>
      </c>
      <c r="J238" s="48">
        <f t="shared" si="199"/>
        <v>52.999999994644895</v>
      </c>
    </row>
    <row r="239" spans="1:10" x14ac:dyDescent="0.3">
      <c r="A239" s="42">
        <f t="shared" si="195"/>
        <v>238</v>
      </c>
      <c r="B239" s="43">
        <v>45421</v>
      </c>
      <c r="C239" s="44">
        <v>0.67361111111111116</v>
      </c>
      <c r="D239" s="45" t="str">
        <f>IF(Tabela46[[#This Row],[Data]]&lt;&gt;"",PROPER(TEXT(Tabela46[[#This Row],[Data]],"mmmm")),"")</f>
        <v>Maio</v>
      </c>
      <c r="E239" s="45">
        <f>IF(Tabela46[[#This Row],[Data]]&lt;&gt;"",YEAR(Tabela46[[#This Row],[Data]]),"")</f>
        <v>2024</v>
      </c>
      <c r="F239" s="46">
        <f>IF(AND(Tabela46[[#This Row],[Data]]&lt;&gt;"",Tabela46[[#This Row],[Horário]]&lt;&gt;""),Tabela46[[#This Row],[Data]]+Tabela46[[#This Row],[Horário]],"")</f>
        <v>45421.673611111109</v>
      </c>
      <c r="G239" s="46">
        <f t="shared" si="196"/>
        <v>4.6527777776645962E-2</v>
      </c>
      <c r="H239" s="47">
        <f t="shared" si="197"/>
        <v>0</v>
      </c>
      <c r="I239" s="47">
        <f t="shared" si="198"/>
        <v>1</v>
      </c>
      <c r="J239" s="48">
        <f t="shared" si="199"/>
        <v>6.9999999983701855</v>
      </c>
    </row>
    <row r="240" spans="1:10" x14ac:dyDescent="0.3">
      <c r="A240" s="42">
        <f t="shared" si="195"/>
        <v>239</v>
      </c>
      <c r="B240" s="43">
        <v>45421</v>
      </c>
      <c r="C240" s="44">
        <v>0.70486111111111116</v>
      </c>
      <c r="D240" s="45" t="str">
        <f>IF(Tabela46[[#This Row],[Data]]&lt;&gt;"",PROPER(TEXT(Tabela46[[#This Row],[Data]],"mmmm")),"")</f>
        <v>Maio</v>
      </c>
      <c r="E240" s="45">
        <f>IF(Tabela46[[#This Row],[Data]]&lt;&gt;"",YEAR(Tabela46[[#This Row],[Data]]),"")</f>
        <v>2024</v>
      </c>
      <c r="F240" s="46">
        <f>IF(AND(Tabela46[[#This Row],[Data]]&lt;&gt;"",Tabela46[[#This Row],[Horário]]&lt;&gt;""),Tabela46[[#This Row],[Data]]+Tabela46[[#This Row],[Horário]],"")</f>
        <v>45421.704861111109</v>
      </c>
      <c r="G240" s="46">
        <f t="shared" si="196"/>
        <v>3.125E-2</v>
      </c>
      <c r="H240" s="47">
        <f t="shared" si="197"/>
        <v>0</v>
      </c>
      <c r="I240" s="47">
        <f t="shared" si="198"/>
        <v>0</v>
      </c>
      <c r="J240" s="48">
        <f t="shared" si="199"/>
        <v>45</v>
      </c>
    </row>
    <row r="241" spans="1:10" x14ac:dyDescent="0.3">
      <c r="A241" s="42">
        <f t="shared" si="195"/>
        <v>240</v>
      </c>
      <c r="B241" s="43">
        <v>45421</v>
      </c>
      <c r="C241" s="44">
        <v>0.85763888888888884</v>
      </c>
      <c r="D241" s="45" t="str">
        <f>IF(Tabela46[[#This Row],[Data]]&lt;&gt;"",PROPER(TEXT(Tabela46[[#This Row],[Data]],"mmmm")),"")</f>
        <v>Maio</v>
      </c>
      <c r="E241" s="45">
        <f>IF(Tabela46[[#This Row],[Data]]&lt;&gt;"",YEAR(Tabela46[[#This Row],[Data]]),"")</f>
        <v>2024</v>
      </c>
      <c r="F241" s="46">
        <f>IF(AND(Tabela46[[#This Row],[Data]]&lt;&gt;"",Tabela46[[#This Row],[Horário]]&lt;&gt;""),Tabela46[[#This Row],[Data]]+Tabela46[[#This Row],[Horário]],"")</f>
        <v>45421.857638888891</v>
      </c>
      <c r="G241" s="46">
        <f t="shared" si="196"/>
        <v>0.15277777778101154</v>
      </c>
      <c r="H241" s="47">
        <f t="shared" si="197"/>
        <v>0</v>
      </c>
      <c r="I241" s="47">
        <f t="shared" si="198"/>
        <v>3</v>
      </c>
      <c r="J241" s="48">
        <f t="shared" si="199"/>
        <v>40.000000004656613</v>
      </c>
    </row>
    <row r="242" spans="1:10" x14ac:dyDescent="0.3">
      <c r="A242" s="42">
        <f t="shared" ref="A242:A247" si="200">A241+1</f>
        <v>241</v>
      </c>
      <c r="B242" s="43">
        <v>45423</v>
      </c>
      <c r="C242" s="44">
        <v>0.69444444444444442</v>
      </c>
      <c r="D242" s="45" t="str">
        <f>IF(Tabela46[[#This Row],[Data]]&lt;&gt;"",PROPER(TEXT(Tabela46[[#This Row],[Data]],"mmmm")),"")</f>
        <v>Maio</v>
      </c>
      <c r="E242" s="45">
        <f>IF(Tabela46[[#This Row],[Data]]&lt;&gt;"",YEAR(Tabela46[[#This Row],[Data]]),"")</f>
        <v>2024</v>
      </c>
      <c r="F242" s="46">
        <f>IF(AND(Tabela46[[#This Row],[Data]]&lt;&gt;"",Tabela46[[#This Row],[Horário]]&lt;&gt;""),Tabela46[[#This Row],[Data]]+Tabela46[[#This Row],[Horário]],"")</f>
        <v>45423.694444444445</v>
      </c>
      <c r="G242" s="46">
        <f t="shared" ref="G242:G247" si="201">IF(AND(B242&lt;&gt;"",C242&lt;&gt;""),(B242+C242)-(B241+C241),"")</f>
        <v>1.8368055555547471</v>
      </c>
      <c r="H242" s="47">
        <f t="shared" ref="H242:H247" si="202">IF(G242&lt;&gt;"",INT(G242),"")</f>
        <v>1</v>
      </c>
      <c r="I242" s="47">
        <f t="shared" ref="I242:I247" si="203">IF(H242&lt;&gt;"",INT((G242-H242)*24),"")</f>
        <v>20</v>
      </c>
      <c r="J242" s="48">
        <f t="shared" ref="J242:J247" si="204">IF(I242&lt;&gt;"",(((G242-H242)*24)-I242)*60,"")</f>
        <v>4.9999999988358468</v>
      </c>
    </row>
    <row r="243" spans="1:10" x14ac:dyDescent="0.3">
      <c r="A243" s="42">
        <f t="shared" si="200"/>
        <v>242</v>
      </c>
      <c r="B243" s="43">
        <v>45423</v>
      </c>
      <c r="C243" s="44">
        <v>0.78472222222222221</v>
      </c>
      <c r="D243" s="45" t="str">
        <f>IF(Tabela46[[#This Row],[Data]]&lt;&gt;"",PROPER(TEXT(Tabela46[[#This Row],[Data]],"mmmm")),"")</f>
        <v>Maio</v>
      </c>
      <c r="E243" s="45">
        <f>IF(Tabela46[[#This Row],[Data]]&lt;&gt;"",YEAR(Tabela46[[#This Row],[Data]]),"")</f>
        <v>2024</v>
      </c>
      <c r="F243" s="46">
        <f>IF(AND(Tabela46[[#This Row],[Data]]&lt;&gt;"",Tabela46[[#This Row],[Horário]]&lt;&gt;""),Tabela46[[#This Row],[Data]]+Tabela46[[#This Row],[Horário]],"")</f>
        <v>45423.784722222219</v>
      </c>
      <c r="G243" s="46">
        <f t="shared" si="201"/>
        <v>9.0277777773735579E-2</v>
      </c>
      <c r="H243" s="47">
        <f t="shared" si="202"/>
        <v>0</v>
      </c>
      <c r="I243" s="47">
        <f t="shared" si="203"/>
        <v>2</v>
      </c>
      <c r="J243" s="48">
        <f t="shared" si="204"/>
        <v>9.9999999941792339</v>
      </c>
    </row>
    <row r="244" spans="1:10" x14ac:dyDescent="0.3">
      <c r="A244" s="42">
        <f t="shared" si="200"/>
        <v>243</v>
      </c>
      <c r="B244" s="43">
        <v>45423</v>
      </c>
      <c r="C244" s="44">
        <v>0.82638888888888884</v>
      </c>
      <c r="D244" s="45" t="str">
        <f>IF(Tabela46[[#This Row],[Data]]&lt;&gt;"",PROPER(TEXT(Tabela46[[#This Row],[Data]],"mmmm")),"")</f>
        <v>Maio</v>
      </c>
      <c r="E244" s="45">
        <f>IF(Tabela46[[#This Row],[Data]]&lt;&gt;"",YEAR(Tabela46[[#This Row],[Data]]),"")</f>
        <v>2024</v>
      </c>
      <c r="F244" s="46">
        <f>IF(AND(Tabela46[[#This Row],[Data]]&lt;&gt;"",Tabela46[[#This Row],[Horário]]&lt;&gt;""),Tabela46[[#This Row],[Data]]+Tabela46[[#This Row],[Horário]],"")</f>
        <v>45423.826388888891</v>
      </c>
      <c r="G244" s="46">
        <f t="shared" si="201"/>
        <v>4.1666666671517305E-2</v>
      </c>
      <c r="H244" s="47">
        <f t="shared" si="202"/>
        <v>0</v>
      </c>
      <c r="I244" s="47">
        <f t="shared" si="203"/>
        <v>1</v>
      </c>
      <c r="J244" s="48">
        <f t="shared" si="204"/>
        <v>6.9849193096160889E-9</v>
      </c>
    </row>
    <row r="245" spans="1:10" x14ac:dyDescent="0.3">
      <c r="A245" s="42">
        <f t="shared" si="200"/>
        <v>244</v>
      </c>
      <c r="B245" s="43">
        <v>45423</v>
      </c>
      <c r="C245" s="44">
        <v>0.96180555555555558</v>
      </c>
      <c r="D245" s="45" t="str">
        <f>IF(Tabela46[[#This Row],[Data]]&lt;&gt;"",PROPER(TEXT(Tabela46[[#This Row],[Data]],"mmmm")),"")</f>
        <v>Maio</v>
      </c>
      <c r="E245" s="45">
        <f>IF(Tabela46[[#This Row],[Data]]&lt;&gt;"",YEAR(Tabela46[[#This Row],[Data]]),"")</f>
        <v>2024</v>
      </c>
      <c r="F245" s="46">
        <f>IF(AND(Tabela46[[#This Row],[Data]]&lt;&gt;"",Tabela46[[#This Row],[Horário]]&lt;&gt;""),Tabela46[[#This Row],[Data]]+Tabela46[[#This Row],[Horário]],"")</f>
        <v>45423.961805555555</v>
      </c>
      <c r="G245" s="46">
        <f t="shared" si="201"/>
        <v>0.13541666666424135</v>
      </c>
      <c r="H245" s="47">
        <f t="shared" si="202"/>
        <v>0</v>
      </c>
      <c r="I245" s="47">
        <f t="shared" si="203"/>
        <v>3</v>
      </c>
      <c r="J245" s="48">
        <f t="shared" si="204"/>
        <v>14.99999999650754</v>
      </c>
    </row>
    <row r="246" spans="1:10" x14ac:dyDescent="0.3">
      <c r="A246" s="42">
        <f t="shared" si="200"/>
        <v>245</v>
      </c>
      <c r="B246" s="43">
        <v>45425</v>
      </c>
      <c r="C246" s="44">
        <v>0.43055555555555558</v>
      </c>
      <c r="D246" s="45" t="str">
        <f>IF(Tabela46[[#This Row],[Data]]&lt;&gt;"",PROPER(TEXT(Tabela46[[#This Row],[Data]],"mmmm")),"")</f>
        <v>Maio</v>
      </c>
      <c r="E246" s="45">
        <f>IF(Tabela46[[#This Row],[Data]]&lt;&gt;"",YEAR(Tabela46[[#This Row],[Data]]),"")</f>
        <v>2024</v>
      </c>
      <c r="F246" s="46">
        <f>IF(AND(Tabela46[[#This Row],[Data]]&lt;&gt;"",Tabela46[[#This Row],[Horário]]&lt;&gt;""),Tabela46[[#This Row],[Data]]+Tabela46[[#This Row],[Horário]],"")</f>
        <v>45425.430555555555</v>
      </c>
      <c r="G246" s="46">
        <f t="shared" si="201"/>
        <v>1.46875</v>
      </c>
      <c r="H246" s="47">
        <f t="shared" si="202"/>
        <v>1</v>
      </c>
      <c r="I246" s="47">
        <f t="shared" si="203"/>
        <v>11</v>
      </c>
      <c r="J246" s="48">
        <f t="shared" si="204"/>
        <v>15</v>
      </c>
    </row>
    <row r="247" spans="1:10" x14ac:dyDescent="0.3">
      <c r="A247" s="42">
        <f t="shared" si="200"/>
        <v>246</v>
      </c>
      <c r="B247" s="43">
        <v>45425</v>
      </c>
      <c r="C247" s="44">
        <v>0.54861111111111116</v>
      </c>
      <c r="D247" s="45" t="str">
        <f>IF(Tabela46[[#This Row],[Data]]&lt;&gt;"",PROPER(TEXT(Tabela46[[#This Row],[Data]],"mmmm")),"")</f>
        <v>Maio</v>
      </c>
      <c r="E247" s="45">
        <f>IF(Tabela46[[#This Row],[Data]]&lt;&gt;"",YEAR(Tabela46[[#This Row],[Data]]),"")</f>
        <v>2024</v>
      </c>
      <c r="F247" s="46">
        <f>IF(AND(Tabela46[[#This Row],[Data]]&lt;&gt;"",Tabela46[[#This Row],[Horário]]&lt;&gt;""),Tabela46[[#This Row],[Data]]+Tabela46[[#This Row],[Horário]],"")</f>
        <v>45425.548611111109</v>
      </c>
      <c r="G247" s="46">
        <f t="shared" si="201"/>
        <v>0.11805555555474712</v>
      </c>
      <c r="H247" s="47">
        <f t="shared" si="202"/>
        <v>0</v>
      </c>
      <c r="I247" s="47">
        <f t="shared" si="203"/>
        <v>2</v>
      </c>
      <c r="J247" s="48">
        <f t="shared" si="204"/>
        <v>49.999999998835847</v>
      </c>
    </row>
    <row r="248" spans="1:10" x14ac:dyDescent="0.3">
      <c r="A248" s="42">
        <f t="shared" ref="A248:A253" si="205">A247+1</f>
        <v>247</v>
      </c>
      <c r="B248" s="43">
        <v>45438</v>
      </c>
      <c r="C248" s="44">
        <v>0.66319444444444442</v>
      </c>
      <c r="D248" s="45" t="str">
        <f>IF(Tabela46[[#This Row],[Data]]&lt;&gt;"",PROPER(TEXT(Tabela46[[#This Row],[Data]],"mmmm")),"")</f>
        <v>Maio</v>
      </c>
      <c r="E248" s="45">
        <f>IF(Tabela46[[#This Row],[Data]]&lt;&gt;"",YEAR(Tabela46[[#This Row],[Data]]),"")</f>
        <v>2024</v>
      </c>
      <c r="F248" s="46">
        <f>IF(AND(Tabela46[[#This Row],[Data]]&lt;&gt;"",Tabela46[[#This Row],[Horário]]&lt;&gt;""),Tabela46[[#This Row],[Data]]+Tabela46[[#This Row],[Horário]],"")</f>
        <v>45438.663194444445</v>
      </c>
      <c r="G248" s="46">
        <f t="shared" ref="G248:G253" si="206">IF(AND(B248&lt;&gt;"",C248&lt;&gt;""),(B248+C248)-(B247+C247),"")</f>
        <v>13.114583333335759</v>
      </c>
      <c r="H248" s="47">
        <f t="shared" ref="H248:H253" si="207">IF(G248&lt;&gt;"",INT(G248),"")</f>
        <v>13</v>
      </c>
      <c r="I248" s="47">
        <f t="shared" ref="I248:I253" si="208">IF(H248&lt;&gt;"",INT((G248-H248)*24),"")</f>
        <v>2</v>
      </c>
      <c r="J248" s="48">
        <f t="shared" ref="J248:J253" si="209">IF(I248&lt;&gt;"",(((G248-H248)*24)-I248)*60,"")</f>
        <v>45.00000000349246</v>
      </c>
    </row>
    <row r="249" spans="1:10" x14ac:dyDescent="0.3">
      <c r="A249" s="42">
        <f t="shared" si="205"/>
        <v>248</v>
      </c>
      <c r="B249" s="43">
        <v>45438</v>
      </c>
      <c r="C249" s="44">
        <v>0.79166666666666663</v>
      </c>
      <c r="D249" s="45" t="str">
        <f>IF(Tabela46[[#This Row],[Data]]&lt;&gt;"",PROPER(TEXT(Tabela46[[#This Row],[Data]],"mmmm")),"")</f>
        <v>Maio</v>
      </c>
      <c r="E249" s="45">
        <f>IF(Tabela46[[#This Row],[Data]]&lt;&gt;"",YEAR(Tabela46[[#This Row],[Data]]),"")</f>
        <v>2024</v>
      </c>
      <c r="F249" s="46">
        <f>IF(AND(Tabela46[[#This Row],[Data]]&lt;&gt;"",Tabela46[[#This Row],[Horário]]&lt;&gt;""),Tabela46[[#This Row],[Data]]+Tabela46[[#This Row],[Horário]],"")</f>
        <v>45438.791666666664</v>
      </c>
      <c r="G249" s="46">
        <f t="shared" si="206"/>
        <v>0.12847222221898846</v>
      </c>
      <c r="H249" s="47">
        <f t="shared" si="207"/>
        <v>0</v>
      </c>
      <c r="I249" s="47">
        <f t="shared" si="208"/>
        <v>3</v>
      </c>
      <c r="J249" s="48">
        <f t="shared" si="209"/>
        <v>4.9999999953433871</v>
      </c>
    </row>
    <row r="250" spans="1:10" x14ac:dyDescent="0.3">
      <c r="A250" s="42">
        <f t="shared" si="205"/>
        <v>249</v>
      </c>
      <c r="B250" s="43">
        <v>45438</v>
      </c>
      <c r="C250" s="44">
        <v>0.8666666666666667</v>
      </c>
      <c r="D250" s="45" t="str">
        <f>IF(Tabela46[[#This Row],[Data]]&lt;&gt;"",PROPER(TEXT(Tabela46[[#This Row],[Data]],"mmmm")),"")</f>
        <v>Maio</v>
      </c>
      <c r="E250" s="45">
        <f>IF(Tabela46[[#This Row],[Data]]&lt;&gt;"",YEAR(Tabela46[[#This Row],[Data]]),"")</f>
        <v>2024</v>
      </c>
      <c r="F250" s="46">
        <f>IF(AND(Tabela46[[#This Row],[Data]]&lt;&gt;"",Tabela46[[#This Row],[Horário]]&lt;&gt;""),Tabela46[[#This Row],[Data]]+Tabela46[[#This Row],[Horário]],"")</f>
        <v>45438.866666666669</v>
      </c>
      <c r="G250" s="46">
        <f t="shared" si="206"/>
        <v>7.5000000004365575E-2</v>
      </c>
      <c r="H250" s="47">
        <f t="shared" si="207"/>
        <v>0</v>
      </c>
      <c r="I250" s="47">
        <f t="shared" si="208"/>
        <v>1</v>
      </c>
      <c r="J250" s="48">
        <f t="shared" si="209"/>
        <v>48.000000006286427</v>
      </c>
    </row>
    <row r="251" spans="1:10" x14ac:dyDescent="0.3">
      <c r="A251" s="42">
        <f t="shared" si="205"/>
        <v>250</v>
      </c>
      <c r="B251" s="43">
        <v>45438</v>
      </c>
      <c r="C251" s="44">
        <v>0.97916666666666663</v>
      </c>
      <c r="D251" s="45" t="str">
        <f>IF(Tabela46[[#This Row],[Data]]&lt;&gt;"",PROPER(TEXT(Tabela46[[#This Row],[Data]],"mmmm")),"")</f>
        <v>Maio</v>
      </c>
      <c r="E251" s="45">
        <f>IF(Tabela46[[#This Row],[Data]]&lt;&gt;"",YEAR(Tabela46[[#This Row],[Data]]),"")</f>
        <v>2024</v>
      </c>
      <c r="F251" s="46">
        <f>IF(AND(Tabela46[[#This Row],[Data]]&lt;&gt;"",Tabela46[[#This Row],[Horário]]&lt;&gt;""),Tabela46[[#This Row],[Data]]+Tabela46[[#This Row],[Horário]],"")</f>
        <v>45438.979166666664</v>
      </c>
      <c r="G251" s="46">
        <f t="shared" si="206"/>
        <v>0.11249999999563443</v>
      </c>
      <c r="H251" s="47">
        <f t="shared" si="207"/>
        <v>0</v>
      </c>
      <c r="I251" s="47">
        <f t="shared" si="208"/>
        <v>2</v>
      </c>
      <c r="J251" s="48">
        <f t="shared" si="209"/>
        <v>41.999999993713573</v>
      </c>
    </row>
    <row r="252" spans="1:10" x14ac:dyDescent="0.3">
      <c r="A252" s="42">
        <f t="shared" si="205"/>
        <v>251</v>
      </c>
      <c r="B252" s="43">
        <v>45439</v>
      </c>
      <c r="C252" s="44">
        <v>0.60416666666666663</v>
      </c>
      <c r="D252" s="45" t="str">
        <f>IF(Tabela46[[#This Row],[Data]]&lt;&gt;"",PROPER(TEXT(Tabela46[[#This Row],[Data]],"mmmm")),"")</f>
        <v>Maio</v>
      </c>
      <c r="E252" s="45">
        <f>IF(Tabela46[[#This Row],[Data]]&lt;&gt;"",YEAR(Tabela46[[#This Row],[Data]]),"")</f>
        <v>2024</v>
      </c>
      <c r="F252" s="46">
        <f>IF(AND(Tabela46[[#This Row],[Data]]&lt;&gt;"",Tabela46[[#This Row],[Horário]]&lt;&gt;""),Tabela46[[#This Row],[Data]]+Tabela46[[#This Row],[Horário]],"")</f>
        <v>45439.604166666664</v>
      </c>
      <c r="G252" s="46">
        <f t="shared" si="206"/>
        <v>0.625</v>
      </c>
      <c r="H252" s="47">
        <f t="shared" si="207"/>
        <v>0</v>
      </c>
      <c r="I252" s="47">
        <f t="shared" si="208"/>
        <v>15</v>
      </c>
      <c r="J252" s="48">
        <f t="shared" si="209"/>
        <v>0</v>
      </c>
    </row>
    <row r="253" spans="1:10" x14ac:dyDescent="0.3">
      <c r="A253" s="42">
        <f t="shared" si="205"/>
        <v>252</v>
      </c>
      <c r="B253" s="43">
        <v>45439</v>
      </c>
      <c r="C253" s="44">
        <v>0.97083333333333333</v>
      </c>
      <c r="D253" s="45" t="str">
        <f>IF(Tabela46[[#This Row],[Data]]&lt;&gt;"",PROPER(TEXT(Tabela46[[#This Row],[Data]],"mmmm")),"")</f>
        <v>Maio</v>
      </c>
      <c r="E253" s="45">
        <f>IF(Tabela46[[#This Row],[Data]]&lt;&gt;"",YEAR(Tabela46[[#This Row],[Data]]),"")</f>
        <v>2024</v>
      </c>
      <c r="F253" s="46">
        <f>IF(AND(Tabela46[[#This Row],[Data]]&lt;&gt;"",Tabela46[[#This Row],[Horário]]&lt;&gt;""),Tabela46[[#This Row],[Data]]+Tabela46[[#This Row],[Horário]],"")</f>
        <v>45439.970833333333</v>
      </c>
      <c r="G253" s="46">
        <f t="shared" si="206"/>
        <v>0.36666666666860692</v>
      </c>
      <c r="H253" s="47">
        <f t="shared" si="207"/>
        <v>0</v>
      </c>
      <c r="I253" s="47">
        <f t="shared" si="208"/>
        <v>8</v>
      </c>
      <c r="J253" s="48">
        <f t="shared" si="209"/>
        <v>48.000000002793968</v>
      </c>
    </row>
    <row r="254" spans="1:10" x14ac:dyDescent="0.3">
      <c r="A254" s="42">
        <f t="shared" ref="A254:A259" si="210">A253+1</f>
        <v>253</v>
      </c>
      <c r="B254" s="43">
        <v>45440</v>
      </c>
      <c r="C254" s="44">
        <v>0.64583333333333337</v>
      </c>
      <c r="D254" s="45" t="str">
        <f>IF(Tabela46[[#This Row],[Data]]&lt;&gt;"",PROPER(TEXT(Tabela46[[#This Row],[Data]],"mmmm")),"")</f>
        <v>Maio</v>
      </c>
      <c r="E254" s="45">
        <f>IF(Tabela46[[#This Row],[Data]]&lt;&gt;"",YEAR(Tabela46[[#This Row],[Data]]),"")</f>
        <v>2024</v>
      </c>
      <c r="F254" s="46">
        <f>IF(AND(Tabela46[[#This Row],[Data]]&lt;&gt;"",Tabela46[[#This Row],[Horário]]&lt;&gt;""),Tabela46[[#This Row],[Data]]+Tabela46[[#This Row],[Horário]],"")</f>
        <v>45440.645833333336</v>
      </c>
      <c r="G254" s="46">
        <f t="shared" ref="G254:G259" si="211">IF(AND(B254&lt;&gt;"",C254&lt;&gt;""),(B254+C254)-(B253+C253),"")</f>
        <v>0.67500000000291038</v>
      </c>
      <c r="H254" s="47">
        <f t="shared" ref="H254:H259" si="212">IF(G254&lt;&gt;"",INT(G254),"")</f>
        <v>0</v>
      </c>
      <c r="I254" s="47">
        <f t="shared" ref="I254:I259" si="213">IF(H254&lt;&gt;"",INT((G254-H254)*24),"")</f>
        <v>16</v>
      </c>
      <c r="J254" s="48">
        <f t="shared" ref="J254:J259" si="214">IF(I254&lt;&gt;"",(((G254-H254)*24)-I254)*60,"")</f>
        <v>12.000000004190952</v>
      </c>
    </row>
    <row r="255" spans="1:10" x14ac:dyDescent="0.3">
      <c r="A255" s="42">
        <f t="shared" si="210"/>
        <v>254</v>
      </c>
      <c r="B255" s="43">
        <v>45440</v>
      </c>
      <c r="C255" s="44">
        <v>0.70833333333333337</v>
      </c>
      <c r="D255" s="45" t="str">
        <f>IF(Tabela46[[#This Row],[Data]]&lt;&gt;"",PROPER(TEXT(Tabela46[[#This Row],[Data]],"mmmm")),"")</f>
        <v>Maio</v>
      </c>
      <c r="E255" s="45">
        <f>IF(Tabela46[[#This Row],[Data]]&lt;&gt;"",YEAR(Tabela46[[#This Row],[Data]]),"")</f>
        <v>2024</v>
      </c>
      <c r="F255" s="46">
        <f>IF(AND(Tabela46[[#This Row],[Data]]&lt;&gt;"",Tabela46[[#This Row],[Horário]]&lt;&gt;""),Tabela46[[#This Row],[Data]]+Tabela46[[#This Row],[Horário]],"")</f>
        <v>45440.708333333336</v>
      </c>
      <c r="G255" s="46">
        <f t="shared" si="211"/>
        <v>6.25E-2</v>
      </c>
      <c r="H255" s="47">
        <f t="shared" si="212"/>
        <v>0</v>
      </c>
      <c r="I255" s="47">
        <f t="shared" si="213"/>
        <v>1</v>
      </c>
      <c r="J255" s="48">
        <f t="shared" si="214"/>
        <v>30</v>
      </c>
    </row>
    <row r="256" spans="1:10" x14ac:dyDescent="0.3">
      <c r="A256" s="42">
        <f t="shared" si="210"/>
        <v>255</v>
      </c>
      <c r="B256" s="43">
        <v>45445</v>
      </c>
      <c r="C256" s="44">
        <v>0.60416666666666663</v>
      </c>
      <c r="D256" s="45" t="str">
        <f>IF(Tabela46[[#This Row],[Data]]&lt;&gt;"",PROPER(TEXT(Tabela46[[#This Row],[Data]],"mmmm")),"")</f>
        <v>Junho</v>
      </c>
      <c r="E256" s="45">
        <f>IF(Tabela46[[#This Row],[Data]]&lt;&gt;"",YEAR(Tabela46[[#This Row],[Data]]),"")</f>
        <v>2024</v>
      </c>
      <c r="F256" s="46">
        <f>IF(AND(Tabela46[[#This Row],[Data]]&lt;&gt;"",Tabela46[[#This Row],[Horário]]&lt;&gt;""),Tabela46[[#This Row],[Data]]+Tabela46[[#This Row],[Horário]],"")</f>
        <v>45445.604166666664</v>
      </c>
      <c r="G256" s="46">
        <f t="shared" si="211"/>
        <v>4.8958333333284827</v>
      </c>
      <c r="H256" s="47">
        <f t="shared" si="212"/>
        <v>4</v>
      </c>
      <c r="I256" s="47">
        <f t="shared" si="213"/>
        <v>21</v>
      </c>
      <c r="J256" s="48">
        <f t="shared" si="214"/>
        <v>29.999999993015081</v>
      </c>
    </row>
    <row r="257" spans="1:10" x14ac:dyDescent="0.3">
      <c r="A257" s="42">
        <f t="shared" si="210"/>
        <v>256</v>
      </c>
      <c r="B257" s="43">
        <v>45445</v>
      </c>
      <c r="C257" s="44">
        <v>0.68055555555555558</v>
      </c>
      <c r="D257" s="45" t="str">
        <f>IF(Tabela46[[#This Row],[Data]]&lt;&gt;"",PROPER(TEXT(Tabela46[[#This Row],[Data]],"mmmm")),"")</f>
        <v>Junho</v>
      </c>
      <c r="E257" s="45">
        <f>IF(Tabela46[[#This Row],[Data]]&lt;&gt;"",YEAR(Tabela46[[#This Row],[Data]]),"")</f>
        <v>2024</v>
      </c>
      <c r="F257" s="46">
        <f>IF(AND(Tabela46[[#This Row],[Data]]&lt;&gt;"",Tabela46[[#This Row],[Horário]]&lt;&gt;""),Tabela46[[#This Row],[Data]]+Tabela46[[#This Row],[Horário]],"")</f>
        <v>45445.680555555555</v>
      </c>
      <c r="G257" s="46">
        <f t="shared" si="211"/>
        <v>7.6388888890505768E-2</v>
      </c>
      <c r="H257" s="47">
        <f t="shared" si="212"/>
        <v>0</v>
      </c>
      <c r="I257" s="47">
        <f t="shared" si="213"/>
        <v>1</v>
      </c>
      <c r="J257" s="48">
        <f t="shared" si="214"/>
        <v>50.000000002328306</v>
      </c>
    </row>
    <row r="258" spans="1:10" x14ac:dyDescent="0.3">
      <c r="A258" s="42">
        <f t="shared" si="210"/>
        <v>257</v>
      </c>
      <c r="B258" s="43">
        <v>45445</v>
      </c>
      <c r="C258" s="44">
        <v>0.80555555555555558</v>
      </c>
      <c r="D258" s="45" t="str">
        <f>IF(Tabela46[[#This Row],[Data]]&lt;&gt;"",PROPER(TEXT(Tabela46[[#This Row],[Data]],"mmmm")),"")</f>
        <v>Junho</v>
      </c>
      <c r="E258" s="45">
        <f>IF(Tabela46[[#This Row],[Data]]&lt;&gt;"",YEAR(Tabela46[[#This Row],[Data]]),"")</f>
        <v>2024</v>
      </c>
      <c r="F258" s="46">
        <f>IF(AND(Tabela46[[#This Row],[Data]]&lt;&gt;"",Tabela46[[#This Row],[Horário]]&lt;&gt;""),Tabela46[[#This Row],[Data]]+Tabela46[[#This Row],[Horário]],"")</f>
        <v>45445.805555555555</v>
      </c>
      <c r="G258" s="46">
        <f t="shared" si="211"/>
        <v>0.125</v>
      </c>
      <c r="H258" s="47">
        <f t="shared" si="212"/>
        <v>0</v>
      </c>
      <c r="I258" s="47">
        <f t="shared" si="213"/>
        <v>3</v>
      </c>
      <c r="J258" s="48">
        <f t="shared" si="214"/>
        <v>0</v>
      </c>
    </row>
    <row r="259" spans="1:10" x14ac:dyDescent="0.3">
      <c r="A259" s="42">
        <f t="shared" si="210"/>
        <v>258</v>
      </c>
      <c r="B259" s="43">
        <v>45445</v>
      </c>
      <c r="C259" s="44">
        <v>0.86805555555555558</v>
      </c>
      <c r="D259" s="45" t="str">
        <f>IF(Tabela46[[#This Row],[Data]]&lt;&gt;"",PROPER(TEXT(Tabela46[[#This Row],[Data]],"mmmm")),"")</f>
        <v>Junho</v>
      </c>
      <c r="E259" s="45">
        <f>IF(Tabela46[[#This Row],[Data]]&lt;&gt;"",YEAR(Tabela46[[#This Row],[Data]]),"")</f>
        <v>2024</v>
      </c>
      <c r="F259" s="46">
        <f>IF(AND(Tabela46[[#This Row],[Data]]&lt;&gt;"",Tabela46[[#This Row],[Horário]]&lt;&gt;""),Tabela46[[#This Row],[Data]]+Tabela46[[#This Row],[Horário]],"")</f>
        <v>45445.868055555555</v>
      </c>
      <c r="G259" s="46">
        <f t="shared" si="211"/>
        <v>6.25E-2</v>
      </c>
      <c r="H259" s="47">
        <f t="shared" si="212"/>
        <v>0</v>
      </c>
      <c r="I259" s="47">
        <f t="shared" si="213"/>
        <v>1</v>
      </c>
      <c r="J259" s="48">
        <f t="shared" si="214"/>
        <v>30</v>
      </c>
    </row>
    <row r="260" spans="1:10" x14ac:dyDescent="0.3">
      <c r="A260" s="42">
        <f t="shared" ref="A260:A265" si="215">A259+1</f>
        <v>259</v>
      </c>
      <c r="B260" s="43">
        <v>45445</v>
      </c>
      <c r="C260" s="44">
        <v>0.92708333333333337</v>
      </c>
      <c r="D260" s="45" t="str">
        <f>IF(Tabela46[[#This Row],[Data]]&lt;&gt;"",PROPER(TEXT(Tabela46[[#This Row],[Data]],"mmmm")),"")</f>
        <v>Junho</v>
      </c>
      <c r="E260" s="45">
        <f>IF(Tabela46[[#This Row],[Data]]&lt;&gt;"",YEAR(Tabela46[[#This Row],[Data]]),"")</f>
        <v>2024</v>
      </c>
      <c r="F260" s="46">
        <f>IF(AND(Tabela46[[#This Row],[Data]]&lt;&gt;"",Tabela46[[#This Row],[Horário]]&lt;&gt;""),Tabela46[[#This Row],[Data]]+Tabela46[[#This Row],[Horário]],"")</f>
        <v>45445.927083333336</v>
      </c>
      <c r="G260" s="46">
        <f t="shared" ref="G260:G265" si="216">IF(AND(B260&lt;&gt;"",C260&lt;&gt;""),(B260+C260)-(B259+C259),"")</f>
        <v>5.9027777781011537E-2</v>
      </c>
      <c r="H260" s="47">
        <f t="shared" ref="H260:H265" si="217">IF(G260&lt;&gt;"",INT(G260),"")</f>
        <v>0</v>
      </c>
      <c r="I260" s="47">
        <f t="shared" ref="I260:I265" si="218">IF(H260&lt;&gt;"",INT((G260-H260)*24),"")</f>
        <v>1</v>
      </c>
      <c r="J260" s="48">
        <f t="shared" ref="J260:J265" si="219">IF(I260&lt;&gt;"",(((G260-H260)*24)-I260)*60,"")</f>
        <v>25.000000004656613</v>
      </c>
    </row>
    <row r="261" spans="1:10" x14ac:dyDescent="0.3">
      <c r="A261" s="42">
        <f t="shared" si="215"/>
        <v>260</v>
      </c>
      <c r="B261" s="43">
        <v>45446</v>
      </c>
      <c r="C261" s="44">
        <v>3.8194444444444448E-2</v>
      </c>
      <c r="D261" s="45" t="str">
        <f>IF(Tabela46[[#This Row],[Data]]&lt;&gt;"",PROPER(TEXT(Tabela46[[#This Row],[Data]],"mmmm")),"")</f>
        <v>Junho</v>
      </c>
      <c r="E261" s="45">
        <f>IF(Tabela46[[#This Row],[Data]]&lt;&gt;"",YEAR(Tabela46[[#This Row],[Data]]),"")</f>
        <v>2024</v>
      </c>
      <c r="F261" s="46">
        <f>IF(AND(Tabela46[[#This Row],[Data]]&lt;&gt;"",Tabela46[[#This Row],[Horário]]&lt;&gt;""),Tabela46[[#This Row],[Data]]+Tabela46[[#This Row],[Horário]],"")</f>
        <v>45446.038194444445</v>
      </c>
      <c r="G261" s="46">
        <f t="shared" si="216"/>
        <v>0.11111111110949423</v>
      </c>
      <c r="H261" s="47">
        <f t="shared" si="217"/>
        <v>0</v>
      </c>
      <c r="I261" s="47">
        <f t="shared" si="218"/>
        <v>2</v>
      </c>
      <c r="J261" s="48">
        <f t="shared" si="219"/>
        <v>39.999999997671694</v>
      </c>
    </row>
    <row r="262" spans="1:10" x14ac:dyDescent="0.3">
      <c r="A262" s="42">
        <f t="shared" si="215"/>
        <v>261</v>
      </c>
      <c r="B262" s="43">
        <v>45446</v>
      </c>
      <c r="C262" s="44">
        <v>0.13194444444444445</v>
      </c>
      <c r="D262" s="45" t="str">
        <f>IF(Tabela46[[#This Row],[Data]]&lt;&gt;"",PROPER(TEXT(Tabela46[[#This Row],[Data]],"mmmm")),"")</f>
        <v>Junho</v>
      </c>
      <c r="E262" s="45">
        <f>IF(Tabela46[[#This Row],[Data]]&lt;&gt;"",YEAR(Tabela46[[#This Row],[Data]]),"")</f>
        <v>2024</v>
      </c>
      <c r="F262" s="46">
        <f>IF(AND(Tabela46[[#This Row],[Data]]&lt;&gt;"",Tabela46[[#This Row],[Horário]]&lt;&gt;""),Tabela46[[#This Row],[Data]]+Tabela46[[#This Row],[Horário]],"")</f>
        <v>45446.131944444445</v>
      </c>
      <c r="G262" s="46">
        <f t="shared" si="216"/>
        <v>9.375E-2</v>
      </c>
      <c r="H262" s="47">
        <f t="shared" si="217"/>
        <v>0</v>
      </c>
      <c r="I262" s="47">
        <f t="shared" si="218"/>
        <v>2</v>
      </c>
      <c r="J262" s="48">
        <f t="shared" si="219"/>
        <v>15</v>
      </c>
    </row>
    <row r="263" spans="1:10" x14ac:dyDescent="0.3">
      <c r="A263" s="42">
        <f t="shared" si="215"/>
        <v>262</v>
      </c>
      <c r="B263" s="43">
        <v>45451</v>
      </c>
      <c r="C263" s="44">
        <v>0.73958333333333337</v>
      </c>
      <c r="D263" s="45" t="str">
        <f>IF(Tabela46[[#This Row],[Data]]&lt;&gt;"",PROPER(TEXT(Tabela46[[#This Row],[Data]],"mmmm")),"")</f>
        <v>Junho</v>
      </c>
      <c r="E263" s="45">
        <f>IF(Tabela46[[#This Row],[Data]]&lt;&gt;"",YEAR(Tabela46[[#This Row],[Data]]),"")</f>
        <v>2024</v>
      </c>
      <c r="F263" s="46">
        <f>IF(AND(Tabela46[[#This Row],[Data]]&lt;&gt;"",Tabela46[[#This Row],[Horário]]&lt;&gt;""),Tabela46[[#This Row],[Data]]+Tabela46[[#This Row],[Horário]],"")</f>
        <v>45451.739583333336</v>
      </c>
      <c r="G263" s="46">
        <f t="shared" si="216"/>
        <v>5.6076388888905058</v>
      </c>
      <c r="H263" s="47">
        <f t="shared" si="217"/>
        <v>5</v>
      </c>
      <c r="I263" s="47">
        <f t="shared" si="218"/>
        <v>14</v>
      </c>
      <c r="J263" s="48">
        <f t="shared" si="219"/>
        <v>35.000000002328306</v>
      </c>
    </row>
    <row r="264" spans="1:10" x14ac:dyDescent="0.3">
      <c r="A264" s="42">
        <f t="shared" si="215"/>
        <v>263</v>
      </c>
      <c r="B264" s="43">
        <v>45451</v>
      </c>
      <c r="C264" s="44">
        <v>0.82291666666666663</v>
      </c>
      <c r="D264" s="45" t="str">
        <f>IF(Tabela46[[#This Row],[Data]]&lt;&gt;"",PROPER(TEXT(Tabela46[[#This Row],[Data]],"mmmm")),"")</f>
        <v>Junho</v>
      </c>
      <c r="E264" s="45">
        <f>IF(Tabela46[[#This Row],[Data]]&lt;&gt;"",YEAR(Tabela46[[#This Row],[Data]]),"")</f>
        <v>2024</v>
      </c>
      <c r="F264" s="46">
        <f>IF(AND(Tabela46[[#This Row],[Data]]&lt;&gt;"",Tabela46[[#This Row],[Horário]]&lt;&gt;""),Tabela46[[#This Row],[Data]]+Tabela46[[#This Row],[Horário]],"")</f>
        <v>45451.822916666664</v>
      </c>
      <c r="G264" s="46">
        <f t="shared" si="216"/>
        <v>8.3333333328482695E-2</v>
      </c>
      <c r="H264" s="47">
        <f t="shared" si="217"/>
        <v>0</v>
      </c>
      <c r="I264" s="47">
        <f t="shared" si="218"/>
        <v>1</v>
      </c>
      <c r="J264" s="48">
        <f t="shared" si="219"/>
        <v>59.999999993015081</v>
      </c>
    </row>
    <row r="265" spans="1:10" x14ac:dyDescent="0.3">
      <c r="A265" s="42">
        <f t="shared" si="215"/>
        <v>264</v>
      </c>
      <c r="B265" s="43">
        <v>45451</v>
      </c>
      <c r="C265" s="44">
        <v>0.88541666666666663</v>
      </c>
      <c r="D265" s="45" t="str">
        <f>IF(Tabela46[[#This Row],[Data]]&lt;&gt;"",PROPER(TEXT(Tabela46[[#This Row],[Data]],"mmmm")),"")</f>
        <v>Junho</v>
      </c>
      <c r="E265" s="45">
        <f>IF(Tabela46[[#This Row],[Data]]&lt;&gt;"",YEAR(Tabela46[[#This Row],[Data]]),"")</f>
        <v>2024</v>
      </c>
      <c r="F265" s="46">
        <f>IF(AND(Tabela46[[#This Row],[Data]]&lt;&gt;"",Tabela46[[#This Row],[Horário]]&lt;&gt;""),Tabela46[[#This Row],[Data]]+Tabela46[[#This Row],[Horário]],"")</f>
        <v>45451.885416666664</v>
      </c>
      <c r="G265" s="46">
        <f t="shared" si="216"/>
        <v>6.25E-2</v>
      </c>
      <c r="H265" s="47">
        <f t="shared" si="217"/>
        <v>0</v>
      </c>
      <c r="I265" s="47">
        <f t="shared" si="218"/>
        <v>1</v>
      </c>
      <c r="J265" s="48">
        <f t="shared" si="219"/>
        <v>30</v>
      </c>
    </row>
    <row r="266" spans="1:10" x14ac:dyDescent="0.3">
      <c r="A266" s="42">
        <f t="shared" ref="A266:A271" si="220">A265+1</f>
        <v>265</v>
      </c>
      <c r="B266" s="43">
        <v>45452</v>
      </c>
      <c r="C266" s="44">
        <v>0.84375</v>
      </c>
      <c r="D266" s="45" t="str">
        <f>IF(Tabela46[[#This Row],[Data]]&lt;&gt;"",PROPER(TEXT(Tabela46[[#This Row],[Data]],"mmmm")),"")</f>
        <v>Junho</v>
      </c>
      <c r="E266" s="45">
        <f>IF(Tabela46[[#This Row],[Data]]&lt;&gt;"",YEAR(Tabela46[[#This Row],[Data]]),"")</f>
        <v>2024</v>
      </c>
      <c r="F266" s="46">
        <f>IF(AND(Tabela46[[#This Row],[Data]]&lt;&gt;"",Tabela46[[#This Row],[Horário]]&lt;&gt;""),Tabela46[[#This Row],[Data]]+Tabela46[[#This Row],[Horário]],"")</f>
        <v>45452.84375</v>
      </c>
      <c r="G266" s="46">
        <f t="shared" ref="G266:G271" si="221">IF(AND(B266&lt;&gt;"",C266&lt;&gt;""),(B266+C266)-(B265+C265),"")</f>
        <v>0.95833333333575865</v>
      </c>
      <c r="H266" s="47">
        <f t="shared" ref="H266:H271" si="222">IF(G266&lt;&gt;"",INT(G266),"")</f>
        <v>0</v>
      </c>
      <c r="I266" s="47">
        <f t="shared" ref="I266:I271" si="223">IF(H266&lt;&gt;"",INT((G266-H266)*24),"")</f>
        <v>23</v>
      </c>
      <c r="J266" s="48">
        <f t="shared" ref="J266:J271" si="224">IF(I266&lt;&gt;"",(((G266-H266)*24)-I266)*60,"")</f>
        <v>3.4924596548080444E-9</v>
      </c>
    </row>
    <row r="267" spans="1:10" x14ac:dyDescent="0.3">
      <c r="A267" s="42">
        <f t="shared" si="220"/>
        <v>266</v>
      </c>
      <c r="B267" s="43">
        <v>45452</v>
      </c>
      <c r="C267" s="44">
        <v>0.95486111111111116</v>
      </c>
      <c r="D267" s="45" t="str">
        <f>IF(Tabela46[[#This Row],[Data]]&lt;&gt;"",PROPER(TEXT(Tabela46[[#This Row],[Data]],"mmmm")),"")</f>
        <v>Junho</v>
      </c>
      <c r="E267" s="45">
        <f>IF(Tabela46[[#This Row],[Data]]&lt;&gt;"",YEAR(Tabela46[[#This Row],[Data]]),"")</f>
        <v>2024</v>
      </c>
      <c r="F267" s="46">
        <f>IF(AND(Tabela46[[#This Row],[Data]]&lt;&gt;"",Tabela46[[#This Row],[Horário]]&lt;&gt;""),Tabela46[[#This Row],[Data]]+Tabela46[[#This Row],[Horário]],"")</f>
        <v>45452.954861111109</v>
      </c>
      <c r="G267" s="46">
        <f t="shared" si="221"/>
        <v>0.11111111110949423</v>
      </c>
      <c r="H267" s="47">
        <f t="shared" si="222"/>
        <v>0</v>
      </c>
      <c r="I267" s="47">
        <f t="shared" si="223"/>
        <v>2</v>
      </c>
      <c r="J267" s="48">
        <f t="shared" si="224"/>
        <v>39.999999997671694</v>
      </c>
    </row>
    <row r="268" spans="1:10" x14ac:dyDescent="0.3">
      <c r="A268" s="42">
        <f t="shared" si="220"/>
        <v>267</v>
      </c>
      <c r="B268" s="43">
        <v>45453</v>
      </c>
      <c r="C268" s="44">
        <v>0.65625</v>
      </c>
      <c r="D268" s="45" t="str">
        <f>IF(Tabela46[[#This Row],[Data]]&lt;&gt;"",PROPER(TEXT(Tabela46[[#This Row],[Data]],"mmmm")),"")</f>
        <v>Junho</v>
      </c>
      <c r="E268" s="45">
        <f>IF(Tabela46[[#This Row],[Data]]&lt;&gt;"",YEAR(Tabela46[[#This Row],[Data]]),"")</f>
        <v>2024</v>
      </c>
      <c r="F268" s="46">
        <f>IF(AND(Tabela46[[#This Row],[Data]]&lt;&gt;"",Tabela46[[#This Row],[Horário]]&lt;&gt;""),Tabela46[[#This Row],[Data]]+Tabela46[[#This Row],[Horário]],"")</f>
        <v>45453.65625</v>
      </c>
      <c r="G268" s="46">
        <f t="shared" si="221"/>
        <v>0.70138888889050577</v>
      </c>
      <c r="H268" s="47">
        <f t="shared" si="222"/>
        <v>0</v>
      </c>
      <c r="I268" s="47">
        <f t="shared" si="223"/>
        <v>16</v>
      </c>
      <c r="J268" s="48">
        <f t="shared" si="224"/>
        <v>50.000000002328306</v>
      </c>
    </row>
    <row r="269" spans="1:10" x14ac:dyDescent="0.3">
      <c r="A269" s="42">
        <f t="shared" si="220"/>
        <v>268</v>
      </c>
      <c r="B269" s="43">
        <v>45459</v>
      </c>
      <c r="C269" s="44">
        <v>0.875</v>
      </c>
      <c r="D269" s="45" t="str">
        <f>IF(Tabela46[[#This Row],[Data]]&lt;&gt;"",PROPER(TEXT(Tabela46[[#This Row],[Data]],"mmmm")),"")</f>
        <v>Junho</v>
      </c>
      <c r="E269" s="45">
        <f>IF(Tabela46[[#This Row],[Data]]&lt;&gt;"",YEAR(Tabela46[[#This Row],[Data]]),"")</f>
        <v>2024</v>
      </c>
      <c r="F269" s="46">
        <f>IF(AND(Tabela46[[#This Row],[Data]]&lt;&gt;"",Tabela46[[#This Row],[Horário]]&lt;&gt;""),Tabela46[[#This Row],[Data]]+Tabela46[[#This Row],[Horário]],"")</f>
        <v>45459.875</v>
      </c>
      <c r="G269" s="46">
        <f t="shared" si="221"/>
        <v>6.21875</v>
      </c>
      <c r="H269" s="47">
        <f t="shared" si="222"/>
        <v>6</v>
      </c>
      <c r="I269" s="47">
        <f t="shared" si="223"/>
        <v>5</v>
      </c>
      <c r="J269" s="48">
        <f t="shared" si="224"/>
        <v>15</v>
      </c>
    </row>
    <row r="270" spans="1:10" x14ac:dyDescent="0.3">
      <c r="A270" s="42">
        <f t="shared" si="220"/>
        <v>269</v>
      </c>
      <c r="B270" s="43">
        <v>45459</v>
      </c>
      <c r="C270" s="44">
        <v>0.96666666666666667</v>
      </c>
      <c r="D270" s="45" t="str">
        <f>IF(Tabela46[[#This Row],[Data]]&lt;&gt;"",PROPER(TEXT(Tabela46[[#This Row],[Data]],"mmmm")),"")</f>
        <v>Junho</v>
      </c>
      <c r="E270" s="45">
        <f>IF(Tabela46[[#This Row],[Data]]&lt;&gt;"",YEAR(Tabela46[[#This Row],[Data]]),"")</f>
        <v>2024</v>
      </c>
      <c r="F270" s="46">
        <f>IF(AND(Tabela46[[#This Row],[Data]]&lt;&gt;"",Tabela46[[#This Row],[Horário]]&lt;&gt;""),Tabela46[[#This Row],[Data]]+Tabela46[[#This Row],[Horário]],"")</f>
        <v>45459.966666666667</v>
      </c>
      <c r="G270" s="46">
        <f t="shared" si="221"/>
        <v>9.1666666667151731E-2</v>
      </c>
      <c r="H270" s="47">
        <f t="shared" si="222"/>
        <v>0</v>
      </c>
      <c r="I270" s="47">
        <f t="shared" si="223"/>
        <v>2</v>
      </c>
      <c r="J270" s="48">
        <f t="shared" si="224"/>
        <v>12.000000000698492</v>
      </c>
    </row>
    <row r="271" spans="1:10" x14ac:dyDescent="0.3">
      <c r="A271" s="42">
        <f t="shared" si="220"/>
        <v>270</v>
      </c>
      <c r="B271" s="43">
        <v>45460</v>
      </c>
      <c r="C271" s="44">
        <v>0.63541666666666663</v>
      </c>
      <c r="D271" s="45" t="str">
        <f>IF(Tabela46[[#This Row],[Data]]&lt;&gt;"",PROPER(TEXT(Tabela46[[#This Row],[Data]],"mmmm")),"")</f>
        <v>Junho</v>
      </c>
      <c r="E271" s="45">
        <f>IF(Tabela46[[#This Row],[Data]]&lt;&gt;"",YEAR(Tabela46[[#This Row],[Data]]),"")</f>
        <v>2024</v>
      </c>
      <c r="F271" s="46">
        <f>IF(AND(Tabela46[[#This Row],[Data]]&lt;&gt;"",Tabela46[[#This Row],[Horário]]&lt;&gt;""),Tabela46[[#This Row],[Data]]+Tabela46[[#This Row],[Horário]],"")</f>
        <v>45460.635416666664</v>
      </c>
      <c r="G271" s="46">
        <f t="shared" si="221"/>
        <v>0.66874999999708962</v>
      </c>
      <c r="H271" s="47">
        <f t="shared" si="222"/>
        <v>0</v>
      </c>
      <c r="I271" s="47">
        <f t="shared" si="223"/>
        <v>16</v>
      </c>
      <c r="J271" s="48">
        <f t="shared" si="224"/>
        <v>2.9999999958090484</v>
      </c>
    </row>
    <row r="272" spans="1:10" x14ac:dyDescent="0.3">
      <c r="A272" s="42">
        <f t="shared" ref="A272:A277" si="225">A271+1</f>
        <v>271</v>
      </c>
      <c r="B272" s="43">
        <v>45462</v>
      </c>
      <c r="C272" s="44">
        <v>0.93402777777777779</v>
      </c>
      <c r="D272" s="45" t="str">
        <f>IF(Tabela46[[#This Row],[Data]]&lt;&gt;"",PROPER(TEXT(Tabela46[[#This Row],[Data]],"mmmm")),"")</f>
        <v>Junho</v>
      </c>
      <c r="E272" s="45">
        <f>IF(Tabela46[[#This Row],[Data]]&lt;&gt;"",YEAR(Tabela46[[#This Row],[Data]]),"")</f>
        <v>2024</v>
      </c>
      <c r="F272" s="46">
        <f>IF(AND(Tabela46[[#This Row],[Data]]&lt;&gt;"",Tabela46[[#This Row],[Horário]]&lt;&gt;""),Tabela46[[#This Row],[Data]]+Tabela46[[#This Row],[Horário]],"")</f>
        <v>45462.934027777781</v>
      </c>
      <c r="G272" s="46">
        <f t="shared" ref="G272:G277" si="226">IF(AND(B272&lt;&gt;"",C272&lt;&gt;""),(B272+C272)-(B271+C271),"")</f>
        <v>2.2986111111167702</v>
      </c>
      <c r="H272" s="47">
        <f t="shared" ref="H272:H277" si="227">IF(G272&lt;&gt;"",INT(G272),"")</f>
        <v>2</v>
      </c>
      <c r="I272" s="47">
        <f t="shared" ref="I272:I277" si="228">IF(H272&lt;&gt;"",INT((G272-H272)*24),"")</f>
        <v>7</v>
      </c>
      <c r="J272" s="48">
        <f t="shared" ref="J272:J277" si="229">IF(I272&lt;&gt;"",(((G272-H272)*24)-I272)*60,"")</f>
        <v>10.000000008149073</v>
      </c>
    </row>
    <row r="273" spans="1:10" x14ac:dyDescent="0.3">
      <c r="A273" s="42">
        <f t="shared" si="225"/>
        <v>272</v>
      </c>
      <c r="B273" s="43">
        <v>45463</v>
      </c>
      <c r="C273" s="44">
        <v>2.7777777777777776E-2</v>
      </c>
      <c r="D273" s="45" t="str">
        <f>IF(Tabela46[[#This Row],[Data]]&lt;&gt;"",PROPER(TEXT(Tabela46[[#This Row],[Data]],"mmmm")),"")</f>
        <v>Junho</v>
      </c>
      <c r="E273" s="45">
        <f>IF(Tabela46[[#This Row],[Data]]&lt;&gt;"",YEAR(Tabela46[[#This Row],[Data]]),"")</f>
        <v>2024</v>
      </c>
      <c r="F273" s="46">
        <f>IF(AND(Tabela46[[#This Row],[Data]]&lt;&gt;"",Tabela46[[#This Row],[Horário]]&lt;&gt;""),Tabela46[[#This Row],[Data]]+Tabela46[[#This Row],[Horário]],"")</f>
        <v>45463.027777777781</v>
      </c>
      <c r="G273" s="46">
        <f t="shared" si="226"/>
        <v>9.375E-2</v>
      </c>
      <c r="H273" s="47">
        <f t="shared" si="227"/>
        <v>0</v>
      </c>
      <c r="I273" s="47">
        <f t="shared" si="228"/>
        <v>2</v>
      </c>
      <c r="J273" s="48">
        <f t="shared" si="229"/>
        <v>15</v>
      </c>
    </row>
    <row r="274" spans="1:10" x14ac:dyDescent="0.3">
      <c r="A274" s="42">
        <f t="shared" si="225"/>
        <v>273</v>
      </c>
      <c r="B274" s="43">
        <v>45463</v>
      </c>
      <c r="C274" s="44">
        <v>0.69791666666666663</v>
      </c>
      <c r="D274" s="45" t="str">
        <f>IF(Tabela46[[#This Row],[Data]]&lt;&gt;"",PROPER(TEXT(Tabela46[[#This Row],[Data]],"mmmm")),"")</f>
        <v>Junho</v>
      </c>
      <c r="E274" s="45">
        <f>IF(Tabela46[[#This Row],[Data]]&lt;&gt;"",YEAR(Tabela46[[#This Row],[Data]]),"")</f>
        <v>2024</v>
      </c>
      <c r="F274" s="46">
        <f>IF(AND(Tabela46[[#This Row],[Data]]&lt;&gt;"",Tabela46[[#This Row],[Horário]]&lt;&gt;""),Tabela46[[#This Row],[Data]]+Tabela46[[#This Row],[Horário]],"")</f>
        <v>45463.697916666664</v>
      </c>
      <c r="G274" s="46">
        <f t="shared" si="226"/>
        <v>0.67013888888322981</v>
      </c>
      <c r="H274" s="47">
        <f t="shared" si="227"/>
        <v>0</v>
      </c>
      <c r="I274" s="47">
        <f t="shared" si="228"/>
        <v>16</v>
      </c>
      <c r="J274" s="48">
        <f t="shared" si="229"/>
        <v>4.9999999918509275</v>
      </c>
    </row>
    <row r="275" spans="1:10" x14ac:dyDescent="0.3">
      <c r="A275" s="42">
        <f t="shared" si="225"/>
        <v>274</v>
      </c>
      <c r="B275" s="43">
        <v>45463</v>
      </c>
      <c r="C275" s="44">
        <v>0.95833333333333337</v>
      </c>
      <c r="D275" s="45" t="str">
        <f>IF(Tabela46[[#This Row],[Data]]&lt;&gt;"",PROPER(TEXT(Tabela46[[#This Row],[Data]],"mmmm")),"")</f>
        <v>Junho</v>
      </c>
      <c r="E275" s="45">
        <f>IF(Tabela46[[#This Row],[Data]]&lt;&gt;"",YEAR(Tabela46[[#This Row],[Data]]),"")</f>
        <v>2024</v>
      </c>
      <c r="F275" s="46">
        <f>IF(AND(Tabela46[[#This Row],[Data]]&lt;&gt;"",Tabela46[[#This Row],[Horário]]&lt;&gt;""),Tabela46[[#This Row],[Data]]+Tabela46[[#This Row],[Horário]],"")</f>
        <v>45463.958333333336</v>
      </c>
      <c r="G275" s="46">
        <f t="shared" si="226"/>
        <v>0.26041666667151731</v>
      </c>
      <c r="H275" s="47">
        <f t="shared" si="227"/>
        <v>0</v>
      </c>
      <c r="I275" s="47">
        <f t="shared" si="228"/>
        <v>6</v>
      </c>
      <c r="J275" s="48">
        <f t="shared" si="229"/>
        <v>15.000000006984919</v>
      </c>
    </row>
    <row r="276" spans="1:10" x14ac:dyDescent="0.3">
      <c r="A276" s="42">
        <f t="shared" si="225"/>
        <v>275</v>
      </c>
      <c r="B276" s="43">
        <v>45464</v>
      </c>
      <c r="C276" s="44">
        <v>1.7361111111111112E-2</v>
      </c>
      <c r="D276" s="45" t="str">
        <f>IF(Tabela46[[#This Row],[Data]]&lt;&gt;"",PROPER(TEXT(Tabela46[[#This Row],[Data]],"mmmm")),"")</f>
        <v>Junho</v>
      </c>
      <c r="E276" s="45">
        <f>IF(Tabela46[[#This Row],[Data]]&lt;&gt;"",YEAR(Tabela46[[#This Row],[Data]]),"")</f>
        <v>2024</v>
      </c>
      <c r="F276" s="46">
        <f>IF(AND(Tabela46[[#This Row],[Data]]&lt;&gt;"",Tabela46[[#This Row],[Horário]]&lt;&gt;""),Tabela46[[#This Row],[Data]]+Tabela46[[#This Row],[Horário]],"")</f>
        <v>45464.017361111109</v>
      </c>
      <c r="G276" s="46">
        <f t="shared" si="226"/>
        <v>5.9027777773735579E-2</v>
      </c>
      <c r="H276" s="47">
        <f t="shared" si="227"/>
        <v>0</v>
      </c>
      <c r="I276" s="47">
        <f t="shared" si="228"/>
        <v>1</v>
      </c>
      <c r="J276" s="48">
        <f t="shared" si="229"/>
        <v>24.999999994179234</v>
      </c>
    </row>
    <row r="277" spans="1:10" x14ac:dyDescent="0.3">
      <c r="A277" s="42">
        <f t="shared" si="225"/>
        <v>276</v>
      </c>
      <c r="B277" s="43">
        <v>45469</v>
      </c>
      <c r="C277" s="44">
        <v>0.9375</v>
      </c>
      <c r="D277" s="45" t="str">
        <f>IF(Tabela46[[#This Row],[Data]]&lt;&gt;"",PROPER(TEXT(Tabela46[[#This Row],[Data]],"mmmm")),"")</f>
        <v>Junho</v>
      </c>
      <c r="E277" s="45">
        <f>IF(Tabela46[[#This Row],[Data]]&lt;&gt;"",YEAR(Tabela46[[#This Row],[Data]]),"")</f>
        <v>2024</v>
      </c>
      <c r="F277" s="46">
        <f>IF(AND(Tabela46[[#This Row],[Data]]&lt;&gt;"",Tabela46[[#This Row],[Horário]]&lt;&gt;""),Tabela46[[#This Row],[Data]]+Tabela46[[#This Row],[Horário]],"")</f>
        <v>45469.9375</v>
      </c>
      <c r="G277" s="46">
        <f t="shared" si="226"/>
        <v>5.9201388888905058</v>
      </c>
      <c r="H277" s="47">
        <f t="shared" si="227"/>
        <v>5</v>
      </c>
      <c r="I277" s="47">
        <f t="shared" si="228"/>
        <v>22</v>
      </c>
      <c r="J277" s="48">
        <f t="shared" si="229"/>
        <v>5.0000000023283064</v>
      </c>
    </row>
    <row r="278" spans="1:10" x14ac:dyDescent="0.3">
      <c r="A278" s="42">
        <f t="shared" ref="A278:A283" si="230">A277+1</f>
        <v>277</v>
      </c>
      <c r="B278" s="43">
        <v>45469</v>
      </c>
      <c r="C278" s="44">
        <v>0.98263888888888884</v>
      </c>
      <c r="D278" s="45" t="str">
        <f>IF(Tabela46[[#This Row],[Data]]&lt;&gt;"",PROPER(TEXT(Tabela46[[#This Row],[Data]],"mmmm")),"")</f>
        <v>Junho</v>
      </c>
      <c r="E278" s="45">
        <f>IF(Tabela46[[#This Row],[Data]]&lt;&gt;"",YEAR(Tabela46[[#This Row],[Data]]),"")</f>
        <v>2024</v>
      </c>
      <c r="F278" s="46">
        <f>IF(AND(Tabela46[[#This Row],[Data]]&lt;&gt;"",Tabela46[[#This Row],[Horário]]&lt;&gt;""),Tabela46[[#This Row],[Data]]+Tabela46[[#This Row],[Horário]],"")</f>
        <v>45469.982638888891</v>
      </c>
      <c r="G278" s="46">
        <f t="shared" ref="G278:G283" si="231">IF(AND(B278&lt;&gt;"",C278&lt;&gt;""),(B278+C278)-(B277+C277),"")</f>
        <v>4.5138888890505768E-2</v>
      </c>
      <c r="H278" s="47">
        <f t="shared" ref="H278:H283" si="232">IF(G278&lt;&gt;"",INT(G278),"")</f>
        <v>0</v>
      </c>
      <c r="I278" s="47">
        <f t="shared" ref="I278:I283" si="233">IF(H278&lt;&gt;"",INT((G278-H278)*24),"")</f>
        <v>1</v>
      </c>
      <c r="J278" s="48">
        <f t="shared" ref="J278:J283" si="234">IF(I278&lt;&gt;"",(((G278-H278)*24)-I278)*60,"")</f>
        <v>5.0000000023283064</v>
      </c>
    </row>
    <row r="279" spans="1:10" x14ac:dyDescent="0.3">
      <c r="A279" s="42">
        <f t="shared" si="230"/>
        <v>278</v>
      </c>
      <c r="B279" s="43">
        <v>45471</v>
      </c>
      <c r="C279" s="44">
        <v>1.7361111111111112E-2</v>
      </c>
      <c r="D279" s="45" t="str">
        <f>IF(Tabela46[[#This Row],[Data]]&lt;&gt;"",PROPER(TEXT(Tabela46[[#This Row],[Data]],"mmmm")),"")</f>
        <v>Junho</v>
      </c>
      <c r="E279" s="45">
        <f>IF(Tabela46[[#This Row],[Data]]&lt;&gt;"",YEAR(Tabela46[[#This Row],[Data]]),"")</f>
        <v>2024</v>
      </c>
      <c r="F279" s="46">
        <f>IF(AND(Tabela46[[#This Row],[Data]]&lt;&gt;"",Tabela46[[#This Row],[Horário]]&lt;&gt;""),Tabela46[[#This Row],[Data]]+Tabela46[[#This Row],[Horário]],"")</f>
        <v>45471.017361111109</v>
      </c>
      <c r="G279" s="46">
        <f t="shared" si="231"/>
        <v>1.0347222222189885</v>
      </c>
      <c r="H279" s="47">
        <f t="shared" si="232"/>
        <v>1</v>
      </c>
      <c r="I279" s="47">
        <f t="shared" si="233"/>
        <v>0</v>
      </c>
      <c r="J279" s="48">
        <f t="shared" si="234"/>
        <v>49.999999995343387</v>
      </c>
    </row>
    <row r="280" spans="1:10" x14ac:dyDescent="0.3">
      <c r="A280" s="42">
        <f t="shared" si="230"/>
        <v>279</v>
      </c>
      <c r="B280" s="43">
        <v>45471</v>
      </c>
      <c r="C280" s="44">
        <v>7.6388888888888895E-2</v>
      </c>
      <c r="D280" s="45" t="str">
        <f>IF(Tabela46[[#This Row],[Data]]&lt;&gt;"",PROPER(TEXT(Tabela46[[#This Row],[Data]],"mmmm")),"")</f>
        <v>Junho</v>
      </c>
      <c r="E280" s="45">
        <f>IF(Tabela46[[#This Row],[Data]]&lt;&gt;"",YEAR(Tabela46[[#This Row],[Data]]),"")</f>
        <v>2024</v>
      </c>
      <c r="F280" s="46">
        <f>IF(AND(Tabela46[[#This Row],[Data]]&lt;&gt;"",Tabela46[[#This Row],[Horário]]&lt;&gt;""),Tabela46[[#This Row],[Data]]+Tabela46[[#This Row],[Horário]],"")</f>
        <v>45471.076388888891</v>
      </c>
      <c r="G280" s="46">
        <f t="shared" si="231"/>
        <v>5.9027777781011537E-2</v>
      </c>
      <c r="H280" s="47">
        <f t="shared" si="232"/>
        <v>0</v>
      </c>
      <c r="I280" s="47">
        <f t="shared" si="233"/>
        <v>1</v>
      </c>
      <c r="J280" s="48">
        <f t="shared" si="234"/>
        <v>25.000000004656613</v>
      </c>
    </row>
    <row r="281" spans="1:10" x14ac:dyDescent="0.3">
      <c r="A281" s="42">
        <f t="shared" si="230"/>
        <v>280</v>
      </c>
      <c r="B281" s="43">
        <v>45471</v>
      </c>
      <c r="C281" s="44">
        <v>0.55555555555555558</v>
      </c>
      <c r="D281" s="45" t="str">
        <f>IF(Tabela46[[#This Row],[Data]]&lt;&gt;"",PROPER(TEXT(Tabela46[[#This Row],[Data]],"mmmm")),"")</f>
        <v>Junho</v>
      </c>
      <c r="E281" s="45">
        <f>IF(Tabela46[[#This Row],[Data]]&lt;&gt;"",YEAR(Tabela46[[#This Row],[Data]]),"")</f>
        <v>2024</v>
      </c>
      <c r="F281" s="46">
        <f>IF(AND(Tabela46[[#This Row],[Data]]&lt;&gt;"",Tabela46[[#This Row],[Horário]]&lt;&gt;""),Tabela46[[#This Row],[Data]]+Tabela46[[#This Row],[Horário]],"")</f>
        <v>45471.555555555555</v>
      </c>
      <c r="G281" s="46">
        <f t="shared" si="231"/>
        <v>0.47916666666424135</v>
      </c>
      <c r="H281" s="47">
        <f t="shared" si="232"/>
        <v>0</v>
      </c>
      <c r="I281" s="47">
        <f t="shared" si="233"/>
        <v>11</v>
      </c>
      <c r="J281" s="48">
        <f t="shared" si="234"/>
        <v>29.99999999650754</v>
      </c>
    </row>
    <row r="282" spans="1:10" x14ac:dyDescent="0.3">
      <c r="A282" s="42">
        <f t="shared" si="230"/>
        <v>281</v>
      </c>
      <c r="B282" s="43">
        <v>45471</v>
      </c>
      <c r="C282" s="44">
        <v>0.70486111111111116</v>
      </c>
      <c r="D282" s="45" t="str">
        <f>IF(Tabela46[[#This Row],[Data]]&lt;&gt;"",PROPER(TEXT(Tabela46[[#This Row],[Data]],"mmmm")),"")</f>
        <v>Junho</v>
      </c>
      <c r="E282" s="45">
        <f>IF(Tabela46[[#This Row],[Data]]&lt;&gt;"",YEAR(Tabela46[[#This Row],[Data]]),"")</f>
        <v>2024</v>
      </c>
      <c r="F282" s="46">
        <f>IF(AND(Tabela46[[#This Row],[Data]]&lt;&gt;"",Tabela46[[#This Row],[Horário]]&lt;&gt;""),Tabela46[[#This Row],[Data]]+Tabela46[[#This Row],[Horário]],"")</f>
        <v>45471.704861111109</v>
      </c>
      <c r="G282" s="46">
        <f t="shared" si="231"/>
        <v>0.14930555555474712</v>
      </c>
      <c r="H282" s="47">
        <f t="shared" si="232"/>
        <v>0</v>
      </c>
      <c r="I282" s="47">
        <f t="shared" si="233"/>
        <v>3</v>
      </c>
      <c r="J282" s="48">
        <f t="shared" si="234"/>
        <v>34.999999998835847</v>
      </c>
    </row>
    <row r="283" spans="1:10" x14ac:dyDescent="0.3">
      <c r="A283" s="42">
        <f t="shared" si="230"/>
        <v>282</v>
      </c>
      <c r="B283" s="43">
        <v>45473</v>
      </c>
      <c r="C283" s="44">
        <v>0.61111111111111116</v>
      </c>
      <c r="D283" s="45" t="str">
        <f>IF(Tabela46[[#This Row],[Data]]&lt;&gt;"",PROPER(TEXT(Tabela46[[#This Row],[Data]],"mmmm")),"")</f>
        <v>Junho</v>
      </c>
      <c r="E283" s="45">
        <f>IF(Tabela46[[#This Row],[Data]]&lt;&gt;"",YEAR(Tabela46[[#This Row],[Data]]),"")</f>
        <v>2024</v>
      </c>
      <c r="F283" s="46">
        <f>IF(AND(Tabela46[[#This Row],[Data]]&lt;&gt;"",Tabela46[[#This Row],[Horário]]&lt;&gt;""),Tabela46[[#This Row],[Data]]+Tabela46[[#This Row],[Horário]],"")</f>
        <v>45473.611111111109</v>
      </c>
      <c r="G283" s="46">
        <f t="shared" si="231"/>
        <v>1.90625</v>
      </c>
      <c r="H283" s="47">
        <f t="shared" si="232"/>
        <v>1</v>
      </c>
      <c r="I283" s="47">
        <f t="shared" si="233"/>
        <v>21</v>
      </c>
      <c r="J283" s="48">
        <f t="shared" si="234"/>
        <v>45</v>
      </c>
    </row>
    <row r="284" spans="1:10" x14ac:dyDescent="0.3">
      <c r="A284" s="42">
        <f t="shared" ref="A284:A290" si="235">A283+1</f>
        <v>283</v>
      </c>
      <c r="B284" s="43">
        <v>45473</v>
      </c>
      <c r="C284" s="44">
        <v>0.66319444444444442</v>
      </c>
      <c r="D284" s="45" t="str">
        <f>IF(Tabela46[[#This Row],[Data]]&lt;&gt;"",PROPER(TEXT(Tabela46[[#This Row],[Data]],"mmmm")),"")</f>
        <v>Junho</v>
      </c>
      <c r="E284" s="45">
        <f>IF(Tabela46[[#This Row],[Data]]&lt;&gt;"",YEAR(Tabela46[[#This Row],[Data]]),"")</f>
        <v>2024</v>
      </c>
      <c r="F284" s="46">
        <f>IF(AND(Tabela46[[#This Row],[Data]]&lt;&gt;"",Tabela46[[#This Row],[Horário]]&lt;&gt;""),Tabela46[[#This Row],[Data]]+Tabela46[[#This Row],[Horário]],"")</f>
        <v>45473.663194444445</v>
      </c>
      <c r="G284" s="46">
        <f t="shared" ref="G284:G290" si="236">IF(AND(B284&lt;&gt;"",C284&lt;&gt;""),(B284+C284)-(B283+C283),"")</f>
        <v>5.2083333335758653E-2</v>
      </c>
      <c r="H284" s="47">
        <f t="shared" ref="H284:H290" si="237">IF(G284&lt;&gt;"",INT(G284),"")</f>
        <v>0</v>
      </c>
      <c r="I284" s="47">
        <f t="shared" ref="I284:I290" si="238">IF(H284&lt;&gt;"",INT((G284-H284)*24),"")</f>
        <v>1</v>
      </c>
      <c r="J284" s="48">
        <f t="shared" ref="J284:J290" si="239">IF(I284&lt;&gt;"",(((G284-H284)*24)-I284)*60,"")</f>
        <v>15.00000000349246</v>
      </c>
    </row>
    <row r="285" spans="1:10" x14ac:dyDescent="0.3">
      <c r="A285" s="42">
        <f t="shared" si="235"/>
        <v>284</v>
      </c>
      <c r="B285" s="43">
        <v>45475</v>
      </c>
      <c r="C285" s="44">
        <v>0.59027777777777779</v>
      </c>
      <c r="D285" s="45" t="str">
        <f>IF(Tabela46[[#This Row],[Data]]&lt;&gt;"",PROPER(TEXT(Tabela46[[#This Row],[Data]],"mmmm")),"")</f>
        <v>Julho</v>
      </c>
      <c r="E285" s="45">
        <f>IF(Tabela46[[#This Row],[Data]]&lt;&gt;"",YEAR(Tabela46[[#This Row],[Data]]),"")</f>
        <v>2024</v>
      </c>
      <c r="F285" s="46">
        <f>IF(AND(Tabela46[[#This Row],[Data]]&lt;&gt;"",Tabela46[[#This Row],[Horário]]&lt;&gt;""),Tabela46[[#This Row],[Data]]+Tabela46[[#This Row],[Horário]],"")</f>
        <v>45475.590277777781</v>
      </c>
      <c r="G285" s="46">
        <f t="shared" si="236"/>
        <v>1.9270833333357587</v>
      </c>
      <c r="H285" s="47">
        <f t="shared" si="237"/>
        <v>1</v>
      </c>
      <c r="I285" s="47">
        <f t="shared" si="238"/>
        <v>22</v>
      </c>
      <c r="J285" s="48">
        <f t="shared" si="239"/>
        <v>15.00000000349246</v>
      </c>
    </row>
    <row r="286" spans="1:10" x14ac:dyDescent="0.3">
      <c r="A286" s="42">
        <f t="shared" si="235"/>
        <v>285</v>
      </c>
      <c r="B286" s="43">
        <v>45475</v>
      </c>
      <c r="C286" s="44">
        <v>0.86111111111111116</v>
      </c>
      <c r="D286" s="45" t="str">
        <f>IF(Tabela46[[#This Row],[Data]]&lt;&gt;"",PROPER(TEXT(Tabela46[[#This Row],[Data]],"mmmm")),"")</f>
        <v>Julho</v>
      </c>
      <c r="E286" s="45">
        <f>IF(Tabela46[[#This Row],[Data]]&lt;&gt;"",YEAR(Tabela46[[#This Row],[Data]]),"")</f>
        <v>2024</v>
      </c>
      <c r="F286" s="46">
        <f>IF(AND(Tabela46[[#This Row],[Data]]&lt;&gt;"",Tabela46[[#This Row],[Horário]]&lt;&gt;""),Tabela46[[#This Row],[Data]]+Tabela46[[#This Row],[Horário]],"")</f>
        <v>45475.861111111109</v>
      </c>
      <c r="G286" s="46">
        <f t="shared" si="236"/>
        <v>0.27083333332848269</v>
      </c>
      <c r="H286" s="47">
        <f t="shared" si="237"/>
        <v>0</v>
      </c>
      <c r="I286" s="47">
        <f t="shared" si="238"/>
        <v>6</v>
      </c>
      <c r="J286" s="48">
        <f t="shared" si="239"/>
        <v>29.999999993015081</v>
      </c>
    </row>
    <row r="287" spans="1:10" x14ac:dyDescent="0.3">
      <c r="A287" s="42">
        <f t="shared" si="235"/>
        <v>286</v>
      </c>
      <c r="B287" s="43">
        <v>45476</v>
      </c>
      <c r="C287" s="44">
        <v>6.9444444444444441E-3</v>
      </c>
      <c r="D287" s="45" t="str">
        <f>IF(Tabela46[[#This Row],[Data]]&lt;&gt;"",PROPER(TEXT(Tabela46[[#This Row],[Data]],"mmmm")),"")</f>
        <v>Julho</v>
      </c>
      <c r="E287" s="45">
        <f>IF(Tabela46[[#This Row],[Data]]&lt;&gt;"",YEAR(Tabela46[[#This Row],[Data]]),"")</f>
        <v>2024</v>
      </c>
      <c r="F287" s="46">
        <f>IF(AND(Tabela46[[#This Row],[Data]]&lt;&gt;"",Tabela46[[#This Row],[Horário]]&lt;&gt;""),Tabela46[[#This Row],[Data]]+Tabela46[[#This Row],[Horário]],"")</f>
        <v>45476.006944444445</v>
      </c>
      <c r="G287" s="46">
        <f t="shared" si="236"/>
        <v>0.14583333333575865</v>
      </c>
      <c r="H287" s="47">
        <f t="shared" si="237"/>
        <v>0</v>
      </c>
      <c r="I287" s="47">
        <f t="shared" si="238"/>
        <v>3</v>
      </c>
      <c r="J287" s="48">
        <f t="shared" si="239"/>
        <v>30.00000000349246</v>
      </c>
    </row>
    <row r="288" spans="1:10" x14ac:dyDescent="0.3">
      <c r="A288" s="42">
        <f t="shared" si="235"/>
        <v>287</v>
      </c>
      <c r="B288" s="43">
        <v>45480</v>
      </c>
      <c r="C288" s="44">
        <v>0.68055555555555558</v>
      </c>
      <c r="D288" s="45" t="str">
        <f>IF(Tabela46[[#This Row],[Data]]&lt;&gt;"",PROPER(TEXT(Tabela46[[#This Row],[Data]],"mmmm")),"")</f>
        <v>Julho</v>
      </c>
      <c r="E288" s="45">
        <f>IF(Tabela46[[#This Row],[Data]]&lt;&gt;"",YEAR(Tabela46[[#This Row],[Data]]),"")</f>
        <v>2024</v>
      </c>
      <c r="F288" s="46">
        <f>IF(AND(Tabela46[[#This Row],[Data]]&lt;&gt;"",Tabela46[[#This Row],[Horário]]&lt;&gt;""),Tabela46[[#This Row],[Data]]+Tabela46[[#This Row],[Horário]],"")</f>
        <v>45480.680555555555</v>
      </c>
      <c r="G288" s="46">
        <f t="shared" si="236"/>
        <v>4.6736111111094942</v>
      </c>
      <c r="H288" s="47">
        <f t="shared" si="237"/>
        <v>4</v>
      </c>
      <c r="I288" s="47">
        <f t="shared" si="238"/>
        <v>16</v>
      </c>
      <c r="J288" s="48">
        <f t="shared" si="239"/>
        <v>9.9999999976716936</v>
      </c>
    </row>
    <row r="289" spans="1:10" x14ac:dyDescent="0.3">
      <c r="A289" s="42">
        <f t="shared" si="235"/>
        <v>288</v>
      </c>
      <c r="B289" s="43">
        <v>45480</v>
      </c>
      <c r="C289" s="44">
        <v>0.71527777777777779</v>
      </c>
      <c r="D289" s="45" t="str">
        <f>IF(Tabela46[[#This Row],[Data]]&lt;&gt;"",PROPER(TEXT(Tabela46[[#This Row],[Data]],"mmmm")),"")</f>
        <v>Julho</v>
      </c>
      <c r="E289" s="45">
        <f>IF(Tabela46[[#This Row],[Data]]&lt;&gt;"",YEAR(Tabela46[[#This Row],[Data]]),"")</f>
        <v>2024</v>
      </c>
      <c r="F289" s="46">
        <f>IF(AND(Tabela46[[#This Row],[Data]]&lt;&gt;"",Tabela46[[#This Row],[Horário]]&lt;&gt;""),Tabela46[[#This Row],[Data]]+Tabela46[[#This Row],[Horário]],"")</f>
        <v>45480.715277777781</v>
      </c>
      <c r="G289" s="46">
        <f t="shared" si="236"/>
        <v>3.4722222226264421E-2</v>
      </c>
      <c r="H289" s="47">
        <f t="shared" si="237"/>
        <v>0</v>
      </c>
      <c r="I289" s="47">
        <f t="shared" si="238"/>
        <v>0</v>
      </c>
      <c r="J289" s="48">
        <f t="shared" si="239"/>
        <v>50.000000005820766</v>
      </c>
    </row>
    <row r="290" spans="1:10" x14ac:dyDescent="0.3">
      <c r="A290" s="42">
        <f t="shared" si="235"/>
        <v>289</v>
      </c>
      <c r="B290" s="43">
        <v>45480</v>
      </c>
      <c r="C290" s="44">
        <v>0.79861111111111116</v>
      </c>
      <c r="D290" s="45" t="str">
        <f>IF(Tabela46[[#This Row],[Data]]&lt;&gt;"",PROPER(TEXT(Tabela46[[#This Row],[Data]],"mmmm")),"")</f>
        <v>Julho</v>
      </c>
      <c r="E290" s="45">
        <f>IF(Tabela46[[#This Row],[Data]]&lt;&gt;"",YEAR(Tabela46[[#This Row],[Data]]),"")</f>
        <v>2024</v>
      </c>
      <c r="F290" s="46">
        <f>IF(AND(Tabela46[[#This Row],[Data]]&lt;&gt;"",Tabela46[[#This Row],[Horário]]&lt;&gt;""),Tabela46[[#This Row],[Data]]+Tabela46[[#This Row],[Horário]],"")</f>
        <v>45480.798611111109</v>
      </c>
      <c r="G290" s="46">
        <f t="shared" si="236"/>
        <v>8.3333333328482695E-2</v>
      </c>
      <c r="H290" s="47">
        <f t="shared" si="237"/>
        <v>0</v>
      </c>
      <c r="I290" s="47">
        <f t="shared" si="238"/>
        <v>1</v>
      </c>
      <c r="J290" s="48">
        <f t="shared" si="239"/>
        <v>59.999999993015081</v>
      </c>
    </row>
    <row r="291" spans="1:10" x14ac:dyDescent="0.3">
      <c r="A291" s="42">
        <f t="shared" ref="A291:A296" si="240">A290+1</f>
        <v>290</v>
      </c>
      <c r="B291" s="43">
        <v>45480</v>
      </c>
      <c r="C291" s="44">
        <v>0.85416666666666663</v>
      </c>
      <c r="D291" s="45" t="str">
        <f>IF(Tabela46[[#This Row],[Data]]&lt;&gt;"",PROPER(TEXT(Tabela46[[#This Row],[Data]],"mmmm")),"")</f>
        <v>Julho</v>
      </c>
      <c r="E291" s="45">
        <f>IF(Tabela46[[#This Row],[Data]]&lt;&gt;"",YEAR(Tabela46[[#This Row],[Data]]),"")</f>
        <v>2024</v>
      </c>
      <c r="F291" s="46">
        <f>IF(AND(Tabela46[[#This Row],[Data]]&lt;&gt;"",Tabela46[[#This Row],[Horário]]&lt;&gt;""),Tabela46[[#This Row],[Data]]+Tabela46[[#This Row],[Horário]],"")</f>
        <v>45480.854166666664</v>
      </c>
      <c r="G291" s="46">
        <f t="shared" ref="G291:G296" si="241">IF(AND(B291&lt;&gt;"",C291&lt;&gt;""),(B291+C291)-(B290+C290),"")</f>
        <v>5.5555555554747116E-2</v>
      </c>
      <c r="H291" s="47">
        <f t="shared" ref="H291:H296" si="242">IF(G291&lt;&gt;"",INT(G291),"")</f>
        <v>0</v>
      </c>
      <c r="I291" s="47">
        <f t="shared" ref="I291:I296" si="243">IF(H291&lt;&gt;"",INT((G291-H291)*24),"")</f>
        <v>1</v>
      </c>
      <c r="J291" s="48">
        <f t="shared" ref="J291:J296" si="244">IF(I291&lt;&gt;"",(((G291-H291)*24)-I291)*60,"")</f>
        <v>19.999999998835847</v>
      </c>
    </row>
    <row r="292" spans="1:10" x14ac:dyDescent="0.3">
      <c r="A292" s="42">
        <f t="shared" si="240"/>
        <v>291</v>
      </c>
      <c r="B292" s="43">
        <v>45480</v>
      </c>
      <c r="C292" s="44">
        <v>0.93055555555555558</v>
      </c>
      <c r="D292" s="45" t="str">
        <f>IF(Tabela46[[#This Row],[Data]]&lt;&gt;"",PROPER(TEXT(Tabela46[[#This Row],[Data]],"mmmm")),"")</f>
        <v>Julho</v>
      </c>
      <c r="E292" s="45">
        <f>IF(Tabela46[[#This Row],[Data]]&lt;&gt;"",YEAR(Tabela46[[#This Row],[Data]]),"")</f>
        <v>2024</v>
      </c>
      <c r="F292" s="46">
        <f>IF(AND(Tabela46[[#This Row],[Data]]&lt;&gt;"",Tabela46[[#This Row],[Horário]]&lt;&gt;""),Tabela46[[#This Row],[Data]]+Tabela46[[#This Row],[Horário]],"")</f>
        <v>45480.930555555555</v>
      </c>
      <c r="G292" s="46">
        <f t="shared" si="241"/>
        <v>7.6388888890505768E-2</v>
      </c>
      <c r="H292" s="47">
        <f t="shared" si="242"/>
        <v>0</v>
      </c>
      <c r="I292" s="47">
        <f t="shared" si="243"/>
        <v>1</v>
      </c>
      <c r="J292" s="48">
        <f t="shared" si="244"/>
        <v>50.000000002328306</v>
      </c>
    </row>
    <row r="293" spans="1:10" x14ac:dyDescent="0.3">
      <c r="A293" s="42">
        <f t="shared" si="240"/>
        <v>292</v>
      </c>
      <c r="B293" s="43">
        <v>45481</v>
      </c>
      <c r="C293" s="44">
        <v>0.2013888888888889</v>
      </c>
      <c r="D293" s="45" t="str">
        <f>IF(Tabela46[[#This Row],[Data]]&lt;&gt;"",PROPER(TEXT(Tabela46[[#This Row],[Data]],"mmmm")),"")</f>
        <v>Julho</v>
      </c>
      <c r="E293" s="45">
        <f>IF(Tabela46[[#This Row],[Data]]&lt;&gt;"",YEAR(Tabela46[[#This Row],[Data]]),"")</f>
        <v>2024</v>
      </c>
      <c r="F293" s="46">
        <f>IF(AND(Tabela46[[#This Row],[Data]]&lt;&gt;"",Tabela46[[#This Row],[Horário]]&lt;&gt;""),Tabela46[[#This Row],[Data]]+Tabela46[[#This Row],[Horário]],"")</f>
        <v>45481.201388888891</v>
      </c>
      <c r="G293" s="46">
        <f t="shared" si="241"/>
        <v>0.27083333333575865</v>
      </c>
      <c r="H293" s="47">
        <f t="shared" si="242"/>
        <v>0</v>
      </c>
      <c r="I293" s="47">
        <f t="shared" si="243"/>
        <v>6</v>
      </c>
      <c r="J293" s="48">
        <f t="shared" si="244"/>
        <v>30.00000000349246</v>
      </c>
    </row>
    <row r="294" spans="1:10" x14ac:dyDescent="0.3">
      <c r="A294" s="42">
        <f t="shared" si="240"/>
        <v>293</v>
      </c>
      <c r="B294" s="43">
        <v>45481</v>
      </c>
      <c r="C294" s="44">
        <v>0.58333333333333337</v>
      </c>
      <c r="D294" s="45" t="str">
        <f>IF(Tabela46[[#This Row],[Data]]&lt;&gt;"",PROPER(TEXT(Tabela46[[#This Row],[Data]],"mmmm")),"")</f>
        <v>Julho</v>
      </c>
      <c r="E294" s="45">
        <f>IF(Tabela46[[#This Row],[Data]]&lt;&gt;"",YEAR(Tabela46[[#This Row],[Data]]),"")</f>
        <v>2024</v>
      </c>
      <c r="F294" s="46">
        <f>IF(AND(Tabela46[[#This Row],[Data]]&lt;&gt;"",Tabela46[[#This Row],[Horário]]&lt;&gt;""),Tabela46[[#This Row],[Data]]+Tabela46[[#This Row],[Horário]],"")</f>
        <v>45481.583333333336</v>
      </c>
      <c r="G294" s="46">
        <f t="shared" si="241"/>
        <v>0.38194444444525288</v>
      </c>
      <c r="H294" s="47">
        <f t="shared" si="242"/>
        <v>0</v>
      </c>
      <c r="I294" s="47">
        <f t="shared" si="243"/>
        <v>9</v>
      </c>
      <c r="J294" s="48">
        <f t="shared" si="244"/>
        <v>10.000000001164153</v>
      </c>
    </row>
    <row r="295" spans="1:10" x14ac:dyDescent="0.3">
      <c r="A295" s="42">
        <f t="shared" si="240"/>
        <v>294</v>
      </c>
      <c r="B295" s="43">
        <v>45481</v>
      </c>
      <c r="C295" s="44">
        <v>0.88194444444444442</v>
      </c>
      <c r="D295" s="45" t="str">
        <f>IF(Tabela46[[#This Row],[Data]]&lt;&gt;"",PROPER(TEXT(Tabela46[[#This Row],[Data]],"mmmm")),"")</f>
        <v>Julho</v>
      </c>
      <c r="E295" s="45">
        <f>IF(Tabela46[[#This Row],[Data]]&lt;&gt;"",YEAR(Tabela46[[#This Row],[Data]]),"")</f>
        <v>2024</v>
      </c>
      <c r="F295" s="46">
        <f>IF(AND(Tabela46[[#This Row],[Data]]&lt;&gt;"",Tabela46[[#This Row],[Horário]]&lt;&gt;""),Tabela46[[#This Row],[Data]]+Tabela46[[#This Row],[Horário]],"")</f>
        <v>45481.881944444445</v>
      </c>
      <c r="G295" s="46">
        <f t="shared" si="241"/>
        <v>0.29861111110949423</v>
      </c>
      <c r="H295" s="47">
        <f t="shared" si="242"/>
        <v>0</v>
      </c>
      <c r="I295" s="47">
        <f t="shared" si="243"/>
        <v>7</v>
      </c>
      <c r="J295" s="48">
        <f t="shared" si="244"/>
        <v>9.9999999976716936</v>
      </c>
    </row>
    <row r="296" spans="1:10" x14ac:dyDescent="0.3">
      <c r="A296" s="42">
        <f t="shared" si="240"/>
        <v>295</v>
      </c>
      <c r="B296" s="43">
        <v>45482</v>
      </c>
      <c r="C296" s="44">
        <v>2.4305555555555556E-2</v>
      </c>
      <c r="D296" s="45" t="str">
        <f>IF(Tabela46[[#This Row],[Data]]&lt;&gt;"",PROPER(TEXT(Tabela46[[#This Row],[Data]],"mmmm")),"")</f>
        <v>Julho</v>
      </c>
      <c r="E296" s="45">
        <f>IF(Tabela46[[#This Row],[Data]]&lt;&gt;"",YEAR(Tabela46[[#This Row],[Data]]),"")</f>
        <v>2024</v>
      </c>
      <c r="F296" s="46">
        <f>IF(AND(Tabela46[[#This Row],[Data]]&lt;&gt;"",Tabela46[[#This Row],[Horário]]&lt;&gt;""),Tabela46[[#This Row],[Data]]+Tabela46[[#This Row],[Horário]],"")</f>
        <v>45482.024305555555</v>
      </c>
      <c r="G296" s="46">
        <f t="shared" si="241"/>
        <v>0.14236111110949423</v>
      </c>
      <c r="H296" s="47">
        <f t="shared" si="242"/>
        <v>0</v>
      </c>
      <c r="I296" s="47">
        <f t="shared" si="243"/>
        <v>3</v>
      </c>
      <c r="J296" s="48">
        <f t="shared" si="244"/>
        <v>24.999999997671694</v>
      </c>
    </row>
    <row r="297" spans="1:10" x14ac:dyDescent="0.3">
      <c r="A297" s="42">
        <f t="shared" ref="A297:A302" si="245">A296+1</f>
        <v>296</v>
      </c>
      <c r="B297" s="43">
        <v>45484</v>
      </c>
      <c r="C297" s="44">
        <v>0.89583333333333337</v>
      </c>
      <c r="D297" s="45" t="str">
        <f>IF(Tabela46[[#This Row],[Data]]&lt;&gt;"",PROPER(TEXT(Tabela46[[#This Row],[Data]],"mmmm")),"")</f>
        <v>Julho</v>
      </c>
      <c r="E297" s="45">
        <f>IF(Tabela46[[#This Row],[Data]]&lt;&gt;"",YEAR(Tabela46[[#This Row],[Data]]),"")</f>
        <v>2024</v>
      </c>
      <c r="F297" s="46">
        <f>IF(AND(Tabela46[[#This Row],[Data]]&lt;&gt;"",Tabela46[[#This Row],[Horário]]&lt;&gt;""),Tabela46[[#This Row],[Data]]+Tabela46[[#This Row],[Horário]],"")</f>
        <v>45484.895833333336</v>
      </c>
      <c r="G297" s="46">
        <f t="shared" ref="G297:G302" si="246">IF(AND(B297&lt;&gt;"",C297&lt;&gt;""),(B297+C297)-(B296+C296),"")</f>
        <v>2.8715277777810115</v>
      </c>
      <c r="H297" s="47">
        <f t="shared" ref="H297:H302" si="247">IF(G297&lt;&gt;"",INT(G297),"")</f>
        <v>2</v>
      </c>
      <c r="I297" s="47">
        <f t="shared" ref="I297:I302" si="248">IF(H297&lt;&gt;"",INT((G297-H297)*24),"")</f>
        <v>20</v>
      </c>
      <c r="J297" s="48">
        <f t="shared" ref="J297:J302" si="249">IF(I297&lt;&gt;"",(((G297-H297)*24)-I297)*60,"")</f>
        <v>55.000000004656613</v>
      </c>
    </row>
    <row r="298" spans="1:10" x14ac:dyDescent="0.3">
      <c r="A298" s="42">
        <f t="shared" si="245"/>
        <v>297</v>
      </c>
      <c r="B298" s="43">
        <v>45484</v>
      </c>
      <c r="C298" s="44">
        <v>0.99305555555555558</v>
      </c>
      <c r="D298" s="45" t="str">
        <f>IF(Tabela46[[#This Row],[Data]]&lt;&gt;"",PROPER(TEXT(Tabela46[[#This Row],[Data]],"mmmm")),"")</f>
        <v>Julho</v>
      </c>
      <c r="E298" s="45">
        <f>IF(Tabela46[[#This Row],[Data]]&lt;&gt;"",YEAR(Tabela46[[#This Row],[Data]]),"")</f>
        <v>2024</v>
      </c>
      <c r="F298" s="46">
        <f>IF(AND(Tabela46[[#This Row],[Data]]&lt;&gt;"",Tabela46[[#This Row],[Horário]]&lt;&gt;""),Tabela46[[#This Row],[Data]]+Tabela46[[#This Row],[Horário]],"")</f>
        <v>45484.993055555555</v>
      </c>
      <c r="G298" s="46">
        <f t="shared" si="246"/>
        <v>9.7222222218988463E-2</v>
      </c>
      <c r="H298" s="47">
        <f t="shared" si="247"/>
        <v>0</v>
      </c>
      <c r="I298" s="47">
        <f t="shared" si="248"/>
        <v>2</v>
      </c>
      <c r="J298" s="48">
        <f t="shared" si="249"/>
        <v>19.999999995343387</v>
      </c>
    </row>
    <row r="299" spans="1:10" x14ac:dyDescent="0.3">
      <c r="A299" s="42">
        <f t="shared" si="245"/>
        <v>298</v>
      </c>
      <c r="B299" s="43">
        <v>45485</v>
      </c>
      <c r="C299" s="44">
        <v>3.4722222222222224E-2</v>
      </c>
      <c r="D299" s="45" t="str">
        <f>IF(Tabela46[[#This Row],[Data]]&lt;&gt;"",PROPER(TEXT(Tabela46[[#This Row],[Data]],"mmmm")),"")</f>
        <v>Julho</v>
      </c>
      <c r="E299" s="45">
        <f>IF(Tabela46[[#This Row],[Data]]&lt;&gt;"",YEAR(Tabela46[[#This Row],[Data]]),"")</f>
        <v>2024</v>
      </c>
      <c r="F299" s="46">
        <f>IF(AND(Tabela46[[#This Row],[Data]]&lt;&gt;"",Tabela46[[#This Row],[Horário]]&lt;&gt;""),Tabela46[[#This Row],[Data]]+Tabela46[[#This Row],[Horário]],"")</f>
        <v>45485.034722222219</v>
      </c>
      <c r="G299" s="46">
        <f t="shared" si="246"/>
        <v>4.1666666664241347E-2</v>
      </c>
      <c r="H299" s="47">
        <f t="shared" si="247"/>
        <v>0</v>
      </c>
      <c r="I299" s="47">
        <f t="shared" si="248"/>
        <v>0</v>
      </c>
      <c r="J299" s="48">
        <f t="shared" si="249"/>
        <v>59.99999999650754</v>
      </c>
    </row>
    <row r="300" spans="1:10" x14ac:dyDescent="0.3">
      <c r="A300" s="42">
        <f t="shared" si="245"/>
        <v>299</v>
      </c>
      <c r="B300" s="43">
        <v>45485</v>
      </c>
      <c r="C300" s="44">
        <v>0.33333333333333331</v>
      </c>
      <c r="D300" s="45" t="str">
        <f>IF(Tabela46[[#This Row],[Data]]&lt;&gt;"",PROPER(TEXT(Tabela46[[#This Row],[Data]],"mmmm")),"")</f>
        <v>Julho</v>
      </c>
      <c r="E300" s="45">
        <f>IF(Tabela46[[#This Row],[Data]]&lt;&gt;"",YEAR(Tabela46[[#This Row],[Data]]),"")</f>
        <v>2024</v>
      </c>
      <c r="F300" s="46">
        <f>IF(AND(Tabela46[[#This Row],[Data]]&lt;&gt;"",Tabela46[[#This Row],[Horário]]&lt;&gt;""),Tabela46[[#This Row],[Data]]+Tabela46[[#This Row],[Horário]],"")</f>
        <v>45485.333333333336</v>
      </c>
      <c r="G300" s="46">
        <f t="shared" si="246"/>
        <v>0.29861111111677019</v>
      </c>
      <c r="H300" s="47">
        <f t="shared" si="247"/>
        <v>0</v>
      </c>
      <c r="I300" s="47">
        <f t="shared" si="248"/>
        <v>7</v>
      </c>
      <c r="J300" s="48">
        <f t="shared" si="249"/>
        <v>10.000000008149073</v>
      </c>
    </row>
    <row r="301" spans="1:10" x14ac:dyDescent="0.3">
      <c r="A301" s="42">
        <f t="shared" si="245"/>
        <v>300</v>
      </c>
      <c r="B301" s="43">
        <v>45489</v>
      </c>
      <c r="C301" s="44">
        <v>0.74722222222222223</v>
      </c>
      <c r="D301" s="45" t="str">
        <f>IF(Tabela46[[#This Row],[Data]]&lt;&gt;"",PROPER(TEXT(Tabela46[[#This Row],[Data]],"mmmm")),"")</f>
        <v>Julho</v>
      </c>
      <c r="E301" s="45">
        <f>IF(Tabela46[[#This Row],[Data]]&lt;&gt;"",YEAR(Tabela46[[#This Row],[Data]]),"")</f>
        <v>2024</v>
      </c>
      <c r="F301" s="46">
        <f>IF(AND(Tabela46[[#This Row],[Data]]&lt;&gt;"",Tabela46[[#This Row],[Horário]]&lt;&gt;""),Tabela46[[#This Row],[Data]]+Tabela46[[#This Row],[Horário]],"")</f>
        <v>45489.74722222222</v>
      </c>
      <c r="G301" s="46">
        <f t="shared" si="246"/>
        <v>4.413888888884685</v>
      </c>
      <c r="H301" s="47">
        <f t="shared" si="247"/>
        <v>4</v>
      </c>
      <c r="I301" s="47">
        <f t="shared" si="248"/>
        <v>9</v>
      </c>
      <c r="J301" s="48">
        <f t="shared" si="249"/>
        <v>55.999999993946403</v>
      </c>
    </row>
    <row r="302" spans="1:10" x14ac:dyDescent="0.3">
      <c r="A302" s="42">
        <f t="shared" si="245"/>
        <v>301</v>
      </c>
      <c r="B302" s="43">
        <v>45490</v>
      </c>
      <c r="C302" s="44">
        <v>0.86458333333333337</v>
      </c>
      <c r="D302" s="45" t="str">
        <f>IF(Tabela46[[#This Row],[Data]]&lt;&gt;"",PROPER(TEXT(Tabela46[[#This Row],[Data]],"mmmm")),"")</f>
        <v>Julho</v>
      </c>
      <c r="E302" s="45">
        <f>IF(Tabela46[[#This Row],[Data]]&lt;&gt;"",YEAR(Tabela46[[#This Row],[Data]]),"")</f>
        <v>2024</v>
      </c>
      <c r="F302" s="46">
        <f>IF(AND(Tabela46[[#This Row],[Data]]&lt;&gt;"",Tabela46[[#This Row],[Horário]]&lt;&gt;""),Tabela46[[#This Row],[Data]]+Tabela46[[#This Row],[Horário]],"")</f>
        <v>45490.864583333336</v>
      </c>
      <c r="G302" s="46">
        <f t="shared" si="246"/>
        <v>1.117361111115315</v>
      </c>
      <c r="H302" s="47">
        <f t="shared" si="247"/>
        <v>1</v>
      </c>
      <c r="I302" s="47">
        <f t="shared" si="248"/>
        <v>2</v>
      </c>
      <c r="J302" s="48">
        <f t="shared" si="249"/>
        <v>49.000000006053597</v>
      </c>
    </row>
    <row r="303" spans="1:10" x14ac:dyDescent="0.3">
      <c r="A303" s="42">
        <f t="shared" ref="A303:A308" si="250">A302+1</f>
        <v>302</v>
      </c>
      <c r="B303" s="43">
        <v>45490</v>
      </c>
      <c r="C303" s="44">
        <v>0.98263888888888884</v>
      </c>
      <c r="D303" s="45" t="str">
        <f>IF(Tabela46[[#This Row],[Data]]&lt;&gt;"",PROPER(TEXT(Tabela46[[#This Row],[Data]],"mmmm")),"")</f>
        <v>Julho</v>
      </c>
      <c r="E303" s="45">
        <f>IF(Tabela46[[#This Row],[Data]]&lt;&gt;"",YEAR(Tabela46[[#This Row],[Data]]),"")</f>
        <v>2024</v>
      </c>
      <c r="F303" s="46">
        <f>IF(AND(Tabela46[[#This Row],[Data]]&lt;&gt;"",Tabela46[[#This Row],[Horário]]&lt;&gt;""),Tabela46[[#This Row],[Data]]+Tabela46[[#This Row],[Horário]],"")</f>
        <v>45490.982638888891</v>
      </c>
      <c r="G303" s="46">
        <f t="shared" ref="G303:G308" si="251">IF(AND(B303&lt;&gt;"",C303&lt;&gt;""),(B303+C303)-(B302+C302),"")</f>
        <v>0.11805555555474712</v>
      </c>
      <c r="H303" s="47">
        <f t="shared" ref="H303:H308" si="252">IF(G303&lt;&gt;"",INT(G303),"")</f>
        <v>0</v>
      </c>
      <c r="I303" s="47">
        <f t="shared" ref="I303:I308" si="253">IF(H303&lt;&gt;"",INT((G303-H303)*24),"")</f>
        <v>2</v>
      </c>
      <c r="J303" s="48">
        <f t="shared" ref="J303:J308" si="254">IF(I303&lt;&gt;"",(((G303-H303)*24)-I303)*60,"")</f>
        <v>49.999999998835847</v>
      </c>
    </row>
    <row r="304" spans="1:10" x14ac:dyDescent="0.3">
      <c r="A304" s="42">
        <f t="shared" si="250"/>
        <v>303</v>
      </c>
      <c r="B304" s="43">
        <v>45491</v>
      </c>
      <c r="C304" s="44">
        <v>0.3888888888888889</v>
      </c>
      <c r="D304" s="45" t="str">
        <f>IF(Tabela46[[#This Row],[Data]]&lt;&gt;"",PROPER(TEXT(Tabela46[[#This Row],[Data]],"mmmm")),"")</f>
        <v>Julho</v>
      </c>
      <c r="E304" s="45">
        <f>IF(Tabela46[[#This Row],[Data]]&lt;&gt;"",YEAR(Tabela46[[#This Row],[Data]]),"")</f>
        <v>2024</v>
      </c>
      <c r="F304" s="46">
        <f>IF(AND(Tabela46[[#This Row],[Data]]&lt;&gt;"",Tabela46[[#This Row],[Horário]]&lt;&gt;""),Tabela46[[#This Row],[Data]]+Tabela46[[#This Row],[Horário]],"")</f>
        <v>45491.388888888891</v>
      </c>
      <c r="G304" s="46">
        <f t="shared" si="251"/>
        <v>0.40625</v>
      </c>
      <c r="H304" s="47">
        <f t="shared" si="252"/>
        <v>0</v>
      </c>
      <c r="I304" s="47">
        <f t="shared" si="253"/>
        <v>9</v>
      </c>
      <c r="J304" s="48">
        <f t="shared" si="254"/>
        <v>45</v>
      </c>
    </row>
    <row r="305" spans="1:10" x14ac:dyDescent="0.3">
      <c r="A305" s="42">
        <f t="shared" si="250"/>
        <v>304</v>
      </c>
      <c r="B305" s="43">
        <v>45493</v>
      </c>
      <c r="C305" s="44">
        <v>0.71527777777777779</v>
      </c>
      <c r="D305" s="45" t="str">
        <f>IF(Tabela46[[#This Row],[Data]]&lt;&gt;"",PROPER(TEXT(Tabela46[[#This Row],[Data]],"mmmm")),"")</f>
        <v>Julho</v>
      </c>
      <c r="E305" s="45">
        <f>IF(Tabela46[[#This Row],[Data]]&lt;&gt;"",YEAR(Tabela46[[#This Row],[Data]]),"")</f>
        <v>2024</v>
      </c>
      <c r="F305" s="46">
        <f>IF(AND(Tabela46[[#This Row],[Data]]&lt;&gt;"",Tabela46[[#This Row],[Horário]]&lt;&gt;""),Tabela46[[#This Row],[Data]]+Tabela46[[#This Row],[Horário]],"")</f>
        <v>45493.715277777781</v>
      </c>
      <c r="G305" s="46">
        <f t="shared" si="251"/>
        <v>2.3263888888905058</v>
      </c>
      <c r="H305" s="47">
        <f t="shared" si="252"/>
        <v>2</v>
      </c>
      <c r="I305" s="47">
        <f t="shared" si="253"/>
        <v>7</v>
      </c>
      <c r="J305" s="48">
        <f t="shared" si="254"/>
        <v>50.000000002328306</v>
      </c>
    </row>
    <row r="306" spans="1:10" x14ac:dyDescent="0.3">
      <c r="A306" s="42">
        <f t="shared" si="250"/>
        <v>305</v>
      </c>
      <c r="B306" s="43">
        <v>45494</v>
      </c>
      <c r="C306" s="44">
        <v>0.55555555555555558</v>
      </c>
      <c r="D306" s="45" t="str">
        <f>IF(Tabela46[[#This Row],[Data]]&lt;&gt;"",PROPER(TEXT(Tabela46[[#This Row],[Data]],"mmmm")),"")</f>
        <v>Julho</v>
      </c>
      <c r="E306" s="45">
        <f>IF(Tabela46[[#This Row],[Data]]&lt;&gt;"",YEAR(Tabela46[[#This Row],[Data]]),"")</f>
        <v>2024</v>
      </c>
      <c r="F306" s="46">
        <f>IF(AND(Tabela46[[#This Row],[Data]]&lt;&gt;"",Tabela46[[#This Row],[Horário]]&lt;&gt;""),Tabela46[[#This Row],[Data]]+Tabela46[[#This Row],[Horário]],"")</f>
        <v>45494.555555555555</v>
      </c>
      <c r="G306" s="46">
        <f t="shared" si="251"/>
        <v>0.84027777777373558</v>
      </c>
      <c r="H306" s="47">
        <f t="shared" si="252"/>
        <v>0</v>
      </c>
      <c r="I306" s="47">
        <f t="shared" si="253"/>
        <v>20</v>
      </c>
      <c r="J306" s="48">
        <f t="shared" si="254"/>
        <v>9.9999999941792339</v>
      </c>
    </row>
    <row r="307" spans="1:10" x14ac:dyDescent="0.3">
      <c r="A307" s="42">
        <f t="shared" si="250"/>
        <v>306</v>
      </c>
      <c r="B307" s="43">
        <v>45495</v>
      </c>
      <c r="C307" s="44">
        <v>0.94791666666666663</v>
      </c>
      <c r="D307" s="45" t="str">
        <f>IF(Tabela46[[#This Row],[Data]]&lt;&gt;"",PROPER(TEXT(Tabela46[[#This Row],[Data]],"mmmm")),"")</f>
        <v>Julho</v>
      </c>
      <c r="E307" s="45">
        <f>IF(Tabela46[[#This Row],[Data]]&lt;&gt;"",YEAR(Tabela46[[#This Row],[Data]]),"")</f>
        <v>2024</v>
      </c>
      <c r="F307" s="46">
        <f>IF(AND(Tabela46[[#This Row],[Data]]&lt;&gt;"",Tabela46[[#This Row],[Horário]]&lt;&gt;""),Tabela46[[#This Row],[Data]]+Tabela46[[#This Row],[Horário]],"")</f>
        <v>45495.947916666664</v>
      </c>
      <c r="G307" s="46">
        <f t="shared" si="251"/>
        <v>1.3923611111094942</v>
      </c>
      <c r="H307" s="47">
        <f t="shared" si="252"/>
        <v>1</v>
      </c>
      <c r="I307" s="47">
        <f t="shared" si="253"/>
        <v>9</v>
      </c>
      <c r="J307" s="48">
        <f t="shared" si="254"/>
        <v>24.999999997671694</v>
      </c>
    </row>
    <row r="308" spans="1:10" x14ac:dyDescent="0.3">
      <c r="A308" s="42">
        <f t="shared" si="250"/>
        <v>307</v>
      </c>
      <c r="B308" s="43">
        <v>45496</v>
      </c>
      <c r="C308" s="44">
        <v>0.91666666666666663</v>
      </c>
      <c r="D308" s="45" t="str">
        <f>IF(Tabela46[[#This Row],[Data]]&lt;&gt;"",PROPER(TEXT(Tabela46[[#This Row],[Data]],"mmmm")),"")</f>
        <v>Julho</v>
      </c>
      <c r="E308" s="45">
        <f>IF(Tabela46[[#This Row],[Data]]&lt;&gt;"",YEAR(Tabela46[[#This Row],[Data]]),"")</f>
        <v>2024</v>
      </c>
      <c r="F308" s="46">
        <f>IF(AND(Tabela46[[#This Row],[Data]]&lt;&gt;"",Tabela46[[#This Row],[Horário]]&lt;&gt;""),Tabela46[[#This Row],[Data]]+Tabela46[[#This Row],[Horário]],"")</f>
        <v>45496.916666666664</v>
      </c>
      <c r="G308" s="46">
        <f t="shared" si="251"/>
        <v>0.96875</v>
      </c>
      <c r="H308" s="47">
        <f t="shared" si="252"/>
        <v>0</v>
      </c>
      <c r="I308" s="47">
        <f t="shared" si="253"/>
        <v>23</v>
      </c>
      <c r="J308" s="48">
        <f t="shared" si="254"/>
        <v>15</v>
      </c>
    </row>
    <row r="309" spans="1:10" x14ac:dyDescent="0.3">
      <c r="A309" s="42">
        <f t="shared" ref="A309:A314" si="255">A308+1</f>
        <v>308</v>
      </c>
      <c r="B309" s="43">
        <v>45497</v>
      </c>
      <c r="C309" s="44">
        <v>0.70486111111111116</v>
      </c>
      <c r="D309" s="45" t="str">
        <f>IF(Tabela46[[#This Row],[Data]]&lt;&gt;"",PROPER(TEXT(Tabela46[[#This Row],[Data]],"mmmm")),"")</f>
        <v>Julho</v>
      </c>
      <c r="E309" s="45">
        <f>IF(Tabela46[[#This Row],[Data]]&lt;&gt;"",YEAR(Tabela46[[#This Row],[Data]]),"")</f>
        <v>2024</v>
      </c>
      <c r="F309" s="46">
        <f>IF(AND(Tabela46[[#This Row],[Data]]&lt;&gt;"",Tabela46[[#This Row],[Horário]]&lt;&gt;""),Tabela46[[#This Row],[Data]]+Tabela46[[#This Row],[Horário]],"")</f>
        <v>45497.704861111109</v>
      </c>
      <c r="G309" s="46">
        <f t="shared" ref="G309:G314" si="256">IF(AND(B309&lt;&gt;"",C309&lt;&gt;""),(B309+C309)-(B308+C308),"")</f>
        <v>0.78819444444525288</v>
      </c>
      <c r="H309" s="47">
        <f t="shared" ref="H309:H314" si="257">IF(G309&lt;&gt;"",INT(G309),"")</f>
        <v>0</v>
      </c>
      <c r="I309" s="47">
        <f t="shared" ref="I309:I314" si="258">IF(H309&lt;&gt;"",INT((G309-H309)*24),"")</f>
        <v>18</v>
      </c>
      <c r="J309" s="48">
        <f t="shared" ref="J309:J314" si="259">IF(I309&lt;&gt;"",(((G309-H309)*24)-I309)*60,"")</f>
        <v>55.000000001164153</v>
      </c>
    </row>
    <row r="310" spans="1:10" x14ac:dyDescent="0.3">
      <c r="A310" s="42">
        <f t="shared" si="255"/>
        <v>309</v>
      </c>
      <c r="B310" s="43">
        <v>45497</v>
      </c>
      <c r="C310" s="44">
        <v>0.83333333333333337</v>
      </c>
      <c r="D310" s="45" t="str">
        <f>IF(Tabela46[[#This Row],[Data]]&lt;&gt;"",PROPER(TEXT(Tabela46[[#This Row],[Data]],"mmmm")),"")</f>
        <v>Julho</v>
      </c>
      <c r="E310" s="45">
        <f>IF(Tabela46[[#This Row],[Data]]&lt;&gt;"",YEAR(Tabela46[[#This Row],[Data]]),"")</f>
        <v>2024</v>
      </c>
      <c r="F310" s="46">
        <f>IF(AND(Tabela46[[#This Row],[Data]]&lt;&gt;"",Tabela46[[#This Row],[Horário]]&lt;&gt;""),Tabela46[[#This Row],[Data]]+Tabela46[[#This Row],[Horário]],"")</f>
        <v>45497.833333333336</v>
      </c>
      <c r="G310" s="46">
        <f t="shared" si="256"/>
        <v>0.12847222222626442</v>
      </c>
      <c r="H310" s="47">
        <f t="shared" si="257"/>
        <v>0</v>
      </c>
      <c r="I310" s="47">
        <f t="shared" si="258"/>
        <v>3</v>
      </c>
      <c r="J310" s="48">
        <f t="shared" si="259"/>
        <v>5.0000000058207661</v>
      </c>
    </row>
    <row r="311" spans="1:10" x14ac:dyDescent="0.3">
      <c r="A311" s="42">
        <f t="shared" si="255"/>
        <v>310</v>
      </c>
      <c r="B311" s="43">
        <v>45497</v>
      </c>
      <c r="C311" s="44">
        <v>0.94791666666666663</v>
      </c>
      <c r="D311" s="45" t="str">
        <f>IF(Tabela46[[#This Row],[Data]]&lt;&gt;"",PROPER(TEXT(Tabela46[[#This Row],[Data]],"mmmm")),"")</f>
        <v>Julho</v>
      </c>
      <c r="E311" s="45">
        <f>IF(Tabela46[[#This Row],[Data]]&lt;&gt;"",YEAR(Tabela46[[#This Row],[Data]]),"")</f>
        <v>2024</v>
      </c>
      <c r="F311" s="46">
        <f>IF(AND(Tabela46[[#This Row],[Data]]&lt;&gt;"",Tabela46[[#This Row],[Horário]]&lt;&gt;""),Tabela46[[#This Row],[Data]]+Tabela46[[#This Row],[Horário]],"")</f>
        <v>45497.947916666664</v>
      </c>
      <c r="G311" s="46">
        <f t="shared" si="256"/>
        <v>0.11458333332848269</v>
      </c>
      <c r="H311" s="47">
        <f t="shared" si="257"/>
        <v>0</v>
      </c>
      <c r="I311" s="47">
        <f t="shared" si="258"/>
        <v>2</v>
      </c>
      <c r="J311" s="48">
        <f t="shared" si="259"/>
        <v>44.999999993015081</v>
      </c>
    </row>
    <row r="312" spans="1:10" x14ac:dyDescent="0.3">
      <c r="A312" s="42">
        <f t="shared" si="255"/>
        <v>311</v>
      </c>
      <c r="B312" s="43">
        <v>45498</v>
      </c>
      <c r="C312" s="44">
        <v>0.90972222222222221</v>
      </c>
      <c r="D312" s="45" t="str">
        <f>IF(Tabela46[[#This Row],[Data]]&lt;&gt;"",PROPER(TEXT(Tabela46[[#This Row],[Data]],"mmmm")),"")</f>
        <v>Julho</v>
      </c>
      <c r="E312" s="45">
        <f>IF(Tabela46[[#This Row],[Data]]&lt;&gt;"",YEAR(Tabela46[[#This Row],[Data]]),"")</f>
        <v>2024</v>
      </c>
      <c r="F312" s="46">
        <f>IF(AND(Tabela46[[#This Row],[Data]]&lt;&gt;"",Tabela46[[#This Row],[Horário]]&lt;&gt;""),Tabela46[[#This Row],[Data]]+Tabela46[[#This Row],[Horário]],"")</f>
        <v>45498.909722222219</v>
      </c>
      <c r="G312" s="46">
        <f t="shared" si="256"/>
        <v>0.96180555555474712</v>
      </c>
      <c r="H312" s="47">
        <f t="shared" si="257"/>
        <v>0</v>
      </c>
      <c r="I312" s="47">
        <f t="shared" si="258"/>
        <v>23</v>
      </c>
      <c r="J312" s="48">
        <f t="shared" si="259"/>
        <v>4.9999999988358468</v>
      </c>
    </row>
    <row r="313" spans="1:10" x14ac:dyDescent="0.3">
      <c r="A313" s="42">
        <f t="shared" si="255"/>
        <v>312</v>
      </c>
      <c r="B313" s="43">
        <v>45500</v>
      </c>
      <c r="C313" s="44">
        <v>0.67708333333333337</v>
      </c>
      <c r="D313" s="45" t="str">
        <f>IF(Tabela46[[#This Row],[Data]]&lt;&gt;"",PROPER(TEXT(Tabela46[[#This Row],[Data]],"mmmm")),"")</f>
        <v>Julho</v>
      </c>
      <c r="E313" s="45">
        <f>IF(Tabela46[[#This Row],[Data]]&lt;&gt;"",YEAR(Tabela46[[#This Row],[Data]]),"")</f>
        <v>2024</v>
      </c>
      <c r="F313" s="46">
        <f>IF(AND(Tabela46[[#This Row],[Data]]&lt;&gt;"",Tabela46[[#This Row],[Horário]]&lt;&gt;""),Tabela46[[#This Row],[Data]]+Tabela46[[#This Row],[Horário]],"")</f>
        <v>45500.677083333336</v>
      </c>
      <c r="G313" s="46">
        <f t="shared" si="256"/>
        <v>1.7673611111167702</v>
      </c>
      <c r="H313" s="47">
        <f t="shared" si="257"/>
        <v>1</v>
      </c>
      <c r="I313" s="47">
        <f t="shared" si="258"/>
        <v>18</v>
      </c>
      <c r="J313" s="48">
        <f t="shared" si="259"/>
        <v>25.000000008149073</v>
      </c>
    </row>
    <row r="314" spans="1:10" x14ac:dyDescent="0.3">
      <c r="A314" s="42">
        <f t="shared" si="255"/>
        <v>313</v>
      </c>
      <c r="B314" s="43">
        <v>45500</v>
      </c>
      <c r="C314" s="44">
        <v>0.72222222222222221</v>
      </c>
      <c r="D314" s="45" t="str">
        <f>IF(Tabela46[[#This Row],[Data]]&lt;&gt;"",PROPER(TEXT(Tabela46[[#This Row],[Data]],"mmmm")),"")</f>
        <v>Julho</v>
      </c>
      <c r="E314" s="45">
        <f>IF(Tabela46[[#This Row],[Data]]&lt;&gt;"",YEAR(Tabela46[[#This Row],[Data]]),"")</f>
        <v>2024</v>
      </c>
      <c r="F314" s="46">
        <f>IF(AND(Tabela46[[#This Row],[Data]]&lt;&gt;"",Tabela46[[#This Row],[Horário]]&lt;&gt;""),Tabela46[[#This Row],[Data]]+Tabela46[[#This Row],[Horário]],"")</f>
        <v>45500.722222222219</v>
      </c>
      <c r="G314" s="46">
        <f t="shared" si="256"/>
        <v>4.5138888883229811E-2</v>
      </c>
      <c r="H314" s="47">
        <f t="shared" si="257"/>
        <v>0</v>
      </c>
      <c r="I314" s="47">
        <f t="shared" si="258"/>
        <v>1</v>
      </c>
      <c r="J314" s="48">
        <f t="shared" si="259"/>
        <v>4.9999999918509275</v>
      </c>
    </row>
    <row r="315" spans="1:10" x14ac:dyDescent="0.3">
      <c r="A315" s="42">
        <f t="shared" ref="A315:A321" si="260">A314+1</f>
        <v>314</v>
      </c>
      <c r="B315" s="43">
        <v>45500</v>
      </c>
      <c r="C315" s="44">
        <v>0.80555555555555558</v>
      </c>
      <c r="D315" s="45" t="str">
        <f>IF(Tabela46[[#This Row],[Data]]&lt;&gt;"",PROPER(TEXT(Tabela46[[#This Row],[Data]],"mmmm")),"")</f>
        <v>Julho</v>
      </c>
      <c r="E315" s="45">
        <f>IF(Tabela46[[#This Row],[Data]]&lt;&gt;"",YEAR(Tabela46[[#This Row],[Data]]),"")</f>
        <v>2024</v>
      </c>
      <c r="F315" s="46">
        <f>IF(AND(Tabela46[[#This Row],[Data]]&lt;&gt;"",Tabela46[[#This Row],[Horário]]&lt;&gt;""),Tabela46[[#This Row],[Data]]+Tabela46[[#This Row],[Horário]],"")</f>
        <v>45500.805555555555</v>
      </c>
      <c r="G315" s="46">
        <f t="shared" ref="G315:G321" si="261">IF(AND(B315&lt;&gt;"",C315&lt;&gt;""),(B315+C315)-(B314+C314),"")</f>
        <v>8.3333333335758653E-2</v>
      </c>
      <c r="H315" s="47">
        <f t="shared" ref="H315:H321" si="262">IF(G315&lt;&gt;"",INT(G315),"")</f>
        <v>0</v>
      </c>
      <c r="I315" s="47">
        <f t="shared" ref="I315:I321" si="263">IF(H315&lt;&gt;"",INT((G315-H315)*24),"")</f>
        <v>2</v>
      </c>
      <c r="J315" s="48">
        <f t="shared" ref="J315:J321" si="264">IF(I315&lt;&gt;"",(((G315-H315)*24)-I315)*60,"")</f>
        <v>3.4924596548080444E-9</v>
      </c>
    </row>
    <row r="316" spans="1:10" x14ac:dyDescent="0.3">
      <c r="A316" s="42">
        <f t="shared" si="260"/>
        <v>315</v>
      </c>
      <c r="B316" s="43">
        <v>45501</v>
      </c>
      <c r="C316" s="44">
        <v>0.66319444444444442</v>
      </c>
      <c r="D316" s="45" t="str">
        <f>IF(Tabela46[[#This Row],[Data]]&lt;&gt;"",PROPER(TEXT(Tabela46[[#This Row],[Data]],"mmmm")),"")</f>
        <v>Julho</v>
      </c>
      <c r="E316" s="45">
        <f>IF(Tabela46[[#This Row],[Data]]&lt;&gt;"",YEAR(Tabela46[[#This Row],[Data]]),"")</f>
        <v>2024</v>
      </c>
      <c r="F316" s="46">
        <f>IF(AND(Tabela46[[#This Row],[Data]]&lt;&gt;"",Tabela46[[#This Row],[Horário]]&lt;&gt;""),Tabela46[[#This Row],[Data]]+Tabela46[[#This Row],[Horário]],"")</f>
        <v>45501.663194444445</v>
      </c>
      <c r="G316" s="46">
        <f t="shared" si="261"/>
        <v>0.85763888889050577</v>
      </c>
      <c r="H316" s="47">
        <f t="shared" si="262"/>
        <v>0</v>
      </c>
      <c r="I316" s="47">
        <f t="shared" si="263"/>
        <v>20</v>
      </c>
      <c r="J316" s="48">
        <f t="shared" si="264"/>
        <v>35.000000002328306</v>
      </c>
    </row>
    <row r="317" spans="1:10" x14ac:dyDescent="0.3">
      <c r="A317" s="42">
        <f t="shared" si="260"/>
        <v>316</v>
      </c>
      <c r="B317" s="43">
        <v>45501</v>
      </c>
      <c r="C317" s="44">
        <v>0.78125</v>
      </c>
      <c r="D317" s="45" t="str">
        <f>IF(Tabela46[[#This Row],[Data]]&lt;&gt;"",PROPER(TEXT(Tabela46[[#This Row],[Data]],"mmmm")),"")</f>
        <v>Julho</v>
      </c>
      <c r="E317" s="45">
        <f>IF(Tabela46[[#This Row],[Data]]&lt;&gt;"",YEAR(Tabela46[[#This Row],[Data]]),"")</f>
        <v>2024</v>
      </c>
      <c r="F317" s="46">
        <f>IF(AND(Tabela46[[#This Row],[Data]]&lt;&gt;"",Tabela46[[#This Row],[Horário]]&lt;&gt;""),Tabela46[[#This Row],[Data]]+Tabela46[[#This Row],[Horário]],"")</f>
        <v>45501.78125</v>
      </c>
      <c r="G317" s="46">
        <f t="shared" si="261"/>
        <v>0.11805555555474712</v>
      </c>
      <c r="H317" s="47">
        <f t="shared" si="262"/>
        <v>0</v>
      </c>
      <c r="I317" s="47">
        <f t="shared" si="263"/>
        <v>2</v>
      </c>
      <c r="J317" s="48">
        <f t="shared" si="264"/>
        <v>49.999999998835847</v>
      </c>
    </row>
    <row r="318" spans="1:10" x14ac:dyDescent="0.3">
      <c r="A318" s="42">
        <f t="shared" si="260"/>
        <v>317</v>
      </c>
      <c r="B318" s="43">
        <v>45501</v>
      </c>
      <c r="C318" s="44">
        <v>0.85069444444444442</v>
      </c>
      <c r="D318" s="45" t="str">
        <f>IF(Tabela46[[#This Row],[Data]]&lt;&gt;"",PROPER(TEXT(Tabela46[[#This Row],[Data]],"mmmm")),"")</f>
        <v>Julho</v>
      </c>
      <c r="E318" s="45">
        <f>IF(Tabela46[[#This Row],[Data]]&lt;&gt;"",YEAR(Tabela46[[#This Row],[Data]]),"")</f>
        <v>2024</v>
      </c>
      <c r="F318" s="46">
        <f>IF(AND(Tabela46[[#This Row],[Data]]&lt;&gt;"",Tabela46[[#This Row],[Horário]]&lt;&gt;""),Tabela46[[#This Row],[Data]]+Tabela46[[#This Row],[Horário]],"")</f>
        <v>45501.850694444445</v>
      </c>
      <c r="G318" s="46">
        <f t="shared" si="261"/>
        <v>6.9444444445252884E-2</v>
      </c>
      <c r="H318" s="47">
        <f t="shared" si="262"/>
        <v>0</v>
      </c>
      <c r="I318" s="47">
        <f t="shared" si="263"/>
        <v>1</v>
      </c>
      <c r="J318" s="48">
        <f t="shared" si="264"/>
        <v>40.000000001164153</v>
      </c>
    </row>
    <row r="319" spans="1:10" x14ac:dyDescent="0.3">
      <c r="A319" s="42">
        <f t="shared" si="260"/>
        <v>318</v>
      </c>
      <c r="B319" s="43">
        <v>45501</v>
      </c>
      <c r="C319" s="44">
        <v>0.92708333333333337</v>
      </c>
      <c r="D319" s="45" t="str">
        <f>IF(Tabela46[[#This Row],[Data]]&lt;&gt;"",PROPER(TEXT(Tabela46[[#This Row],[Data]],"mmmm")),"")</f>
        <v>Julho</v>
      </c>
      <c r="E319" s="45">
        <f>IF(Tabela46[[#This Row],[Data]]&lt;&gt;"",YEAR(Tabela46[[#This Row],[Data]]),"")</f>
        <v>2024</v>
      </c>
      <c r="F319" s="46">
        <f>IF(AND(Tabela46[[#This Row],[Data]]&lt;&gt;"",Tabela46[[#This Row],[Horário]]&lt;&gt;""),Tabela46[[#This Row],[Data]]+Tabela46[[#This Row],[Horário]],"")</f>
        <v>45501.927083333336</v>
      </c>
      <c r="G319" s="46">
        <f t="shared" si="261"/>
        <v>7.6388888890505768E-2</v>
      </c>
      <c r="H319" s="47">
        <f t="shared" si="262"/>
        <v>0</v>
      </c>
      <c r="I319" s="47">
        <f t="shared" si="263"/>
        <v>1</v>
      </c>
      <c r="J319" s="48">
        <f t="shared" si="264"/>
        <v>50.000000002328306</v>
      </c>
    </row>
    <row r="320" spans="1:10" x14ac:dyDescent="0.3">
      <c r="A320" s="42">
        <f t="shared" si="260"/>
        <v>319</v>
      </c>
      <c r="B320" s="43">
        <v>45503</v>
      </c>
      <c r="C320" s="44">
        <v>0.93055555555555558</v>
      </c>
      <c r="D320" s="45" t="str">
        <f>IF(Tabela46[[#This Row],[Data]]&lt;&gt;"",PROPER(TEXT(Tabela46[[#This Row],[Data]],"mmmm")),"")</f>
        <v>Julho</v>
      </c>
      <c r="E320" s="45">
        <f>IF(Tabela46[[#This Row],[Data]]&lt;&gt;"",YEAR(Tabela46[[#This Row],[Data]]),"")</f>
        <v>2024</v>
      </c>
      <c r="F320" s="46">
        <f>IF(AND(Tabela46[[#This Row],[Data]]&lt;&gt;"",Tabela46[[#This Row],[Horário]]&lt;&gt;""),Tabela46[[#This Row],[Data]]+Tabela46[[#This Row],[Horário]],"")</f>
        <v>45503.930555555555</v>
      </c>
      <c r="G320" s="46">
        <f t="shared" si="261"/>
        <v>2.0034722222189885</v>
      </c>
      <c r="H320" s="47">
        <f t="shared" si="262"/>
        <v>2</v>
      </c>
      <c r="I320" s="47">
        <f t="shared" si="263"/>
        <v>0</v>
      </c>
      <c r="J320" s="48">
        <f t="shared" si="264"/>
        <v>4.9999999953433871</v>
      </c>
    </row>
    <row r="321" spans="1:10" x14ac:dyDescent="0.3">
      <c r="A321" s="42">
        <f t="shared" si="260"/>
        <v>320</v>
      </c>
      <c r="B321" s="43">
        <v>45503</v>
      </c>
      <c r="C321" s="44">
        <v>0.97222222222222221</v>
      </c>
      <c r="D321" s="45" t="str">
        <f>IF(Tabela46[[#This Row],[Data]]&lt;&gt;"",PROPER(TEXT(Tabela46[[#This Row],[Data]],"mmmm")),"")</f>
        <v>Julho</v>
      </c>
      <c r="E321" s="45">
        <f>IF(Tabela46[[#This Row],[Data]]&lt;&gt;"",YEAR(Tabela46[[#This Row],[Data]]),"")</f>
        <v>2024</v>
      </c>
      <c r="F321" s="46">
        <f>IF(AND(Tabela46[[#This Row],[Data]]&lt;&gt;"",Tabela46[[#This Row],[Horário]]&lt;&gt;""),Tabela46[[#This Row],[Data]]+Tabela46[[#This Row],[Horário]],"")</f>
        <v>45503.972222222219</v>
      </c>
      <c r="G321" s="46">
        <f t="shared" si="261"/>
        <v>4.1666666664241347E-2</v>
      </c>
      <c r="H321" s="47">
        <f t="shared" si="262"/>
        <v>0</v>
      </c>
      <c r="I321" s="47">
        <f t="shared" si="263"/>
        <v>0</v>
      </c>
      <c r="J321" s="48">
        <f t="shared" si="264"/>
        <v>59.99999999650754</v>
      </c>
    </row>
    <row r="322" spans="1:10" x14ac:dyDescent="0.3">
      <c r="A322" s="42">
        <f t="shared" ref="A322:A327" si="265">A321+1</f>
        <v>321</v>
      </c>
      <c r="B322" s="43">
        <v>45504</v>
      </c>
      <c r="C322" s="44">
        <v>0.1388888888888889</v>
      </c>
      <c r="D322" s="45" t="str">
        <f>IF(Tabela46[[#This Row],[Data]]&lt;&gt;"",PROPER(TEXT(Tabela46[[#This Row],[Data]],"mmmm")),"")</f>
        <v>Julho</v>
      </c>
      <c r="E322" s="45">
        <f>IF(Tabela46[[#This Row],[Data]]&lt;&gt;"",YEAR(Tabela46[[#This Row],[Data]]),"")</f>
        <v>2024</v>
      </c>
      <c r="F322" s="46">
        <f>IF(AND(Tabela46[[#This Row],[Data]]&lt;&gt;"",Tabela46[[#This Row],[Horário]]&lt;&gt;""),Tabela46[[#This Row],[Data]]+Tabela46[[#This Row],[Horário]],"")</f>
        <v>45504.138888888891</v>
      </c>
      <c r="G322" s="46">
        <f t="shared" ref="G322:G327" si="266">IF(AND(B322&lt;&gt;"",C322&lt;&gt;""),(B322+C322)-(B321+C321),"")</f>
        <v>0.16666666667151731</v>
      </c>
      <c r="H322" s="47">
        <f t="shared" ref="H322:H327" si="267">IF(G322&lt;&gt;"",INT(G322),"")</f>
        <v>0</v>
      </c>
      <c r="I322" s="47">
        <f t="shared" ref="I322:I327" si="268">IF(H322&lt;&gt;"",INT((G322-H322)*24),"")</f>
        <v>4</v>
      </c>
      <c r="J322" s="48">
        <f t="shared" ref="J322:J327" si="269">IF(I322&lt;&gt;"",(((G322-H322)*24)-I322)*60,"")</f>
        <v>6.9849193096160889E-9</v>
      </c>
    </row>
    <row r="323" spans="1:10" x14ac:dyDescent="0.3">
      <c r="A323" s="42">
        <f t="shared" si="265"/>
        <v>322</v>
      </c>
      <c r="B323" s="43">
        <v>45504</v>
      </c>
      <c r="C323" s="44">
        <v>0.84027777777777779</v>
      </c>
      <c r="D323" s="45" t="str">
        <f>IF(Tabela46[[#This Row],[Data]]&lt;&gt;"",PROPER(TEXT(Tabela46[[#This Row],[Data]],"mmmm")),"")</f>
        <v>Julho</v>
      </c>
      <c r="E323" s="45">
        <f>IF(Tabela46[[#This Row],[Data]]&lt;&gt;"",YEAR(Tabela46[[#This Row],[Data]]),"")</f>
        <v>2024</v>
      </c>
      <c r="F323" s="46">
        <f>IF(AND(Tabela46[[#This Row],[Data]]&lt;&gt;"",Tabela46[[#This Row],[Horário]]&lt;&gt;""),Tabela46[[#This Row],[Data]]+Tabela46[[#This Row],[Horário]],"")</f>
        <v>45504.840277777781</v>
      </c>
      <c r="G323" s="46">
        <f t="shared" si="266"/>
        <v>0.70138888889050577</v>
      </c>
      <c r="H323" s="47">
        <f t="shared" si="267"/>
        <v>0</v>
      </c>
      <c r="I323" s="47">
        <f t="shared" si="268"/>
        <v>16</v>
      </c>
      <c r="J323" s="48">
        <f t="shared" si="269"/>
        <v>50.000000002328306</v>
      </c>
    </row>
    <row r="324" spans="1:10" x14ac:dyDescent="0.3">
      <c r="A324" s="42">
        <f t="shared" si="265"/>
        <v>323</v>
      </c>
      <c r="B324" s="43">
        <v>45507</v>
      </c>
      <c r="C324" s="44">
        <v>0.67361111111111116</v>
      </c>
      <c r="D324" s="45" t="str">
        <f>IF(Tabela46[[#This Row],[Data]]&lt;&gt;"",PROPER(TEXT(Tabela46[[#This Row],[Data]],"mmmm")),"")</f>
        <v>Agosto</v>
      </c>
      <c r="E324" s="45">
        <f>IF(Tabela46[[#This Row],[Data]]&lt;&gt;"",YEAR(Tabela46[[#This Row],[Data]]),"")</f>
        <v>2024</v>
      </c>
      <c r="F324" s="46">
        <f>IF(AND(Tabela46[[#This Row],[Data]]&lt;&gt;"",Tabela46[[#This Row],[Horário]]&lt;&gt;""),Tabela46[[#This Row],[Data]]+Tabela46[[#This Row],[Horário]],"")</f>
        <v>45507.673611111109</v>
      </c>
      <c r="G324" s="46">
        <f t="shared" si="266"/>
        <v>2.8333333333284827</v>
      </c>
      <c r="H324" s="47">
        <f t="shared" si="267"/>
        <v>2</v>
      </c>
      <c r="I324" s="47">
        <f t="shared" si="268"/>
        <v>19</v>
      </c>
      <c r="J324" s="48">
        <f t="shared" si="269"/>
        <v>59.999999993015081</v>
      </c>
    </row>
    <row r="325" spans="1:10" x14ac:dyDescent="0.3">
      <c r="A325" s="42">
        <f t="shared" si="265"/>
        <v>324</v>
      </c>
      <c r="B325" s="43">
        <v>45507</v>
      </c>
      <c r="C325" s="44">
        <v>0.92361111111111116</v>
      </c>
      <c r="D325" s="45" t="str">
        <f>IF(Tabela46[[#This Row],[Data]]&lt;&gt;"",PROPER(TEXT(Tabela46[[#This Row],[Data]],"mmmm")),"")</f>
        <v>Agosto</v>
      </c>
      <c r="E325" s="45">
        <f>IF(Tabela46[[#This Row],[Data]]&lt;&gt;"",YEAR(Tabela46[[#This Row],[Data]]),"")</f>
        <v>2024</v>
      </c>
      <c r="F325" s="46">
        <f>IF(AND(Tabela46[[#This Row],[Data]]&lt;&gt;"",Tabela46[[#This Row],[Horário]]&lt;&gt;""),Tabela46[[#This Row],[Data]]+Tabela46[[#This Row],[Horário]],"")</f>
        <v>45507.923611111109</v>
      </c>
      <c r="G325" s="46">
        <f t="shared" si="266"/>
        <v>0.25</v>
      </c>
      <c r="H325" s="47">
        <f t="shared" si="267"/>
        <v>0</v>
      </c>
      <c r="I325" s="47">
        <f t="shared" si="268"/>
        <v>6</v>
      </c>
      <c r="J325" s="48">
        <f t="shared" si="269"/>
        <v>0</v>
      </c>
    </row>
    <row r="326" spans="1:10" x14ac:dyDescent="0.3">
      <c r="A326" s="42">
        <f t="shared" si="265"/>
        <v>325</v>
      </c>
      <c r="B326" s="43">
        <v>45508</v>
      </c>
      <c r="C326" s="44">
        <v>0.63194444444444442</v>
      </c>
      <c r="D326" s="45" t="str">
        <f>IF(Tabela46[[#This Row],[Data]]&lt;&gt;"",PROPER(TEXT(Tabela46[[#This Row],[Data]],"mmmm")),"")</f>
        <v>Agosto</v>
      </c>
      <c r="E326" s="45">
        <f>IF(Tabela46[[#This Row],[Data]]&lt;&gt;"",YEAR(Tabela46[[#This Row],[Data]]),"")</f>
        <v>2024</v>
      </c>
      <c r="F326" s="46">
        <f>IF(AND(Tabela46[[#This Row],[Data]]&lt;&gt;"",Tabela46[[#This Row],[Horário]]&lt;&gt;""),Tabela46[[#This Row],[Data]]+Tabela46[[#This Row],[Horário]],"")</f>
        <v>45508.631944444445</v>
      </c>
      <c r="G326" s="46">
        <f t="shared" si="266"/>
        <v>0.70833333333575865</v>
      </c>
      <c r="H326" s="47">
        <f t="shared" si="267"/>
        <v>0</v>
      </c>
      <c r="I326" s="47">
        <f t="shared" si="268"/>
        <v>17</v>
      </c>
      <c r="J326" s="48">
        <f t="shared" si="269"/>
        <v>3.4924596548080444E-9</v>
      </c>
    </row>
    <row r="327" spans="1:10" x14ac:dyDescent="0.3">
      <c r="A327" s="42">
        <f t="shared" si="265"/>
        <v>326</v>
      </c>
      <c r="B327" s="43">
        <v>45508</v>
      </c>
      <c r="C327" s="44">
        <v>0.71875</v>
      </c>
      <c r="D327" s="45" t="str">
        <f>IF(Tabela46[[#This Row],[Data]]&lt;&gt;"",PROPER(TEXT(Tabela46[[#This Row],[Data]],"mmmm")),"")</f>
        <v>Agosto</v>
      </c>
      <c r="E327" s="45">
        <f>IF(Tabela46[[#This Row],[Data]]&lt;&gt;"",YEAR(Tabela46[[#This Row],[Data]]),"")</f>
        <v>2024</v>
      </c>
      <c r="F327" s="46">
        <f>IF(AND(Tabela46[[#This Row],[Data]]&lt;&gt;"",Tabela46[[#This Row],[Horário]]&lt;&gt;""),Tabela46[[#This Row],[Data]]+Tabela46[[#This Row],[Horário]],"")</f>
        <v>45508.71875</v>
      </c>
      <c r="G327" s="46">
        <f t="shared" si="266"/>
        <v>8.6805555554747116E-2</v>
      </c>
      <c r="H327" s="47">
        <f t="shared" si="267"/>
        <v>0</v>
      </c>
      <c r="I327" s="47">
        <f t="shared" si="268"/>
        <v>2</v>
      </c>
      <c r="J327" s="48">
        <f t="shared" si="269"/>
        <v>4.9999999988358468</v>
      </c>
    </row>
    <row r="328" spans="1:10" x14ac:dyDescent="0.3">
      <c r="A328" s="42">
        <f t="shared" ref="A328:A333" si="270">A327+1</f>
        <v>327</v>
      </c>
      <c r="B328" s="43">
        <v>45508</v>
      </c>
      <c r="C328" s="44">
        <v>0.87152777777777779</v>
      </c>
      <c r="D328" s="45" t="str">
        <f>IF(Tabela46[[#This Row],[Data]]&lt;&gt;"",PROPER(TEXT(Tabela46[[#This Row],[Data]],"mmmm")),"")</f>
        <v>Agosto</v>
      </c>
      <c r="E328" s="45">
        <f>IF(Tabela46[[#This Row],[Data]]&lt;&gt;"",YEAR(Tabela46[[#This Row],[Data]]),"")</f>
        <v>2024</v>
      </c>
      <c r="F328" s="46">
        <f>IF(AND(Tabela46[[#This Row],[Data]]&lt;&gt;"",Tabela46[[#This Row],[Horário]]&lt;&gt;""),Tabela46[[#This Row],[Data]]+Tabela46[[#This Row],[Horário]],"")</f>
        <v>45508.871527777781</v>
      </c>
      <c r="G328" s="46">
        <f t="shared" ref="G328:G333" si="271">IF(AND(B328&lt;&gt;"",C328&lt;&gt;""),(B328+C328)-(B327+C327),"")</f>
        <v>0.15277777778101154</v>
      </c>
      <c r="H328" s="47">
        <f t="shared" ref="H328:H333" si="272">IF(G328&lt;&gt;"",INT(G328),"")</f>
        <v>0</v>
      </c>
      <c r="I328" s="47">
        <f t="shared" ref="I328:I333" si="273">IF(H328&lt;&gt;"",INT((G328-H328)*24),"")</f>
        <v>3</v>
      </c>
      <c r="J328" s="48">
        <f t="shared" ref="J328:J333" si="274">IF(I328&lt;&gt;"",(((G328-H328)*24)-I328)*60,"")</f>
        <v>40.000000004656613</v>
      </c>
    </row>
    <row r="329" spans="1:10" x14ac:dyDescent="0.3">
      <c r="A329" s="42">
        <f t="shared" si="270"/>
        <v>328</v>
      </c>
      <c r="B329" s="43">
        <v>45510</v>
      </c>
      <c r="C329" s="44">
        <v>0.89583333333333337</v>
      </c>
      <c r="D329" s="45" t="str">
        <f>IF(Tabela46[[#This Row],[Data]]&lt;&gt;"",PROPER(TEXT(Tabela46[[#This Row],[Data]],"mmmm")),"")</f>
        <v>Agosto</v>
      </c>
      <c r="E329" s="45">
        <f>IF(Tabela46[[#This Row],[Data]]&lt;&gt;"",YEAR(Tabela46[[#This Row],[Data]]),"")</f>
        <v>2024</v>
      </c>
      <c r="F329" s="46">
        <f>IF(AND(Tabela46[[#This Row],[Data]]&lt;&gt;"",Tabela46[[#This Row],[Horário]]&lt;&gt;""),Tabela46[[#This Row],[Data]]+Tabela46[[#This Row],[Horário]],"")</f>
        <v>45510.895833333336</v>
      </c>
      <c r="G329" s="46">
        <f t="shared" si="271"/>
        <v>2.0243055555547471</v>
      </c>
      <c r="H329" s="47">
        <f t="shared" si="272"/>
        <v>2</v>
      </c>
      <c r="I329" s="47">
        <f t="shared" si="273"/>
        <v>0</v>
      </c>
      <c r="J329" s="48">
        <f t="shared" si="274"/>
        <v>34.999999998835847</v>
      </c>
    </row>
    <row r="330" spans="1:10" x14ac:dyDescent="0.3">
      <c r="A330" s="42">
        <f t="shared" si="270"/>
        <v>329</v>
      </c>
      <c r="B330" s="43">
        <v>45510</v>
      </c>
      <c r="C330" s="44">
        <v>0.98958333333333337</v>
      </c>
      <c r="D330" s="45" t="str">
        <f>IF(Tabela46[[#This Row],[Data]]&lt;&gt;"",PROPER(TEXT(Tabela46[[#This Row],[Data]],"mmmm")),"")</f>
        <v>Agosto</v>
      </c>
      <c r="E330" s="45">
        <f>IF(Tabela46[[#This Row],[Data]]&lt;&gt;"",YEAR(Tabela46[[#This Row],[Data]]),"")</f>
        <v>2024</v>
      </c>
      <c r="F330" s="46">
        <f>IF(AND(Tabela46[[#This Row],[Data]]&lt;&gt;"",Tabela46[[#This Row],[Horário]]&lt;&gt;""),Tabela46[[#This Row],[Data]]+Tabela46[[#This Row],[Horário]],"")</f>
        <v>45510.989583333336</v>
      </c>
      <c r="G330" s="46">
        <f t="shared" si="271"/>
        <v>9.375E-2</v>
      </c>
      <c r="H330" s="47">
        <f t="shared" si="272"/>
        <v>0</v>
      </c>
      <c r="I330" s="47">
        <f t="shared" si="273"/>
        <v>2</v>
      </c>
      <c r="J330" s="48">
        <f t="shared" si="274"/>
        <v>15</v>
      </c>
    </row>
    <row r="331" spans="1:10" x14ac:dyDescent="0.3">
      <c r="A331" s="42">
        <f t="shared" si="270"/>
        <v>330</v>
      </c>
      <c r="B331" s="43">
        <v>45512</v>
      </c>
      <c r="C331" s="44">
        <v>0.77777777777777779</v>
      </c>
      <c r="D331" s="45" t="str">
        <f>IF(Tabela46[[#This Row],[Data]]&lt;&gt;"",PROPER(TEXT(Tabela46[[#This Row],[Data]],"mmmm")),"")</f>
        <v>Agosto</v>
      </c>
      <c r="E331" s="45">
        <f>IF(Tabela46[[#This Row],[Data]]&lt;&gt;"",YEAR(Tabela46[[#This Row],[Data]]),"")</f>
        <v>2024</v>
      </c>
      <c r="F331" s="46">
        <f>IF(AND(Tabela46[[#This Row],[Data]]&lt;&gt;"",Tabela46[[#This Row],[Horário]]&lt;&gt;""),Tabela46[[#This Row],[Data]]+Tabela46[[#This Row],[Horário]],"")</f>
        <v>45512.777777777781</v>
      </c>
      <c r="G331" s="46">
        <f t="shared" si="271"/>
        <v>1.7881944444452529</v>
      </c>
      <c r="H331" s="47">
        <f t="shared" si="272"/>
        <v>1</v>
      </c>
      <c r="I331" s="47">
        <f t="shared" si="273"/>
        <v>18</v>
      </c>
      <c r="J331" s="48">
        <f t="shared" si="274"/>
        <v>55.000000001164153</v>
      </c>
    </row>
    <row r="332" spans="1:10" x14ac:dyDescent="0.3">
      <c r="A332" s="42">
        <f t="shared" si="270"/>
        <v>331</v>
      </c>
      <c r="B332" s="43">
        <v>45512</v>
      </c>
      <c r="C332" s="44">
        <v>0.85069444444444442</v>
      </c>
      <c r="D332" s="45" t="str">
        <f>IF(Tabela46[[#This Row],[Data]]&lt;&gt;"",PROPER(TEXT(Tabela46[[#This Row],[Data]],"mmmm")),"")</f>
        <v>Agosto</v>
      </c>
      <c r="E332" s="45">
        <f>IF(Tabela46[[#This Row],[Data]]&lt;&gt;"",YEAR(Tabela46[[#This Row],[Data]]),"")</f>
        <v>2024</v>
      </c>
      <c r="F332" s="46">
        <f>IF(AND(Tabela46[[#This Row],[Data]]&lt;&gt;"",Tabela46[[#This Row],[Horário]]&lt;&gt;""),Tabela46[[#This Row],[Data]]+Tabela46[[#This Row],[Horário]],"")</f>
        <v>45512.850694444445</v>
      </c>
      <c r="G332" s="46">
        <f t="shared" si="271"/>
        <v>7.2916666664241347E-2</v>
      </c>
      <c r="H332" s="47">
        <f t="shared" si="272"/>
        <v>0</v>
      </c>
      <c r="I332" s="47">
        <f t="shared" si="273"/>
        <v>1</v>
      </c>
      <c r="J332" s="48">
        <f t="shared" si="274"/>
        <v>44.99999999650754</v>
      </c>
    </row>
    <row r="333" spans="1:10" x14ac:dyDescent="0.3">
      <c r="A333" s="42">
        <f t="shared" si="270"/>
        <v>332</v>
      </c>
      <c r="B333" s="43">
        <v>45512</v>
      </c>
      <c r="C333" s="44">
        <v>0.91666666666666663</v>
      </c>
      <c r="D333" s="45" t="str">
        <f>IF(Tabela46[[#This Row],[Data]]&lt;&gt;"",PROPER(TEXT(Tabela46[[#This Row],[Data]],"mmmm")),"")</f>
        <v>Agosto</v>
      </c>
      <c r="E333" s="45">
        <f>IF(Tabela46[[#This Row],[Data]]&lt;&gt;"",YEAR(Tabela46[[#This Row],[Data]]),"")</f>
        <v>2024</v>
      </c>
      <c r="F333" s="46">
        <f>IF(AND(Tabela46[[#This Row],[Data]]&lt;&gt;"",Tabela46[[#This Row],[Horário]]&lt;&gt;""),Tabela46[[#This Row],[Data]]+Tabela46[[#This Row],[Horário]],"")</f>
        <v>45512.916666666664</v>
      </c>
      <c r="G333" s="46">
        <f t="shared" si="271"/>
        <v>6.5972222218988463E-2</v>
      </c>
      <c r="H333" s="47">
        <f t="shared" si="272"/>
        <v>0</v>
      </c>
      <c r="I333" s="47">
        <f t="shared" si="273"/>
        <v>1</v>
      </c>
      <c r="J333" s="48">
        <f t="shared" si="274"/>
        <v>34.999999995343387</v>
      </c>
    </row>
    <row r="334" spans="1:10" x14ac:dyDescent="0.3">
      <c r="A334" s="42">
        <f t="shared" ref="A334:A339" si="275">A333+1</f>
        <v>333</v>
      </c>
      <c r="B334" s="43">
        <v>45512</v>
      </c>
      <c r="C334" s="44">
        <v>0.97916666666666663</v>
      </c>
      <c r="D334" s="45" t="str">
        <f>IF(Tabela46[[#This Row],[Data]]&lt;&gt;"",PROPER(TEXT(Tabela46[[#This Row],[Data]],"mmmm")),"")</f>
        <v>Agosto</v>
      </c>
      <c r="E334" s="45">
        <f>IF(Tabela46[[#This Row],[Data]]&lt;&gt;"",YEAR(Tabela46[[#This Row],[Data]]),"")</f>
        <v>2024</v>
      </c>
      <c r="F334" s="46">
        <f>IF(AND(Tabela46[[#This Row],[Data]]&lt;&gt;"",Tabela46[[#This Row],[Horário]]&lt;&gt;""),Tabela46[[#This Row],[Data]]+Tabela46[[#This Row],[Horário]],"")</f>
        <v>45512.979166666664</v>
      </c>
      <c r="G334" s="46">
        <f t="shared" ref="G334:G339" si="276">IF(AND(B334&lt;&gt;"",C334&lt;&gt;""),(B334+C334)-(B333+C333),"")</f>
        <v>6.25E-2</v>
      </c>
      <c r="H334" s="47">
        <f t="shared" ref="H334:H339" si="277">IF(G334&lt;&gt;"",INT(G334),"")</f>
        <v>0</v>
      </c>
      <c r="I334" s="47">
        <f t="shared" ref="I334:I339" si="278">IF(H334&lt;&gt;"",INT((G334-H334)*24),"")</f>
        <v>1</v>
      </c>
      <c r="J334" s="48">
        <f t="shared" ref="J334:J339" si="279">IF(I334&lt;&gt;"",(((G334-H334)*24)-I334)*60,"")</f>
        <v>30</v>
      </c>
    </row>
    <row r="335" spans="1:10" x14ac:dyDescent="0.3">
      <c r="A335" s="42">
        <f t="shared" si="275"/>
        <v>334</v>
      </c>
      <c r="B335" s="43">
        <v>45513</v>
      </c>
      <c r="C335" s="44">
        <v>0.21180555555555555</v>
      </c>
      <c r="D335" s="45" t="str">
        <f>IF(Tabela46[[#This Row],[Data]]&lt;&gt;"",PROPER(TEXT(Tabela46[[#This Row],[Data]],"mmmm")),"")</f>
        <v>Agosto</v>
      </c>
      <c r="E335" s="45">
        <f>IF(Tabela46[[#This Row],[Data]]&lt;&gt;"",YEAR(Tabela46[[#This Row],[Data]]),"")</f>
        <v>2024</v>
      </c>
      <c r="F335" s="46">
        <f>IF(AND(Tabela46[[#This Row],[Data]]&lt;&gt;"",Tabela46[[#This Row],[Horário]]&lt;&gt;""),Tabela46[[#This Row],[Data]]+Tabela46[[#This Row],[Horário]],"")</f>
        <v>45513.211805555555</v>
      </c>
      <c r="G335" s="46">
        <f t="shared" si="276"/>
        <v>0.23263888889050577</v>
      </c>
      <c r="H335" s="47">
        <f t="shared" si="277"/>
        <v>0</v>
      </c>
      <c r="I335" s="47">
        <f t="shared" si="278"/>
        <v>5</v>
      </c>
      <c r="J335" s="48">
        <f t="shared" si="279"/>
        <v>35.000000002328306</v>
      </c>
    </row>
    <row r="336" spans="1:10" x14ac:dyDescent="0.3">
      <c r="A336" s="42">
        <f t="shared" si="275"/>
        <v>335</v>
      </c>
      <c r="B336" s="43">
        <v>45515</v>
      </c>
      <c r="C336" s="44">
        <v>0.56944444444444442</v>
      </c>
      <c r="D336" s="45" t="str">
        <f>IF(Tabela46[[#This Row],[Data]]&lt;&gt;"",PROPER(TEXT(Tabela46[[#This Row],[Data]],"mmmm")),"")</f>
        <v>Agosto</v>
      </c>
      <c r="E336" s="45">
        <f>IF(Tabela46[[#This Row],[Data]]&lt;&gt;"",YEAR(Tabela46[[#This Row],[Data]]),"")</f>
        <v>2024</v>
      </c>
      <c r="F336" s="46">
        <f>IF(AND(Tabela46[[#This Row],[Data]]&lt;&gt;"",Tabela46[[#This Row],[Horário]]&lt;&gt;""),Tabela46[[#This Row],[Data]]+Tabela46[[#This Row],[Horário]],"")</f>
        <v>45515.569444444445</v>
      </c>
      <c r="G336" s="46">
        <f t="shared" si="276"/>
        <v>2.3576388888905058</v>
      </c>
      <c r="H336" s="47">
        <f t="shared" si="277"/>
        <v>2</v>
      </c>
      <c r="I336" s="47">
        <f t="shared" si="278"/>
        <v>8</v>
      </c>
      <c r="J336" s="48">
        <f t="shared" si="279"/>
        <v>35.000000002328306</v>
      </c>
    </row>
    <row r="337" spans="1:10" x14ac:dyDescent="0.3">
      <c r="A337" s="42">
        <f t="shared" si="275"/>
        <v>336</v>
      </c>
      <c r="B337" s="43">
        <v>45515</v>
      </c>
      <c r="C337" s="44">
        <v>0.6875</v>
      </c>
      <c r="D337" s="45" t="str">
        <f>IF(Tabela46[[#This Row],[Data]]&lt;&gt;"",PROPER(TEXT(Tabela46[[#This Row],[Data]],"mmmm")),"")</f>
        <v>Agosto</v>
      </c>
      <c r="E337" s="45">
        <f>IF(Tabela46[[#This Row],[Data]]&lt;&gt;"",YEAR(Tabela46[[#This Row],[Data]]),"")</f>
        <v>2024</v>
      </c>
      <c r="F337" s="46">
        <f>IF(AND(Tabela46[[#This Row],[Data]]&lt;&gt;"",Tabela46[[#This Row],[Horário]]&lt;&gt;""),Tabela46[[#This Row],[Data]]+Tabela46[[#This Row],[Horário]],"")</f>
        <v>45515.6875</v>
      </c>
      <c r="G337" s="46">
        <f t="shared" si="276"/>
        <v>0.11805555555474712</v>
      </c>
      <c r="H337" s="47">
        <f t="shared" si="277"/>
        <v>0</v>
      </c>
      <c r="I337" s="47">
        <f t="shared" si="278"/>
        <v>2</v>
      </c>
      <c r="J337" s="48">
        <f t="shared" si="279"/>
        <v>49.999999998835847</v>
      </c>
    </row>
    <row r="338" spans="1:10" x14ac:dyDescent="0.3">
      <c r="A338" s="42">
        <f t="shared" si="275"/>
        <v>337</v>
      </c>
      <c r="B338" s="43">
        <v>45515</v>
      </c>
      <c r="C338" s="44">
        <v>0.83333333333333337</v>
      </c>
      <c r="D338" s="45" t="str">
        <f>IF(Tabela46[[#This Row],[Data]]&lt;&gt;"",PROPER(TEXT(Tabela46[[#This Row],[Data]],"mmmm")),"")</f>
        <v>Agosto</v>
      </c>
      <c r="E338" s="45">
        <f>IF(Tabela46[[#This Row],[Data]]&lt;&gt;"",YEAR(Tabela46[[#This Row],[Data]]),"")</f>
        <v>2024</v>
      </c>
      <c r="F338" s="46">
        <f>IF(AND(Tabela46[[#This Row],[Data]]&lt;&gt;"",Tabela46[[#This Row],[Horário]]&lt;&gt;""),Tabela46[[#This Row],[Data]]+Tabela46[[#This Row],[Horário]],"")</f>
        <v>45515.833333333336</v>
      </c>
      <c r="G338" s="46">
        <f t="shared" si="276"/>
        <v>0.14583333333575865</v>
      </c>
      <c r="H338" s="47">
        <f t="shared" si="277"/>
        <v>0</v>
      </c>
      <c r="I338" s="47">
        <f t="shared" si="278"/>
        <v>3</v>
      </c>
      <c r="J338" s="48">
        <f t="shared" si="279"/>
        <v>30.00000000349246</v>
      </c>
    </row>
    <row r="339" spans="1:10" x14ac:dyDescent="0.3">
      <c r="A339" s="42">
        <f t="shared" si="275"/>
        <v>338</v>
      </c>
      <c r="B339" s="43">
        <v>45516</v>
      </c>
      <c r="C339" s="44">
        <v>0.88888888888888884</v>
      </c>
      <c r="D339" s="45" t="str">
        <f>IF(Tabela46[[#This Row],[Data]]&lt;&gt;"",PROPER(TEXT(Tabela46[[#This Row],[Data]],"mmmm")),"")</f>
        <v>Agosto</v>
      </c>
      <c r="E339" s="45">
        <f>IF(Tabela46[[#This Row],[Data]]&lt;&gt;"",YEAR(Tabela46[[#This Row],[Data]]),"")</f>
        <v>2024</v>
      </c>
      <c r="F339" s="46">
        <f>IF(AND(Tabela46[[#This Row],[Data]]&lt;&gt;"",Tabela46[[#This Row],[Horário]]&lt;&gt;""),Tabela46[[#This Row],[Data]]+Tabela46[[#This Row],[Horário]],"")</f>
        <v>45516.888888888891</v>
      </c>
      <c r="G339" s="46">
        <f t="shared" si="276"/>
        <v>1.0555555555547471</v>
      </c>
      <c r="H339" s="47">
        <f t="shared" si="277"/>
        <v>1</v>
      </c>
      <c r="I339" s="47">
        <f t="shared" si="278"/>
        <v>1</v>
      </c>
      <c r="J339" s="48">
        <f t="shared" si="279"/>
        <v>19.999999998835847</v>
      </c>
    </row>
    <row r="340" spans="1:10" x14ac:dyDescent="0.3">
      <c r="A340" s="42">
        <f t="shared" ref="A340:A345" si="280">A339+1</f>
        <v>339</v>
      </c>
      <c r="B340" s="43">
        <v>45517</v>
      </c>
      <c r="C340" s="44">
        <v>0.86458333333333337</v>
      </c>
      <c r="D340" s="45" t="str">
        <f>IF(Tabela46[[#This Row],[Data]]&lt;&gt;"",PROPER(TEXT(Tabela46[[#This Row],[Data]],"mmmm")),"")</f>
        <v>Agosto</v>
      </c>
      <c r="E340" s="45">
        <f>IF(Tabela46[[#This Row],[Data]]&lt;&gt;"",YEAR(Tabela46[[#This Row],[Data]]),"")</f>
        <v>2024</v>
      </c>
      <c r="F340" s="46">
        <f>IF(AND(Tabela46[[#This Row],[Data]]&lt;&gt;"",Tabela46[[#This Row],[Horário]]&lt;&gt;""),Tabela46[[#This Row],[Data]]+Tabela46[[#This Row],[Horário]],"")</f>
        <v>45517.864583333336</v>
      </c>
      <c r="G340" s="46">
        <f t="shared" ref="G340:G345" si="281">IF(AND(B340&lt;&gt;"",C340&lt;&gt;""),(B340+C340)-(B339+C339),"")</f>
        <v>0.97569444444525288</v>
      </c>
      <c r="H340" s="47">
        <f t="shared" ref="H340:H345" si="282">IF(G340&lt;&gt;"",INT(G340),"")</f>
        <v>0</v>
      </c>
      <c r="I340" s="47">
        <f t="shared" ref="I340:I345" si="283">IF(H340&lt;&gt;"",INT((G340-H340)*24),"")</f>
        <v>23</v>
      </c>
      <c r="J340" s="48">
        <f t="shared" ref="J340:J345" si="284">IF(I340&lt;&gt;"",(((G340-H340)*24)-I340)*60,"")</f>
        <v>25.000000001164153</v>
      </c>
    </row>
    <row r="341" spans="1:10" x14ac:dyDescent="0.3">
      <c r="A341" s="42">
        <f t="shared" si="280"/>
        <v>340</v>
      </c>
      <c r="B341" s="43">
        <v>45518</v>
      </c>
      <c r="C341" s="44">
        <v>0.95833333333333337</v>
      </c>
      <c r="D341" s="45" t="str">
        <f>IF(Tabela46[[#This Row],[Data]]&lt;&gt;"",PROPER(TEXT(Tabela46[[#This Row],[Data]],"mmmm")),"")</f>
        <v>Agosto</v>
      </c>
      <c r="E341" s="45">
        <f>IF(Tabela46[[#This Row],[Data]]&lt;&gt;"",YEAR(Tabela46[[#This Row],[Data]]),"")</f>
        <v>2024</v>
      </c>
      <c r="F341" s="46">
        <f>IF(AND(Tabela46[[#This Row],[Data]]&lt;&gt;"",Tabela46[[#This Row],[Horário]]&lt;&gt;""),Tabela46[[#This Row],[Data]]+Tabela46[[#This Row],[Horário]],"")</f>
        <v>45518.958333333336</v>
      </c>
      <c r="G341" s="46">
        <f t="shared" si="281"/>
        <v>1.09375</v>
      </c>
      <c r="H341" s="47">
        <f t="shared" si="282"/>
        <v>1</v>
      </c>
      <c r="I341" s="47">
        <f t="shared" si="283"/>
        <v>2</v>
      </c>
      <c r="J341" s="48">
        <f t="shared" si="284"/>
        <v>15</v>
      </c>
    </row>
    <row r="342" spans="1:10" x14ac:dyDescent="0.3">
      <c r="A342" s="42">
        <f t="shared" si="280"/>
        <v>341</v>
      </c>
      <c r="B342" s="43">
        <v>45519</v>
      </c>
      <c r="C342" s="44">
        <v>0.20833333333333334</v>
      </c>
      <c r="D342" s="45" t="str">
        <f>IF(Tabela46[[#This Row],[Data]]&lt;&gt;"",PROPER(TEXT(Tabela46[[#This Row],[Data]],"mmmm")),"")</f>
        <v>Agosto</v>
      </c>
      <c r="E342" s="45">
        <f>IF(Tabela46[[#This Row],[Data]]&lt;&gt;"",YEAR(Tabela46[[#This Row],[Data]]),"")</f>
        <v>2024</v>
      </c>
      <c r="F342" s="46">
        <f>IF(AND(Tabela46[[#This Row],[Data]]&lt;&gt;"",Tabela46[[#This Row],[Horário]]&lt;&gt;""),Tabela46[[#This Row],[Data]]+Tabela46[[#This Row],[Horário]],"")</f>
        <v>45519.208333333336</v>
      </c>
      <c r="G342" s="46">
        <f t="shared" si="281"/>
        <v>0.25</v>
      </c>
      <c r="H342" s="47">
        <f t="shared" si="282"/>
        <v>0</v>
      </c>
      <c r="I342" s="47">
        <f t="shared" si="283"/>
        <v>6</v>
      </c>
      <c r="J342" s="48">
        <f t="shared" si="284"/>
        <v>0</v>
      </c>
    </row>
    <row r="343" spans="1:10" x14ac:dyDescent="0.3">
      <c r="A343" s="42">
        <f t="shared" si="280"/>
        <v>342</v>
      </c>
      <c r="B343" s="43">
        <v>45519</v>
      </c>
      <c r="C343" s="44">
        <v>0.3611111111111111</v>
      </c>
      <c r="D343" s="45" t="str">
        <f>IF(Tabela46[[#This Row],[Data]]&lt;&gt;"",PROPER(TEXT(Tabela46[[#This Row],[Data]],"mmmm")),"")</f>
        <v>Agosto</v>
      </c>
      <c r="E343" s="45">
        <f>IF(Tabela46[[#This Row],[Data]]&lt;&gt;"",YEAR(Tabela46[[#This Row],[Data]]),"")</f>
        <v>2024</v>
      </c>
      <c r="F343" s="46">
        <f>IF(AND(Tabela46[[#This Row],[Data]]&lt;&gt;"",Tabela46[[#This Row],[Horário]]&lt;&gt;""),Tabela46[[#This Row],[Data]]+Tabela46[[#This Row],[Horário]],"")</f>
        <v>45519.361111111109</v>
      </c>
      <c r="G343" s="46">
        <f t="shared" si="281"/>
        <v>0.15277777777373558</v>
      </c>
      <c r="H343" s="47">
        <f t="shared" si="282"/>
        <v>0</v>
      </c>
      <c r="I343" s="47">
        <f t="shared" si="283"/>
        <v>3</v>
      </c>
      <c r="J343" s="48">
        <f t="shared" si="284"/>
        <v>39.999999994179234</v>
      </c>
    </row>
    <row r="344" spans="1:10" x14ac:dyDescent="0.3">
      <c r="A344" s="42">
        <f t="shared" si="280"/>
        <v>343</v>
      </c>
      <c r="B344" s="43">
        <v>45522</v>
      </c>
      <c r="C344" s="44">
        <v>0.65277777777777779</v>
      </c>
      <c r="D344" s="45" t="str">
        <f>IF(Tabela46[[#This Row],[Data]]&lt;&gt;"",PROPER(TEXT(Tabela46[[#This Row],[Data]],"mmmm")),"")</f>
        <v>Agosto</v>
      </c>
      <c r="E344" s="45">
        <f>IF(Tabela46[[#This Row],[Data]]&lt;&gt;"",YEAR(Tabela46[[#This Row],[Data]]),"")</f>
        <v>2024</v>
      </c>
      <c r="F344" s="46">
        <f>IF(AND(Tabela46[[#This Row],[Data]]&lt;&gt;"",Tabela46[[#This Row],[Horário]]&lt;&gt;""),Tabela46[[#This Row],[Data]]+Tabela46[[#This Row],[Horário]],"")</f>
        <v>45522.652777777781</v>
      </c>
      <c r="G344" s="46">
        <f t="shared" si="281"/>
        <v>3.2916666666715173</v>
      </c>
      <c r="H344" s="47">
        <f t="shared" si="282"/>
        <v>3</v>
      </c>
      <c r="I344" s="47">
        <f t="shared" si="283"/>
        <v>7</v>
      </c>
      <c r="J344" s="48">
        <f t="shared" si="284"/>
        <v>6.9849193096160889E-9</v>
      </c>
    </row>
    <row r="345" spans="1:10" x14ac:dyDescent="0.3">
      <c r="A345" s="42">
        <f t="shared" si="280"/>
        <v>344</v>
      </c>
      <c r="B345" s="43">
        <v>45522</v>
      </c>
      <c r="C345" s="44">
        <v>0.70138888888888884</v>
      </c>
      <c r="D345" s="45" t="str">
        <f>IF(Tabela46[[#This Row],[Data]]&lt;&gt;"",PROPER(TEXT(Tabela46[[#This Row],[Data]],"mmmm")),"")</f>
        <v>Agosto</v>
      </c>
      <c r="E345" s="45">
        <f>IF(Tabela46[[#This Row],[Data]]&lt;&gt;"",YEAR(Tabela46[[#This Row],[Data]]),"")</f>
        <v>2024</v>
      </c>
      <c r="F345" s="46">
        <f>IF(AND(Tabela46[[#This Row],[Data]]&lt;&gt;"",Tabela46[[#This Row],[Horário]]&lt;&gt;""),Tabela46[[#This Row],[Data]]+Tabela46[[#This Row],[Horário]],"")</f>
        <v>45522.701388888891</v>
      </c>
      <c r="G345" s="46">
        <f t="shared" si="281"/>
        <v>4.8611111109494232E-2</v>
      </c>
      <c r="H345" s="47">
        <f t="shared" si="282"/>
        <v>0</v>
      </c>
      <c r="I345" s="47">
        <f t="shared" si="283"/>
        <v>1</v>
      </c>
      <c r="J345" s="48">
        <f t="shared" si="284"/>
        <v>9.9999999976716936</v>
      </c>
    </row>
    <row r="346" spans="1:10" x14ac:dyDescent="0.3">
      <c r="A346" s="42">
        <f t="shared" ref="A346:A351" si="285">A345+1</f>
        <v>345</v>
      </c>
      <c r="B346" s="43">
        <v>45522</v>
      </c>
      <c r="C346" s="44">
        <v>0.79513888888888884</v>
      </c>
      <c r="D346" s="45" t="str">
        <f>IF(Tabela46[[#This Row],[Data]]&lt;&gt;"",PROPER(TEXT(Tabela46[[#This Row],[Data]],"mmmm")),"")</f>
        <v>Agosto</v>
      </c>
      <c r="E346" s="45">
        <f>IF(Tabela46[[#This Row],[Data]]&lt;&gt;"",YEAR(Tabela46[[#This Row],[Data]]),"")</f>
        <v>2024</v>
      </c>
      <c r="F346" s="46">
        <f>IF(AND(Tabela46[[#This Row],[Data]]&lt;&gt;"",Tabela46[[#This Row],[Horário]]&lt;&gt;""),Tabela46[[#This Row],[Data]]+Tabela46[[#This Row],[Horário]],"")</f>
        <v>45522.795138888891</v>
      </c>
      <c r="G346" s="46">
        <f t="shared" ref="G346:G351" si="286">IF(AND(B346&lt;&gt;"",C346&lt;&gt;""),(B346+C346)-(B345+C345),"")</f>
        <v>9.375E-2</v>
      </c>
      <c r="H346" s="47">
        <f t="shared" ref="H346:H351" si="287">IF(G346&lt;&gt;"",INT(G346),"")</f>
        <v>0</v>
      </c>
      <c r="I346" s="47">
        <f t="shared" ref="I346:I351" si="288">IF(H346&lt;&gt;"",INT((G346-H346)*24),"")</f>
        <v>2</v>
      </c>
      <c r="J346" s="48">
        <f t="shared" ref="J346:J351" si="289">IF(I346&lt;&gt;"",(((G346-H346)*24)-I346)*60,"")</f>
        <v>15</v>
      </c>
    </row>
    <row r="347" spans="1:10" x14ac:dyDescent="0.3">
      <c r="A347" s="42">
        <f t="shared" si="285"/>
        <v>346</v>
      </c>
      <c r="B347" s="43">
        <v>45523</v>
      </c>
      <c r="C347" s="44">
        <v>0.27430555555555558</v>
      </c>
      <c r="D347" s="45" t="str">
        <f>IF(Tabela46[[#This Row],[Data]]&lt;&gt;"",PROPER(TEXT(Tabela46[[#This Row],[Data]],"mmmm")),"")</f>
        <v>Agosto</v>
      </c>
      <c r="E347" s="45">
        <f>IF(Tabela46[[#This Row],[Data]]&lt;&gt;"",YEAR(Tabela46[[#This Row],[Data]]),"")</f>
        <v>2024</v>
      </c>
      <c r="F347" s="46">
        <f>IF(AND(Tabela46[[#This Row],[Data]]&lt;&gt;"",Tabela46[[#This Row],[Horário]]&lt;&gt;""),Tabela46[[#This Row],[Data]]+Tabela46[[#This Row],[Horário]],"")</f>
        <v>45523.274305555555</v>
      </c>
      <c r="G347" s="46">
        <f t="shared" si="286"/>
        <v>0.47916666666424135</v>
      </c>
      <c r="H347" s="47">
        <f t="shared" si="287"/>
        <v>0</v>
      </c>
      <c r="I347" s="47">
        <f t="shared" si="288"/>
        <v>11</v>
      </c>
      <c r="J347" s="48">
        <f t="shared" si="289"/>
        <v>29.99999999650754</v>
      </c>
    </row>
    <row r="348" spans="1:10" x14ac:dyDescent="0.3">
      <c r="A348" s="42">
        <f t="shared" si="285"/>
        <v>347</v>
      </c>
      <c r="B348" s="43">
        <v>45524</v>
      </c>
      <c r="C348" s="44">
        <v>0.95138888888888884</v>
      </c>
      <c r="D348" s="45" t="str">
        <f>IF(Tabela46[[#This Row],[Data]]&lt;&gt;"",PROPER(TEXT(Tabela46[[#This Row],[Data]],"mmmm")),"")</f>
        <v>Agosto</v>
      </c>
      <c r="E348" s="45">
        <f>IF(Tabela46[[#This Row],[Data]]&lt;&gt;"",YEAR(Tabela46[[#This Row],[Data]]),"")</f>
        <v>2024</v>
      </c>
      <c r="F348" s="46">
        <f>IF(AND(Tabela46[[#This Row],[Data]]&lt;&gt;"",Tabela46[[#This Row],[Horário]]&lt;&gt;""),Tabela46[[#This Row],[Data]]+Tabela46[[#This Row],[Horário]],"")</f>
        <v>45524.951388888891</v>
      </c>
      <c r="G348" s="46">
        <f t="shared" si="286"/>
        <v>1.6770833333357587</v>
      </c>
      <c r="H348" s="47">
        <f t="shared" si="287"/>
        <v>1</v>
      </c>
      <c r="I348" s="47">
        <f t="shared" si="288"/>
        <v>16</v>
      </c>
      <c r="J348" s="48">
        <f t="shared" si="289"/>
        <v>15.00000000349246</v>
      </c>
    </row>
    <row r="349" spans="1:10" x14ac:dyDescent="0.3">
      <c r="A349" s="42">
        <f t="shared" si="285"/>
        <v>348</v>
      </c>
      <c r="B349" s="43">
        <v>45525</v>
      </c>
      <c r="C349" s="44">
        <v>0.99305555555555558</v>
      </c>
      <c r="D349" s="45" t="str">
        <f>IF(Tabela46[[#This Row],[Data]]&lt;&gt;"",PROPER(TEXT(Tabela46[[#This Row],[Data]],"mmmm")),"")</f>
        <v>Agosto</v>
      </c>
      <c r="E349" s="45">
        <f>IF(Tabela46[[#This Row],[Data]]&lt;&gt;"",YEAR(Tabela46[[#This Row],[Data]]),"")</f>
        <v>2024</v>
      </c>
      <c r="F349" s="46">
        <f>IF(AND(Tabela46[[#This Row],[Data]]&lt;&gt;"",Tabela46[[#This Row],[Horário]]&lt;&gt;""),Tabela46[[#This Row],[Data]]+Tabela46[[#This Row],[Horário]],"")</f>
        <v>45525.993055555555</v>
      </c>
      <c r="G349" s="46">
        <f t="shared" si="286"/>
        <v>1.0416666666642413</v>
      </c>
      <c r="H349" s="47">
        <f t="shared" si="287"/>
        <v>1</v>
      </c>
      <c r="I349" s="47">
        <f t="shared" si="288"/>
        <v>0</v>
      </c>
      <c r="J349" s="48">
        <f t="shared" si="289"/>
        <v>59.99999999650754</v>
      </c>
    </row>
    <row r="350" spans="1:10" x14ac:dyDescent="0.3">
      <c r="A350" s="42">
        <f t="shared" si="285"/>
        <v>349</v>
      </c>
      <c r="B350" s="43">
        <v>45526</v>
      </c>
      <c r="C350" s="44">
        <v>4.1666666666666664E-2</v>
      </c>
      <c r="D350" s="45" t="str">
        <f>IF(Tabela46[[#This Row],[Data]]&lt;&gt;"",PROPER(TEXT(Tabela46[[#This Row],[Data]],"mmmm")),"")</f>
        <v>Agosto</v>
      </c>
      <c r="E350" s="45">
        <f>IF(Tabela46[[#This Row],[Data]]&lt;&gt;"",YEAR(Tabela46[[#This Row],[Data]]),"")</f>
        <v>2024</v>
      </c>
      <c r="F350" s="46">
        <f>IF(AND(Tabela46[[#This Row],[Data]]&lt;&gt;"",Tabela46[[#This Row],[Horário]]&lt;&gt;""),Tabela46[[#This Row],[Data]]+Tabela46[[#This Row],[Horário]],"")</f>
        <v>45526.041666666664</v>
      </c>
      <c r="G350" s="46">
        <f t="shared" si="286"/>
        <v>4.8611111109494232E-2</v>
      </c>
      <c r="H350" s="47">
        <f t="shared" si="287"/>
        <v>0</v>
      </c>
      <c r="I350" s="47">
        <f t="shared" si="288"/>
        <v>1</v>
      </c>
      <c r="J350" s="48">
        <f t="shared" si="289"/>
        <v>9.9999999976716936</v>
      </c>
    </row>
    <row r="351" spans="1:10" x14ac:dyDescent="0.3">
      <c r="A351" s="42">
        <f t="shared" si="285"/>
        <v>350</v>
      </c>
      <c r="B351" s="43">
        <v>45527</v>
      </c>
      <c r="C351" s="44">
        <v>0.92708333333333337</v>
      </c>
      <c r="D351" s="45" t="str">
        <f>IF(Tabela46[[#This Row],[Data]]&lt;&gt;"",PROPER(TEXT(Tabela46[[#This Row],[Data]],"mmmm")),"")</f>
        <v>Agosto</v>
      </c>
      <c r="E351" s="45">
        <f>IF(Tabela46[[#This Row],[Data]]&lt;&gt;"",YEAR(Tabela46[[#This Row],[Data]]),"")</f>
        <v>2024</v>
      </c>
      <c r="F351" s="46">
        <f>IF(AND(Tabela46[[#This Row],[Data]]&lt;&gt;"",Tabela46[[#This Row],[Horário]]&lt;&gt;""),Tabela46[[#This Row],[Data]]+Tabela46[[#This Row],[Horário]],"")</f>
        <v>45527.927083333336</v>
      </c>
      <c r="G351" s="46">
        <f t="shared" si="286"/>
        <v>1.8854166666715173</v>
      </c>
      <c r="H351" s="47">
        <f t="shared" si="287"/>
        <v>1</v>
      </c>
      <c r="I351" s="47">
        <f t="shared" si="288"/>
        <v>21</v>
      </c>
      <c r="J351" s="48">
        <f t="shared" si="289"/>
        <v>15.000000006984919</v>
      </c>
    </row>
    <row r="352" spans="1:10" x14ac:dyDescent="0.3">
      <c r="A352" s="42">
        <f t="shared" ref="A352:A357" si="290">A351+1</f>
        <v>351</v>
      </c>
      <c r="B352" s="43">
        <v>45528</v>
      </c>
      <c r="C352" s="44">
        <v>0.73263888888888884</v>
      </c>
      <c r="D352" s="45" t="str">
        <f>IF(Tabela46[[#This Row],[Data]]&lt;&gt;"",PROPER(TEXT(Tabela46[[#This Row],[Data]],"mmmm")),"")</f>
        <v>Agosto</v>
      </c>
      <c r="E352" s="45">
        <f>IF(Tabela46[[#This Row],[Data]]&lt;&gt;"",YEAR(Tabela46[[#This Row],[Data]]),"")</f>
        <v>2024</v>
      </c>
      <c r="F352" s="46">
        <f>IF(AND(Tabela46[[#This Row],[Data]]&lt;&gt;"",Tabela46[[#This Row],[Horário]]&lt;&gt;""),Tabela46[[#This Row],[Data]]+Tabela46[[#This Row],[Horário]],"")</f>
        <v>45528.732638888891</v>
      </c>
      <c r="G352" s="46">
        <f t="shared" ref="G352:G357" si="291">IF(AND(B352&lt;&gt;"",C352&lt;&gt;""),(B352+C352)-(B351+C351),"")</f>
        <v>0.80555555555474712</v>
      </c>
      <c r="H352" s="47">
        <f t="shared" ref="H352:H357" si="292">IF(G352&lt;&gt;"",INT(G352),"")</f>
        <v>0</v>
      </c>
      <c r="I352" s="47">
        <f t="shared" ref="I352:I357" si="293">IF(H352&lt;&gt;"",INT((G352-H352)*24),"")</f>
        <v>19</v>
      </c>
      <c r="J352" s="48">
        <f t="shared" ref="J352:J357" si="294">IF(I352&lt;&gt;"",(((G352-H352)*24)-I352)*60,"")</f>
        <v>19.999999998835847</v>
      </c>
    </row>
    <row r="353" spans="1:10" x14ac:dyDescent="0.3">
      <c r="A353" s="42">
        <f t="shared" si="290"/>
        <v>352</v>
      </c>
      <c r="B353" s="43">
        <v>45528</v>
      </c>
      <c r="C353" s="44">
        <v>0.86458333333333337</v>
      </c>
      <c r="D353" s="45" t="str">
        <f>IF(Tabela46[[#This Row],[Data]]&lt;&gt;"",PROPER(TEXT(Tabela46[[#This Row],[Data]],"mmmm")),"")</f>
        <v>Agosto</v>
      </c>
      <c r="E353" s="45">
        <f>IF(Tabela46[[#This Row],[Data]]&lt;&gt;"",YEAR(Tabela46[[#This Row],[Data]]),"")</f>
        <v>2024</v>
      </c>
      <c r="F353" s="46">
        <f>IF(AND(Tabela46[[#This Row],[Data]]&lt;&gt;"",Tabela46[[#This Row],[Horário]]&lt;&gt;""),Tabela46[[#This Row],[Data]]+Tabela46[[#This Row],[Horário]],"")</f>
        <v>45528.864583333336</v>
      </c>
      <c r="G353" s="46">
        <f t="shared" si="291"/>
        <v>0.13194444444525288</v>
      </c>
      <c r="H353" s="47">
        <f t="shared" si="292"/>
        <v>0</v>
      </c>
      <c r="I353" s="47">
        <f t="shared" si="293"/>
        <v>3</v>
      </c>
      <c r="J353" s="48">
        <f t="shared" si="294"/>
        <v>10.000000001164153</v>
      </c>
    </row>
    <row r="354" spans="1:10" x14ac:dyDescent="0.3">
      <c r="A354" s="42">
        <f t="shared" si="290"/>
        <v>353</v>
      </c>
      <c r="B354" s="43">
        <v>45529</v>
      </c>
      <c r="C354" s="44">
        <v>0.70833333333333337</v>
      </c>
      <c r="D354" s="45" t="str">
        <f>IF(Tabela46[[#This Row],[Data]]&lt;&gt;"",PROPER(TEXT(Tabela46[[#This Row],[Data]],"mmmm")),"")</f>
        <v>Agosto</v>
      </c>
      <c r="E354" s="45">
        <f>IF(Tabela46[[#This Row],[Data]]&lt;&gt;"",YEAR(Tabela46[[#This Row],[Data]]),"")</f>
        <v>2024</v>
      </c>
      <c r="F354" s="46">
        <f>IF(AND(Tabela46[[#This Row],[Data]]&lt;&gt;"",Tabela46[[#This Row],[Horário]]&lt;&gt;""),Tabela46[[#This Row],[Data]]+Tabela46[[#This Row],[Horário]],"")</f>
        <v>45529.708333333336</v>
      </c>
      <c r="G354" s="46">
        <f t="shared" si="291"/>
        <v>0.84375</v>
      </c>
      <c r="H354" s="47">
        <f t="shared" si="292"/>
        <v>0</v>
      </c>
      <c r="I354" s="47">
        <f t="shared" si="293"/>
        <v>20</v>
      </c>
      <c r="J354" s="48">
        <f t="shared" si="294"/>
        <v>15</v>
      </c>
    </row>
    <row r="355" spans="1:10" x14ac:dyDescent="0.3">
      <c r="A355" s="42">
        <f t="shared" si="290"/>
        <v>354</v>
      </c>
      <c r="B355" s="43">
        <v>45529</v>
      </c>
      <c r="C355" s="44">
        <v>0.79166666666666663</v>
      </c>
      <c r="D355" s="45" t="str">
        <f>IF(Tabela46[[#This Row],[Data]]&lt;&gt;"",PROPER(TEXT(Tabela46[[#This Row],[Data]],"mmmm")),"")</f>
        <v>Agosto</v>
      </c>
      <c r="E355" s="45">
        <f>IF(Tabela46[[#This Row],[Data]]&lt;&gt;"",YEAR(Tabela46[[#This Row],[Data]]),"")</f>
        <v>2024</v>
      </c>
      <c r="F355" s="46">
        <f>IF(AND(Tabela46[[#This Row],[Data]]&lt;&gt;"",Tabela46[[#This Row],[Horário]]&lt;&gt;""),Tabela46[[#This Row],[Data]]+Tabela46[[#This Row],[Horário]],"")</f>
        <v>45529.791666666664</v>
      </c>
      <c r="G355" s="46">
        <f t="shared" si="291"/>
        <v>8.3333333328482695E-2</v>
      </c>
      <c r="H355" s="47">
        <f t="shared" si="292"/>
        <v>0</v>
      </c>
      <c r="I355" s="47">
        <f t="shared" si="293"/>
        <v>1</v>
      </c>
      <c r="J355" s="48">
        <f t="shared" si="294"/>
        <v>59.999999993015081</v>
      </c>
    </row>
    <row r="356" spans="1:10" x14ac:dyDescent="0.3">
      <c r="A356" s="42">
        <f t="shared" si="290"/>
        <v>355</v>
      </c>
      <c r="B356" s="43">
        <v>45531</v>
      </c>
      <c r="C356" s="44">
        <v>0.64236111111111116</v>
      </c>
      <c r="D356" s="45" t="str">
        <f>IF(Tabela46[[#This Row],[Data]]&lt;&gt;"",PROPER(TEXT(Tabela46[[#This Row],[Data]],"mmmm")),"")</f>
        <v>Agosto</v>
      </c>
      <c r="E356" s="45">
        <f>IF(Tabela46[[#This Row],[Data]]&lt;&gt;"",YEAR(Tabela46[[#This Row],[Data]]),"")</f>
        <v>2024</v>
      </c>
      <c r="F356" s="46">
        <f>IF(AND(Tabela46[[#This Row],[Data]]&lt;&gt;"",Tabela46[[#This Row],[Horário]]&lt;&gt;""),Tabela46[[#This Row],[Data]]+Tabela46[[#This Row],[Horário]],"")</f>
        <v>45531.642361111109</v>
      </c>
      <c r="G356" s="46">
        <f t="shared" si="291"/>
        <v>1.8506944444452529</v>
      </c>
      <c r="H356" s="47">
        <f t="shared" si="292"/>
        <v>1</v>
      </c>
      <c r="I356" s="47">
        <f t="shared" si="293"/>
        <v>20</v>
      </c>
      <c r="J356" s="48">
        <f t="shared" si="294"/>
        <v>25.000000001164153</v>
      </c>
    </row>
    <row r="357" spans="1:10" x14ac:dyDescent="0.3">
      <c r="A357" s="42">
        <f t="shared" si="290"/>
        <v>356</v>
      </c>
      <c r="B357" s="43">
        <v>45531</v>
      </c>
      <c r="C357" s="44">
        <v>0.75</v>
      </c>
      <c r="D357" s="45" t="str">
        <f>IF(Tabela46[[#This Row],[Data]]&lt;&gt;"",PROPER(TEXT(Tabela46[[#This Row],[Data]],"mmmm")),"")</f>
        <v>Agosto</v>
      </c>
      <c r="E357" s="45">
        <f>IF(Tabela46[[#This Row],[Data]]&lt;&gt;"",YEAR(Tabela46[[#This Row],[Data]]),"")</f>
        <v>2024</v>
      </c>
      <c r="F357" s="46">
        <f>IF(AND(Tabela46[[#This Row],[Data]]&lt;&gt;"",Tabela46[[#This Row],[Horário]]&lt;&gt;""),Tabela46[[#This Row],[Data]]+Tabela46[[#This Row],[Horário]],"")</f>
        <v>45531.75</v>
      </c>
      <c r="G357" s="46">
        <f t="shared" si="291"/>
        <v>0.10763888889050577</v>
      </c>
      <c r="H357" s="47">
        <f t="shared" si="292"/>
        <v>0</v>
      </c>
      <c r="I357" s="47">
        <f t="shared" si="293"/>
        <v>2</v>
      </c>
      <c r="J357" s="48">
        <f t="shared" si="294"/>
        <v>35.000000002328306</v>
      </c>
    </row>
    <row r="358" spans="1:10" x14ac:dyDescent="0.3">
      <c r="A358" s="42">
        <f t="shared" ref="A358:A363" si="295">A357+1</f>
        <v>357</v>
      </c>
      <c r="B358" s="43">
        <v>45531</v>
      </c>
      <c r="C358" s="44">
        <v>0.85416666666666663</v>
      </c>
      <c r="D358" s="45" t="str">
        <f>IF(Tabela46[[#This Row],[Data]]&lt;&gt;"",PROPER(TEXT(Tabela46[[#This Row],[Data]],"mmmm")),"")</f>
        <v>Agosto</v>
      </c>
      <c r="E358" s="45">
        <f>IF(Tabela46[[#This Row],[Data]]&lt;&gt;"",YEAR(Tabela46[[#This Row],[Data]]),"")</f>
        <v>2024</v>
      </c>
      <c r="F358" s="46">
        <f>IF(AND(Tabela46[[#This Row],[Data]]&lt;&gt;"",Tabela46[[#This Row],[Horário]]&lt;&gt;""),Tabela46[[#This Row],[Data]]+Tabela46[[#This Row],[Horário]],"")</f>
        <v>45531.854166666664</v>
      </c>
      <c r="G358" s="46">
        <f t="shared" ref="G358:G363" si="296">IF(AND(B358&lt;&gt;"",C358&lt;&gt;""),(B358+C358)-(B357+C357),"")</f>
        <v>0.10416666666424135</v>
      </c>
      <c r="H358" s="47">
        <f t="shared" ref="H358:H363" si="297">IF(G358&lt;&gt;"",INT(G358),"")</f>
        <v>0</v>
      </c>
      <c r="I358" s="47">
        <f t="shared" ref="I358:I363" si="298">IF(H358&lt;&gt;"",INT((G358-H358)*24),"")</f>
        <v>2</v>
      </c>
      <c r="J358" s="48">
        <f t="shared" ref="J358:J363" si="299">IF(I358&lt;&gt;"",(((G358-H358)*24)-I358)*60,"")</f>
        <v>29.99999999650754</v>
      </c>
    </row>
    <row r="359" spans="1:10" x14ac:dyDescent="0.3">
      <c r="A359" s="42">
        <f t="shared" si="295"/>
        <v>358</v>
      </c>
      <c r="B359" s="43">
        <v>45531</v>
      </c>
      <c r="C359" s="44">
        <v>0.94791666666666663</v>
      </c>
      <c r="D359" s="45" t="str">
        <f>IF(Tabela46[[#This Row],[Data]]&lt;&gt;"",PROPER(TEXT(Tabela46[[#This Row],[Data]],"mmmm")),"")</f>
        <v>Agosto</v>
      </c>
      <c r="E359" s="45">
        <f>IF(Tabela46[[#This Row],[Data]]&lt;&gt;"",YEAR(Tabela46[[#This Row],[Data]]),"")</f>
        <v>2024</v>
      </c>
      <c r="F359" s="46">
        <f>IF(AND(Tabela46[[#This Row],[Data]]&lt;&gt;"",Tabela46[[#This Row],[Horário]]&lt;&gt;""),Tabela46[[#This Row],[Data]]+Tabela46[[#This Row],[Horário]],"")</f>
        <v>45531.947916666664</v>
      </c>
      <c r="G359" s="46">
        <f t="shared" si="296"/>
        <v>9.375E-2</v>
      </c>
      <c r="H359" s="47">
        <f t="shared" si="297"/>
        <v>0</v>
      </c>
      <c r="I359" s="47">
        <f t="shared" si="298"/>
        <v>2</v>
      </c>
      <c r="J359" s="48">
        <f t="shared" si="299"/>
        <v>15</v>
      </c>
    </row>
    <row r="360" spans="1:10" x14ac:dyDescent="0.3">
      <c r="A360" s="42">
        <f t="shared" si="295"/>
        <v>359</v>
      </c>
      <c r="B360" s="43">
        <v>45532</v>
      </c>
      <c r="C360" s="44">
        <v>0.29166666666666669</v>
      </c>
      <c r="D360" s="45" t="str">
        <f>IF(Tabela46[[#This Row],[Data]]&lt;&gt;"",PROPER(TEXT(Tabela46[[#This Row],[Data]],"mmmm")),"")</f>
        <v>Agosto</v>
      </c>
      <c r="E360" s="45">
        <f>IF(Tabela46[[#This Row],[Data]]&lt;&gt;"",YEAR(Tabela46[[#This Row],[Data]]),"")</f>
        <v>2024</v>
      </c>
      <c r="F360" s="46">
        <f>IF(AND(Tabela46[[#This Row],[Data]]&lt;&gt;"",Tabela46[[#This Row],[Horário]]&lt;&gt;""),Tabela46[[#This Row],[Data]]+Tabela46[[#This Row],[Horário]],"")</f>
        <v>45532.291666666664</v>
      </c>
      <c r="G360" s="46">
        <f t="shared" si="296"/>
        <v>0.34375</v>
      </c>
      <c r="H360" s="47">
        <f t="shared" si="297"/>
        <v>0</v>
      </c>
      <c r="I360" s="47">
        <f t="shared" si="298"/>
        <v>8</v>
      </c>
      <c r="J360" s="48">
        <f t="shared" si="299"/>
        <v>15</v>
      </c>
    </row>
    <row r="361" spans="1:10" x14ac:dyDescent="0.3">
      <c r="A361" s="42">
        <f t="shared" si="295"/>
        <v>360</v>
      </c>
      <c r="B361" s="43">
        <v>45532</v>
      </c>
      <c r="C361" s="44">
        <v>0.39583333333333331</v>
      </c>
      <c r="D361" s="45" t="str">
        <f>IF(Tabela46[[#This Row],[Data]]&lt;&gt;"",PROPER(TEXT(Tabela46[[#This Row],[Data]],"mmmm")),"")</f>
        <v>Agosto</v>
      </c>
      <c r="E361" s="45">
        <f>IF(Tabela46[[#This Row],[Data]]&lt;&gt;"",YEAR(Tabela46[[#This Row],[Data]]),"")</f>
        <v>2024</v>
      </c>
      <c r="F361" s="46">
        <f>IF(AND(Tabela46[[#This Row],[Data]]&lt;&gt;"",Tabela46[[#This Row],[Horário]]&lt;&gt;""),Tabela46[[#This Row],[Data]]+Tabela46[[#This Row],[Horário]],"")</f>
        <v>45532.395833333336</v>
      </c>
      <c r="G361" s="46">
        <f t="shared" si="296"/>
        <v>0.10416666667151731</v>
      </c>
      <c r="H361" s="47">
        <f t="shared" si="297"/>
        <v>0</v>
      </c>
      <c r="I361" s="47">
        <f t="shared" si="298"/>
        <v>2</v>
      </c>
      <c r="J361" s="48">
        <f t="shared" si="299"/>
        <v>30.000000006984919</v>
      </c>
    </row>
    <row r="362" spans="1:10" x14ac:dyDescent="0.3">
      <c r="A362" s="42">
        <f t="shared" si="295"/>
        <v>361</v>
      </c>
      <c r="B362" s="43">
        <v>45533</v>
      </c>
      <c r="C362" s="44">
        <v>0.98611111111111116</v>
      </c>
      <c r="D362" s="45" t="str">
        <f>IF(Tabela46[[#This Row],[Data]]&lt;&gt;"",PROPER(TEXT(Tabela46[[#This Row],[Data]],"mmmm")),"")</f>
        <v>Agosto</v>
      </c>
      <c r="E362" s="45">
        <f>IF(Tabela46[[#This Row],[Data]]&lt;&gt;"",YEAR(Tabela46[[#This Row],[Data]]),"")</f>
        <v>2024</v>
      </c>
      <c r="F362" s="46">
        <f>IF(AND(Tabela46[[#This Row],[Data]]&lt;&gt;"",Tabela46[[#This Row],[Horário]]&lt;&gt;""),Tabela46[[#This Row],[Data]]+Tabela46[[#This Row],[Horário]],"")</f>
        <v>45533.986111111109</v>
      </c>
      <c r="G362" s="46">
        <f t="shared" si="296"/>
        <v>1.5902777777737356</v>
      </c>
      <c r="H362" s="47">
        <f t="shared" si="297"/>
        <v>1</v>
      </c>
      <c r="I362" s="47">
        <f t="shared" si="298"/>
        <v>14</v>
      </c>
      <c r="J362" s="48">
        <f t="shared" si="299"/>
        <v>9.9999999941792339</v>
      </c>
    </row>
    <row r="363" spans="1:10" x14ac:dyDescent="0.3">
      <c r="A363" s="42">
        <f t="shared" si="295"/>
        <v>362</v>
      </c>
      <c r="B363" s="43">
        <v>45535</v>
      </c>
      <c r="C363" s="44">
        <v>0.65972222222222221</v>
      </c>
      <c r="D363" s="45" t="str">
        <f>IF(Tabela46[[#This Row],[Data]]&lt;&gt;"",PROPER(TEXT(Tabela46[[#This Row],[Data]],"mmmm")),"")</f>
        <v>Agosto</v>
      </c>
      <c r="E363" s="45">
        <f>IF(Tabela46[[#This Row],[Data]]&lt;&gt;"",YEAR(Tabela46[[#This Row],[Data]]),"")</f>
        <v>2024</v>
      </c>
      <c r="F363" s="46">
        <f>IF(AND(Tabela46[[#This Row],[Data]]&lt;&gt;"",Tabela46[[#This Row],[Horário]]&lt;&gt;""),Tabela46[[#This Row],[Data]]+Tabela46[[#This Row],[Horário]],"")</f>
        <v>45535.659722222219</v>
      </c>
      <c r="G363" s="46">
        <f t="shared" si="296"/>
        <v>1.6736111111094942</v>
      </c>
      <c r="H363" s="47">
        <f t="shared" si="297"/>
        <v>1</v>
      </c>
      <c r="I363" s="47">
        <f t="shared" si="298"/>
        <v>16</v>
      </c>
      <c r="J363" s="48">
        <f t="shared" si="299"/>
        <v>9.9999999976716936</v>
      </c>
    </row>
    <row r="364" spans="1:10" x14ac:dyDescent="0.3">
      <c r="A364" s="42">
        <f t="shared" ref="A364:A369" si="300">A363+1</f>
        <v>363</v>
      </c>
      <c r="B364" s="43">
        <v>45536</v>
      </c>
      <c r="C364" s="44">
        <v>0.57986111111111116</v>
      </c>
      <c r="D364" s="45" t="str">
        <f>IF(Tabela46[[#This Row],[Data]]&lt;&gt;"",PROPER(TEXT(Tabela46[[#This Row],[Data]],"mmmm")),"")</f>
        <v>Setembro</v>
      </c>
      <c r="E364" s="45">
        <f>IF(Tabela46[[#This Row],[Data]]&lt;&gt;"",YEAR(Tabela46[[#This Row],[Data]]),"")</f>
        <v>2024</v>
      </c>
      <c r="F364" s="46">
        <f>IF(AND(Tabela46[[#This Row],[Data]]&lt;&gt;"",Tabela46[[#This Row],[Horário]]&lt;&gt;""),Tabela46[[#This Row],[Data]]+Tabela46[[#This Row],[Horário]],"")</f>
        <v>45536.579861111109</v>
      </c>
      <c r="G364" s="46">
        <f t="shared" ref="G364:G369" si="301">IF(AND(B364&lt;&gt;"",C364&lt;&gt;""),(B364+C364)-(B363+C363),"")</f>
        <v>0.92013888889050577</v>
      </c>
      <c r="H364" s="47">
        <f t="shared" ref="H364:H369" si="302">IF(G364&lt;&gt;"",INT(G364),"")</f>
        <v>0</v>
      </c>
      <c r="I364" s="47">
        <f t="shared" ref="I364:I369" si="303">IF(H364&lt;&gt;"",INT((G364-H364)*24),"")</f>
        <v>22</v>
      </c>
      <c r="J364" s="48">
        <f t="shared" ref="J364:J369" si="304">IF(I364&lt;&gt;"",(((G364-H364)*24)-I364)*60,"")</f>
        <v>5.0000000023283064</v>
      </c>
    </row>
    <row r="365" spans="1:10" x14ac:dyDescent="0.3">
      <c r="A365" s="42">
        <f t="shared" si="300"/>
        <v>364</v>
      </c>
      <c r="B365" s="43">
        <v>45536</v>
      </c>
      <c r="C365" s="44">
        <v>0.6875</v>
      </c>
      <c r="D365" s="45" t="str">
        <f>IF(Tabela46[[#This Row],[Data]]&lt;&gt;"",PROPER(TEXT(Tabela46[[#This Row],[Data]],"mmmm")),"")</f>
        <v>Setembro</v>
      </c>
      <c r="E365" s="45">
        <f>IF(Tabela46[[#This Row],[Data]]&lt;&gt;"",YEAR(Tabela46[[#This Row],[Data]]),"")</f>
        <v>2024</v>
      </c>
      <c r="F365" s="46">
        <f>IF(AND(Tabela46[[#This Row],[Data]]&lt;&gt;"",Tabela46[[#This Row],[Horário]]&lt;&gt;""),Tabela46[[#This Row],[Data]]+Tabela46[[#This Row],[Horário]],"")</f>
        <v>45536.6875</v>
      </c>
      <c r="G365" s="46">
        <f t="shared" si="301"/>
        <v>0.10763888889050577</v>
      </c>
      <c r="H365" s="47">
        <f t="shared" si="302"/>
        <v>0</v>
      </c>
      <c r="I365" s="47">
        <f t="shared" si="303"/>
        <v>2</v>
      </c>
      <c r="J365" s="48">
        <f t="shared" si="304"/>
        <v>35.000000002328306</v>
      </c>
    </row>
    <row r="366" spans="1:10" x14ac:dyDescent="0.3">
      <c r="A366" s="42">
        <f t="shared" si="300"/>
        <v>365</v>
      </c>
      <c r="B366" s="43">
        <v>45537</v>
      </c>
      <c r="C366" s="44">
        <v>0.97569444444444442</v>
      </c>
      <c r="D366" s="45" t="str">
        <f>IF(Tabela46[[#This Row],[Data]]&lt;&gt;"",PROPER(TEXT(Tabela46[[#This Row],[Data]],"mmmm")),"")</f>
        <v>Setembro</v>
      </c>
      <c r="E366" s="45">
        <f>IF(Tabela46[[#This Row],[Data]]&lt;&gt;"",YEAR(Tabela46[[#This Row],[Data]]),"")</f>
        <v>2024</v>
      </c>
      <c r="F366" s="46">
        <f>IF(AND(Tabela46[[#This Row],[Data]]&lt;&gt;"",Tabela46[[#This Row],[Horário]]&lt;&gt;""),Tabela46[[#This Row],[Data]]+Tabela46[[#This Row],[Horário]],"")</f>
        <v>45537.975694444445</v>
      </c>
      <c r="G366" s="46">
        <f t="shared" si="301"/>
        <v>1.2881944444452529</v>
      </c>
      <c r="H366" s="47">
        <f t="shared" si="302"/>
        <v>1</v>
      </c>
      <c r="I366" s="47">
        <f t="shared" si="303"/>
        <v>6</v>
      </c>
      <c r="J366" s="48">
        <f t="shared" si="304"/>
        <v>55.000000001164153</v>
      </c>
    </row>
    <row r="367" spans="1:10" x14ac:dyDescent="0.3">
      <c r="A367" s="42">
        <f t="shared" si="300"/>
        <v>366</v>
      </c>
      <c r="B367" s="43">
        <v>45538</v>
      </c>
      <c r="C367" s="44">
        <v>4.1666666666666664E-2</v>
      </c>
      <c r="D367" s="45" t="str">
        <f>IF(Tabela46[[#This Row],[Data]]&lt;&gt;"",PROPER(TEXT(Tabela46[[#This Row],[Data]],"mmmm")),"")</f>
        <v>Setembro</v>
      </c>
      <c r="E367" s="45">
        <f>IF(Tabela46[[#This Row],[Data]]&lt;&gt;"",YEAR(Tabela46[[#This Row],[Data]]),"")</f>
        <v>2024</v>
      </c>
      <c r="F367" s="46">
        <f>IF(AND(Tabela46[[#This Row],[Data]]&lt;&gt;"",Tabela46[[#This Row],[Horário]]&lt;&gt;""),Tabela46[[#This Row],[Data]]+Tabela46[[#This Row],[Horário]],"")</f>
        <v>45538.041666666664</v>
      </c>
      <c r="G367" s="46">
        <f t="shared" si="301"/>
        <v>6.5972222218988463E-2</v>
      </c>
      <c r="H367" s="47">
        <f t="shared" si="302"/>
        <v>0</v>
      </c>
      <c r="I367" s="47">
        <f t="shared" si="303"/>
        <v>1</v>
      </c>
      <c r="J367" s="48">
        <f t="shared" si="304"/>
        <v>34.999999995343387</v>
      </c>
    </row>
    <row r="368" spans="1:10" x14ac:dyDescent="0.3">
      <c r="A368" s="42">
        <f t="shared" si="300"/>
        <v>367</v>
      </c>
      <c r="B368" s="43">
        <v>45538</v>
      </c>
      <c r="C368" s="44">
        <v>0.42708333333333331</v>
      </c>
      <c r="D368" s="45" t="str">
        <f>IF(Tabela46[[#This Row],[Data]]&lt;&gt;"",PROPER(TEXT(Tabela46[[#This Row],[Data]],"mmmm")),"")</f>
        <v>Setembro</v>
      </c>
      <c r="E368" s="45">
        <f>IF(Tabela46[[#This Row],[Data]]&lt;&gt;"",YEAR(Tabela46[[#This Row],[Data]]),"")</f>
        <v>2024</v>
      </c>
      <c r="F368" s="46">
        <f>IF(AND(Tabela46[[#This Row],[Data]]&lt;&gt;"",Tabela46[[#This Row],[Horário]]&lt;&gt;""),Tabela46[[#This Row],[Data]]+Tabela46[[#This Row],[Horário]],"")</f>
        <v>45538.427083333336</v>
      </c>
      <c r="G368" s="46">
        <f t="shared" si="301"/>
        <v>0.38541666667151731</v>
      </c>
      <c r="H368" s="47">
        <f t="shared" si="302"/>
        <v>0</v>
      </c>
      <c r="I368" s="47">
        <f t="shared" si="303"/>
        <v>9</v>
      </c>
      <c r="J368" s="48">
        <f t="shared" si="304"/>
        <v>15.000000006984919</v>
      </c>
    </row>
    <row r="369" spans="1:10" x14ac:dyDescent="0.3">
      <c r="A369" s="42">
        <f t="shared" si="300"/>
        <v>368</v>
      </c>
      <c r="B369" s="43">
        <v>45540</v>
      </c>
      <c r="C369" s="44">
        <v>0.3888888888888889</v>
      </c>
      <c r="D369" s="45" t="str">
        <f>IF(Tabela46[[#This Row],[Data]]&lt;&gt;"",PROPER(TEXT(Tabela46[[#This Row],[Data]],"mmmm")),"")</f>
        <v>Setembro</v>
      </c>
      <c r="E369" s="45">
        <f>IF(Tabela46[[#This Row],[Data]]&lt;&gt;"",YEAR(Tabela46[[#This Row],[Data]]),"")</f>
        <v>2024</v>
      </c>
      <c r="F369" s="46">
        <f>IF(AND(Tabela46[[#This Row],[Data]]&lt;&gt;"",Tabela46[[#This Row],[Horário]]&lt;&gt;""),Tabela46[[#This Row],[Data]]+Tabela46[[#This Row],[Horário]],"")</f>
        <v>45540.388888888891</v>
      </c>
      <c r="G369" s="46">
        <f t="shared" si="301"/>
        <v>1.9618055555547471</v>
      </c>
      <c r="H369" s="47">
        <f t="shared" si="302"/>
        <v>1</v>
      </c>
      <c r="I369" s="47">
        <f t="shared" si="303"/>
        <v>23</v>
      </c>
      <c r="J369" s="48">
        <f t="shared" si="304"/>
        <v>4.9999999988358468</v>
      </c>
    </row>
    <row r="370" spans="1:10" x14ac:dyDescent="0.3">
      <c r="A370" s="42">
        <f t="shared" ref="A370:A375" si="305">A369+1</f>
        <v>369</v>
      </c>
      <c r="B370" s="43">
        <v>45540</v>
      </c>
      <c r="C370" s="44">
        <v>0.43402777777777779</v>
      </c>
      <c r="D370" s="45" t="str">
        <f>IF(Tabela46[[#This Row],[Data]]&lt;&gt;"",PROPER(TEXT(Tabela46[[#This Row],[Data]],"mmmm")),"")</f>
        <v>Setembro</v>
      </c>
      <c r="E370" s="45">
        <f>IF(Tabela46[[#This Row],[Data]]&lt;&gt;"",YEAR(Tabela46[[#This Row],[Data]]),"")</f>
        <v>2024</v>
      </c>
      <c r="F370" s="46">
        <f>IF(AND(Tabela46[[#This Row],[Data]]&lt;&gt;"",Tabela46[[#This Row],[Horário]]&lt;&gt;""),Tabela46[[#This Row],[Data]]+Tabela46[[#This Row],[Horário]],"")</f>
        <v>45540.434027777781</v>
      </c>
      <c r="G370" s="46">
        <f t="shared" ref="G370:G375" si="306">IF(AND(B370&lt;&gt;"",C370&lt;&gt;""),(B370+C370)-(B369+C369),"")</f>
        <v>4.5138888890505768E-2</v>
      </c>
      <c r="H370" s="47">
        <f t="shared" ref="H370:H375" si="307">IF(G370&lt;&gt;"",INT(G370),"")</f>
        <v>0</v>
      </c>
      <c r="I370" s="47">
        <f t="shared" ref="I370:I375" si="308">IF(H370&lt;&gt;"",INT((G370-H370)*24),"")</f>
        <v>1</v>
      </c>
      <c r="J370" s="48">
        <f t="shared" ref="J370:J375" si="309">IF(I370&lt;&gt;"",(((G370-H370)*24)-I370)*60,"")</f>
        <v>5.0000000023283064</v>
      </c>
    </row>
    <row r="371" spans="1:10" x14ac:dyDescent="0.3">
      <c r="A371" s="42">
        <f t="shared" si="305"/>
        <v>370</v>
      </c>
      <c r="B371" s="43">
        <v>45541</v>
      </c>
      <c r="C371" s="44">
        <v>0.95138888888888884</v>
      </c>
      <c r="D371" s="45" t="str">
        <f>IF(Tabela46[[#This Row],[Data]]&lt;&gt;"",PROPER(TEXT(Tabela46[[#This Row],[Data]],"mmmm")),"")</f>
        <v>Setembro</v>
      </c>
      <c r="E371" s="45">
        <f>IF(Tabela46[[#This Row],[Data]]&lt;&gt;"",YEAR(Tabela46[[#This Row],[Data]]),"")</f>
        <v>2024</v>
      </c>
      <c r="F371" s="46">
        <f>IF(AND(Tabela46[[#This Row],[Data]]&lt;&gt;"",Tabela46[[#This Row],[Horário]]&lt;&gt;""),Tabela46[[#This Row],[Data]]+Tabela46[[#This Row],[Horário]],"")</f>
        <v>45541.951388888891</v>
      </c>
      <c r="G371" s="46">
        <f t="shared" si="306"/>
        <v>1.5173611111094942</v>
      </c>
      <c r="H371" s="47">
        <f t="shared" si="307"/>
        <v>1</v>
      </c>
      <c r="I371" s="47">
        <f t="shared" si="308"/>
        <v>12</v>
      </c>
      <c r="J371" s="48">
        <f t="shared" si="309"/>
        <v>24.999999997671694</v>
      </c>
    </row>
    <row r="372" spans="1:10" x14ac:dyDescent="0.3">
      <c r="A372" s="42">
        <f t="shared" si="305"/>
        <v>371</v>
      </c>
      <c r="B372" s="43">
        <v>45542</v>
      </c>
      <c r="C372" s="44">
        <v>0.67708333333333337</v>
      </c>
      <c r="D372" s="45" t="str">
        <f>IF(Tabela46[[#This Row],[Data]]&lt;&gt;"",PROPER(TEXT(Tabela46[[#This Row],[Data]],"mmmm")),"")</f>
        <v>Setembro</v>
      </c>
      <c r="E372" s="45">
        <f>IF(Tabela46[[#This Row],[Data]]&lt;&gt;"",YEAR(Tabela46[[#This Row],[Data]]),"")</f>
        <v>2024</v>
      </c>
      <c r="F372" s="46">
        <f>IF(AND(Tabela46[[#This Row],[Data]]&lt;&gt;"",Tabela46[[#This Row],[Horário]]&lt;&gt;""),Tabela46[[#This Row],[Data]]+Tabela46[[#This Row],[Horário]],"")</f>
        <v>45542.677083333336</v>
      </c>
      <c r="G372" s="46">
        <f t="shared" si="306"/>
        <v>0.72569444444525288</v>
      </c>
      <c r="H372" s="47">
        <f t="shared" si="307"/>
        <v>0</v>
      </c>
      <c r="I372" s="47">
        <f t="shared" si="308"/>
        <v>17</v>
      </c>
      <c r="J372" s="48">
        <f t="shared" si="309"/>
        <v>25.000000001164153</v>
      </c>
    </row>
    <row r="373" spans="1:10" x14ac:dyDescent="0.3">
      <c r="A373" s="42">
        <f t="shared" si="305"/>
        <v>372</v>
      </c>
      <c r="B373" s="43">
        <v>45543</v>
      </c>
      <c r="C373" s="44">
        <v>0.88541666666666663</v>
      </c>
      <c r="D373" s="45" t="str">
        <f>IF(Tabela46[[#This Row],[Data]]&lt;&gt;"",PROPER(TEXT(Tabela46[[#This Row],[Data]],"mmmm")),"")</f>
        <v>Setembro</v>
      </c>
      <c r="E373" s="45">
        <f>IF(Tabela46[[#This Row],[Data]]&lt;&gt;"",YEAR(Tabela46[[#This Row],[Data]]),"")</f>
        <v>2024</v>
      </c>
      <c r="F373" s="46">
        <f>IF(AND(Tabela46[[#This Row],[Data]]&lt;&gt;"",Tabela46[[#This Row],[Horário]]&lt;&gt;""),Tabela46[[#This Row],[Data]]+Tabela46[[#This Row],[Horário]],"")</f>
        <v>45543.885416666664</v>
      </c>
      <c r="G373" s="46">
        <f t="shared" si="306"/>
        <v>1.2083333333284827</v>
      </c>
      <c r="H373" s="47">
        <f t="shared" si="307"/>
        <v>1</v>
      </c>
      <c r="I373" s="47">
        <f t="shared" si="308"/>
        <v>4</v>
      </c>
      <c r="J373" s="48">
        <f t="shared" si="309"/>
        <v>59.999999993015081</v>
      </c>
    </row>
    <row r="374" spans="1:10" x14ac:dyDescent="0.3">
      <c r="A374" s="42">
        <f t="shared" si="305"/>
        <v>373</v>
      </c>
      <c r="B374" s="43">
        <v>45543</v>
      </c>
      <c r="C374" s="44">
        <v>0.93402777777777779</v>
      </c>
      <c r="D374" s="45" t="str">
        <f>IF(Tabela46[[#This Row],[Data]]&lt;&gt;"",PROPER(TEXT(Tabela46[[#This Row],[Data]],"mmmm")),"")</f>
        <v>Setembro</v>
      </c>
      <c r="E374" s="45">
        <f>IF(Tabela46[[#This Row],[Data]]&lt;&gt;"",YEAR(Tabela46[[#This Row],[Data]]),"")</f>
        <v>2024</v>
      </c>
      <c r="F374" s="46">
        <f>IF(AND(Tabela46[[#This Row],[Data]]&lt;&gt;"",Tabela46[[#This Row],[Horário]]&lt;&gt;""),Tabela46[[#This Row],[Data]]+Tabela46[[#This Row],[Horário]],"")</f>
        <v>45543.934027777781</v>
      </c>
      <c r="G374" s="46">
        <f t="shared" si="306"/>
        <v>4.8611111116770189E-2</v>
      </c>
      <c r="H374" s="47">
        <f t="shared" si="307"/>
        <v>0</v>
      </c>
      <c r="I374" s="47">
        <f t="shared" si="308"/>
        <v>1</v>
      </c>
      <c r="J374" s="48">
        <f t="shared" si="309"/>
        <v>10.000000008149073</v>
      </c>
    </row>
    <row r="375" spans="1:10" x14ac:dyDescent="0.3">
      <c r="A375" s="42">
        <f t="shared" si="305"/>
        <v>374</v>
      </c>
      <c r="B375" s="43">
        <v>45544</v>
      </c>
      <c r="C375" s="44">
        <v>0.19444444444444445</v>
      </c>
      <c r="D375" s="45" t="str">
        <f>IF(Tabela46[[#This Row],[Data]]&lt;&gt;"",PROPER(TEXT(Tabela46[[#This Row],[Data]],"mmmm")),"")</f>
        <v>Setembro</v>
      </c>
      <c r="E375" s="45">
        <f>IF(Tabela46[[#This Row],[Data]]&lt;&gt;"",YEAR(Tabela46[[#This Row],[Data]]),"")</f>
        <v>2024</v>
      </c>
      <c r="F375" s="46">
        <f>IF(AND(Tabela46[[#This Row],[Data]]&lt;&gt;"",Tabela46[[#This Row],[Horário]]&lt;&gt;""),Tabela46[[#This Row],[Data]]+Tabela46[[#This Row],[Horário]],"")</f>
        <v>45544.194444444445</v>
      </c>
      <c r="G375" s="46">
        <f t="shared" si="306"/>
        <v>0.26041666666424135</v>
      </c>
      <c r="H375" s="47">
        <f t="shared" si="307"/>
        <v>0</v>
      </c>
      <c r="I375" s="47">
        <f t="shared" si="308"/>
        <v>6</v>
      </c>
      <c r="J375" s="48">
        <f t="shared" si="309"/>
        <v>14.99999999650754</v>
      </c>
    </row>
    <row r="376" spans="1:10" x14ac:dyDescent="0.3">
      <c r="A376" s="42">
        <f t="shared" ref="A376:A381" si="310">A375+1</f>
        <v>375</v>
      </c>
      <c r="B376" s="43">
        <v>45544</v>
      </c>
      <c r="C376" s="44">
        <v>0.24305555555555555</v>
      </c>
      <c r="D376" s="45" t="str">
        <f>IF(Tabela46[[#This Row],[Data]]&lt;&gt;"",PROPER(TEXT(Tabela46[[#This Row],[Data]],"mmmm")),"")</f>
        <v>Setembro</v>
      </c>
      <c r="E376" s="45">
        <f>IF(Tabela46[[#This Row],[Data]]&lt;&gt;"",YEAR(Tabela46[[#This Row],[Data]]),"")</f>
        <v>2024</v>
      </c>
      <c r="F376" s="46">
        <f>IF(AND(Tabela46[[#This Row],[Data]]&lt;&gt;"",Tabela46[[#This Row],[Horário]]&lt;&gt;""),Tabela46[[#This Row],[Data]]+Tabela46[[#This Row],[Horário]],"")</f>
        <v>45544.243055555555</v>
      </c>
      <c r="G376" s="46">
        <f t="shared" ref="G376:G381" si="311">IF(AND(B376&lt;&gt;"",C376&lt;&gt;""),(B376+C376)-(B375+C375),"")</f>
        <v>4.8611111109494232E-2</v>
      </c>
      <c r="H376" s="47">
        <f t="shared" ref="H376:H381" si="312">IF(G376&lt;&gt;"",INT(G376),"")</f>
        <v>0</v>
      </c>
      <c r="I376" s="47">
        <f t="shared" ref="I376:I381" si="313">IF(H376&lt;&gt;"",INT((G376-H376)*24),"")</f>
        <v>1</v>
      </c>
      <c r="J376" s="48">
        <f t="shared" ref="J376:J381" si="314">IF(I376&lt;&gt;"",(((G376-H376)*24)-I376)*60,"")</f>
        <v>9.9999999976716936</v>
      </c>
    </row>
    <row r="377" spans="1:10" x14ac:dyDescent="0.3">
      <c r="A377" s="42">
        <f t="shared" si="310"/>
        <v>376</v>
      </c>
      <c r="B377" s="43">
        <v>45545</v>
      </c>
      <c r="C377" s="44">
        <v>0.72916666666666663</v>
      </c>
      <c r="D377" s="45" t="str">
        <f>IF(Tabela46[[#This Row],[Data]]&lt;&gt;"",PROPER(TEXT(Tabela46[[#This Row],[Data]],"mmmm")),"")</f>
        <v>Setembro</v>
      </c>
      <c r="E377" s="45">
        <f>IF(Tabela46[[#This Row],[Data]]&lt;&gt;"",YEAR(Tabela46[[#This Row],[Data]]),"")</f>
        <v>2024</v>
      </c>
      <c r="F377" s="46">
        <f>IF(AND(Tabela46[[#This Row],[Data]]&lt;&gt;"",Tabela46[[#This Row],[Horário]]&lt;&gt;""),Tabela46[[#This Row],[Data]]+Tabela46[[#This Row],[Horário]],"")</f>
        <v>45545.729166666664</v>
      </c>
      <c r="G377" s="46">
        <f t="shared" si="311"/>
        <v>1.4861111111094942</v>
      </c>
      <c r="H377" s="47">
        <f t="shared" si="312"/>
        <v>1</v>
      </c>
      <c r="I377" s="47">
        <f t="shared" si="313"/>
        <v>11</v>
      </c>
      <c r="J377" s="48">
        <f t="shared" si="314"/>
        <v>39.999999997671694</v>
      </c>
    </row>
    <row r="378" spans="1:10" x14ac:dyDescent="0.3">
      <c r="A378" s="42">
        <f t="shared" si="310"/>
        <v>377</v>
      </c>
      <c r="B378" s="43">
        <v>45545</v>
      </c>
      <c r="C378" s="44">
        <v>0.96527777777777779</v>
      </c>
      <c r="D378" s="45" t="str">
        <f>IF(Tabela46[[#This Row],[Data]]&lt;&gt;"",PROPER(TEXT(Tabela46[[#This Row],[Data]],"mmmm")),"")</f>
        <v>Setembro</v>
      </c>
      <c r="E378" s="45">
        <f>IF(Tabela46[[#This Row],[Data]]&lt;&gt;"",YEAR(Tabela46[[#This Row],[Data]]),"")</f>
        <v>2024</v>
      </c>
      <c r="F378" s="46">
        <f>IF(AND(Tabela46[[#This Row],[Data]]&lt;&gt;"",Tabela46[[#This Row],[Horário]]&lt;&gt;""),Tabela46[[#This Row],[Data]]+Tabela46[[#This Row],[Horário]],"")</f>
        <v>45545.965277777781</v>
      </c>
      <c r="G378" s="46">
        <f t="shared" si="311"/>
        <v>0.23611111111677019</v>
      </c>
      <c r="H378" s="47">
        <f t="shared" si="312"/>
        <v>0</v>
      </c>
      <c r="I378" s="47">
        <f t="shared" si="313"/>
        <v>5</v>
      </c>
      <c r="J378" s="48">
        <f t="shared" si="314"/>
        <v>40.000000008149073</v>
      </c>
    </row>
    <row r="379" spans="1:10" x14ac:dyDescent="0.3">
      <c r="A379" s="42">
        <f t="shared" si="310"/>
        <v>378</v>
      </c>
      <c r="B379" s="43">
        <v>45547</v>
      </c>
      <c r="C379" s="44">
        <v>0.625</v>
      </c>
      <c r="D379" s="45" t="str">
        <f>IF(Tabela46[[#This Row],[Data]]&lt;&gt;"",PROPER(TEXT(Tabela46[[#This Row],[Data]],"mmmm")),"")</f>
        <v>Setembro</v>
      </c>
      <c r="E379" s="45">
        <f>IF(Tabela46[[#This Row],[Data]]&lt;&gt;"",YEAR(Tabela46[[#This Row],[Data]]),"")</f>
        <v>2024</v>
      </c>
      <c r="F379" s="46">
        <f>IF(AND(Tabela46[[#This Row],[Data]]&lt;&gt;"",Tabela46[[#This Row],[Horário]]&lt;&gt;""),Tabela46[[#This Row],[Data]]+Tabela46[[#This Row],[Horário]],"")</f>
        <v>45547.625</v>
      </c>
      <c r="G379" s="46">
        <f t="shared" si="311"/>
        <v>1.6597222222189885</v>
      </c>
      <c r="H379" s="47">
        <f t="shared" si="312"/>
        <v>1</v>
      </c>
      <c r="I379" s="47">
        <f t="shared" si="313"/>
        <v>15</v>
      </c>
      <c r="J379" s="48">
        <f t="shared" si="314"/>
        <v>49.999999995343387</v>
      </c>
    </row>
    <row r="380" spans="1:10" x14ac:dyDescent="0.3">
      <c r="A380" s="42">
        <f t="shared" si="310"/>
        <v>379</v>
      </c>
      <c r="B380" s="43">
        <v>45547</v>
      </c>
      <c r="C380" s="44">
        <v>0.66666666666666663</v>
      </c>
      <c r="D380" s="45" t="str">
        <f>IF(Tabela46[[#This Row],[Data]]&lt;&gt;"",PROPER(TEXT(Tabela46[[#This Row],[Data]],"mmmm")),"")</f>
        <v>Setembro</v>
      </c>
      <c r="E380" s="45">
        <f>IF(Tabela46[[#This Row],[Data]]&lt;&gt;"",YEAR(Tabela46[[#This Row],[Data]]),"")</f>
        <v>2024</v>
      </c>
      <c r="F380" s="46">
        <f>IF(AND(Tabela46[[#This Row],[Data]]&lt;&gt;"",Tabela46[[#This Row],[Horário]]&lt;&gt;""),Tabela46[[#This Row],[Data]]+Tabela46[[#This Row],[Horário]],"")</f>
        <v>45547.666666666664</v>
      </c>
      <c r="G380" s="46">
        <f t="shared" si="311"/>
        <v>4.1666666664241347E-2</v>
      </c>
      <c r="H380" s="47">
        <f t="shared" si="312"/>
        <v>0</v>
      </c>
      <c r="I380" s="47">
        <f t="shared" si="313"/>
        <v>0</v>
      </c>
      <c r="J380" s="48">
        <f t="shared" si="314"/>
        <v>59.99999999650754</v>
      </c>
    </row>
    <row r="381" spans="1:10" x14ac:dyDescent="0.3">
      <c r="A381" s="42">
        <f t="shared" si="310"/>
        <v>380</v>
      </c>
      <c r="B381" s="43">
        <v>45548</v>
      </c>
      <c r="C381" s="44">
        <v>0.64930555555555558</v>
      </c>
      <c r="D381" s="45" t="str">
        <f>IF(Tabela46[[#This Row],[Data]]&lt;&gt;"",PROPER(TEXT(Tabela46[[#This Row],[Data]],"mmmm")),"")</f>
        <v>Setembro</v>
      </c>
      <c r="E381" s="45">
        <f>IF(Tabela46[[#This Row],[Data]]&lt;&gt;"",YEAR(Tabela46[[#This Row],[Data]]),"")</f>
        <v>2024</v>
      </c>
      <c r="F381" s="46">
        <f>IF(AND(Tabela46[[#This Row],[Data]]&lt;&gt;"",Tabela46[[#This Row],[Horário]]&lt;&gt;""),Tabela46[[#This Row],[Data]]+Tabela46[[#This Row],[Horário]],"")</f>
        <v>45548.649305555555</v>
      </c>
      <c r="G381" s="46">
        <f t="shared" si="311"/>
        <v>0.98263888889050577</v>
      </c>
      <c r="H381" s="47">
        <f t="shared" si="312"/>
        <v>0</v>
      </c>
      <c r="I381" s="47">
        <f t="shared" si="313"/>
        <v>23</v>
      </c>
      <c r="J381" s="48">
        <f t="shared" si="314"/>
        <v>35.000000002328306</v>
      </c>
    </row>
    <row r="382" spans="1:10" x14ac:dyDescent="0.3">
      <c r="A382" s="42">
        <f t="shared" ref="A382:A387" si="315">A381+1</f>
        <v>381</v>
      </c>
      <c r="B382" s="43">
        <v>45548</v>
      </c>
      <c r="C382" s="44">
        <v>0.72916666666666663</v>
      </c>
      <c r="D382" s="45" t="str">
        <f>IF(Tabela46[[#This Row],[Data]]&lt;&gt;"",PROPER(TEXT(Tabela46[[#This Row],[Data]],"mmmm")),"")</f>
        <v>Setembro</v>
      </c>
      <c r="E382" s="45">
        <f>IF(Tabela46[[#This Row],[Data]]&lt;&gt;"",YEAR(Tabela46[[#This Row],[Data]]),"")</f>
        <v>2024</v>
      </c>
      <c r="F382" s="46">
        <f>IF(AND(Tabela46[[#This Row],[Data]]&lt;&gt;"",Tabela46[[#This Row],[Horário]]&lt;&gt;""),Tabela46[[#This Row],[Data]]+Tabela46[[#This Row],[Horário]],"")</f>
        <v>45548.729166666664</v>
      </c>
      <c r="G382" s="46">
        <f t="shared" ref="G382:G387" si="316">IF(AND(B382&lt;&gt;"",C382&lt;&gt;""),(B382+C382)-(B381+C381),"")</f>
        <v>7.9861111109494232E-2</v>
      </c>
      <c r="H382" s="47">
        <f t="shared" ref="H382:H387" si="317">IF(G382&lt;&gt;"",INT(G382),"")</f>
        <v>0</v>
      </c>
      <c r="I382" s="47">
        <f t="shared" ref="I382:I387" si="318">IF(H382&lt;&gt;"",INT((G382-H382)*24),"")</f>
        <v>1</v>
      </c>
      <c r="J382" s="48">
        <f t="shared" ref="J382:J387" si="319">IF(I382&lt;&gt;"",(((G382-H382)*24)-I382)*60,"")</f>
        <v>54.999999997671694</v>
      </c>
    </row>
    <row r="383" spans="1:10" x14ac:dyDescent="0.3">
      <c r="A383" s="42">
        <f t="shared" si="315"/>
        <v>382</v>
      </c>
      <c r="B383" s="43">
        <v>45549</v>
      </c>
      <c r="C383" s="44">
        <v>2.7777777777777776E-2</v>
      </c>
      <c r="D383" s="45" t="str">
        <f>IF(Tabela46[[#This Row],[Data]]&lt;&gt;"",PROPER(TEXT(Tabela46[[#This Row],[Data]],"mmmm")),"")</f>
        <v>Setembro</v>
      </c>
      <c r="E383" s="45">
        <f>IF(Tabela46[[#This Row],[Data]]&lt;&gt;"",YEAR(Tabela46[[#This Row],[Data]]),"")</f>
        <v>2024</v>
      </c>
      <c r="F383" s="46">
        <f>IF(AND(Tabela46[[#This Row],[Data]]&lt;&gt;"",Tabela46[[#This Row],[Horário]]&lt;&gt;""),Tabela46[[#This Row],[Data]]+Tabela46[[#This Row],[Horário]],"")</f>
        <v>45549.027777777781</v>
      </c>
      <c r="G383" s="46">
        <f t="shared" si="316"/>
        <v>0.29861111111677019</v>
      </c>
      <c r="H383" s="47">
        <f t="shared" si="317"/>
        <v>0</v>
      </c>
      <c r="I383" s="47">
        <f t="shared" si="318"/>
        <v>7</v>
      </c>
      <c r="J383" s="48">
        <f t="shared" si="319"/>
        <v>10.000000008149073</v>
      </c>
    </row>
    <row r="384" spans="1:10" x14ac:dyDescent="0.3">
      <c r="A384" s="42">
        <f t="shared" si="315"/>
        <v>383</v>
      </c>
      <c r="B384" s="43">
        <v>45553</v>
      </c>
      <c r="C384" s="44">
        <v>0.84722222222222221</v>
      </c>
      <c r="D384" s="45" t="str">
        <f>IF(Tabela46[[#This Row],[Data]]&lt;&gt;"",PROPER(TEXT(Tabela46[[#This Row],[Data]],"mmmm")),"")</f>
        <v>Setembro</v>
      </c>
      <c r="E384" s="45">
        <f>IF(Tabela46[[#This Row],[Data]]&lt;&gt;"",YEAR(Tabela46[[#This Row],[Data]]),"")</f>
        <v>2024</v>
      </c>
      <c r="F384" s="46">
        <f>IF(AND(Tabela46[[#This Row],[Data]]&lt;&gt;"",Tabela46[[#This Row],[Horário]]&lt;&gt;""),Tabela46[[#This Row],[Data]]+Tabela46[[#This Row],[Horário]],"")</f>
        <v>45553.847222222219</v>
      </c>
      <c r="G384" s="46">
        <f t="shared" si="316"/>
        <v>4.8194444444379769</v>
      </c>
      <c r="H384" s="47">
        <f t="shared" si="317"/>
        <v>4</v>
      </c>
      <c r="I384" s="47">
        <f t="shared" si="318"/>
        <v>19</v>
      </c>
      <c r="J384" s="48">
        <f t="shared" si="319"/>
        <v>39.999999990686774</v>
      </c>
    </row>
    <row r="385" spans="1:10" x14ac:dyDescent="0.3">
      <c r="A385" s="42">
        <f t="shared" si="315"/>
        <v>384</v>
      </c>
      <c r="B385" s="43">
        <v>45553</v>
      </c>
      <c r="C385" s="44">
        <v>0.89236111111111116</v>
      </c>
      <c r="D385" s="45" t="str">
        <f>IF(Tabela46[[#This Row],[Data]]&lt;&gt;"",PROPER(TEXT(Tabela46[[#This Row],[Data]],"mmmm")),"")</f>
        <v>Setembro</v>
      </c>
      <c r="E385" s="45">
        <f>IF(Tabela46[[#This Row],[Data]]&lt;&gt;"",YEAR(Tabela46[[#This Row],[Data]]),"")</f>
        <v>2024</v>
      </c>
      <c r="F385" s="46">
        <f>IF(AND(Tabela46[[#This Row],[Data]]&lt;&gt;"",Tabela46[[#This Row],[Horário]]&lt;&gt;""),Tabela46[[#This Row],[Data]]+Tabela46[[#This Row],[Horário]],"")</f>
        <v>45553.892361111109</v>
      </c>
      <c r="G385" s="46">
        <f t="shared" si="316"/>
        <v>4.5138888890505768E-2</v>
      </c>
      <c r="H385" s="47">
        <f t="shared" si="317"/>
        <v>0</v>
      </c>
      <c r="I385" s="47">
        <f t="shared" si="318"/>
        <v>1</v>
      </c>
      <c r="J385" s="48">
        <f t="shared" si="319"/>
        <v>5.0000000023283064</v>
      </c>
    </row>
    <row r="386" spans="1:10" x14ac:dyDescent="0.3">
      <c r="A386" s="42">
        <f t="shared" si="315"/>
        <v>385</v>
      </c>
      <c r="B386" s="43">
        <v>45553</v>
      </c>
      <c r="C386" s="44">
        <v>0.96875</v>
      </c>
      <c r="D386" s="45" t="str">
        <f>IF(Tabela46[[#This Row],[Data]]&lt;&gt;"",PROPER(TEXT(Tabela46[[#This Row],[Data]],"mmmm")),"")</f>
        <v>Setembro</v>
      </c>
      <c r="E386" s="45">
        <f>IF(Tabela46[[#This Row],[Data]]&lt;&gt;"",YEAR(Tabela46[[#This Row],[Data]]),"")</f>
        <v>2024</v>
      </c>
      <c r="F386" s="46">
        <f>IF(AND(Tabela46[[#This Row],[Data]]&lt;&gt;"",Tabela46[[#This Row],[Horário]]&lt;&gt;""),Tabela46[[#This Row],[Data]]+Tabela46[[#This Row],[Horário]],"")</f>
        <v>45553.96875</v>
      </c>
      <c r="G386" s="46">
        <f t="shared" si="316"/>
        <v>7.6388888890505768E-2</v>
      </c>
      <c r="H386" s="47">
        <f t="shared" si="317"/>
        <v>0</v>
      </c>
      <c r="I386" s="47">
        <f t="shared" si="318"/>
        <v>1</v>
      </c>
      <c r="J386" s="48">
        <f t="shared" si="319"/>
        <v>50.000000002328306</v>
      </c>
    </row>
    <row r="387" spans="1:10" x14ac:dyDescent="0.3">
      <c r="A387" s="42">
        <f t="shared" si="315"/>
        <v>386</v>
      </c>
      <c r="B387" s="43">
        <v>45554</v>
      </c>
      <c r="C387" s="44">
        <v>6.5972222222222224E-2</v>
      </c>
      <c r="D387" s="45" t="str">
        <f>IF(Tabela46[[#This Row],[Data]]&lt;&gt;"",PROPER(TEXT(Tabela46[[#This Row],[Data]],"mmmm")),"")</f>
        <v>Setembro</v>
      </c>
      <c r="E387" s="45">
        <f>IF(Tabela46[[#This Row],[Data]]&lt;&gt;"",YEAR(Tabela46[[#This Row],[Data]]),"")</f>
        <v>2024</v>
      </c>
      <c r="F387" s="46">
        <f>IF(AND(Tabela46[[#This Row],[Data]]&lt;&gt;"",Tabela46[[#This Row],[Horário]]&lt;&gt;""),Tabela46[[#This Row],[Data]]+Tabela46[[#This Row],[Horário]],"")</f>
        <v>45554.065972222219</v>
      </c>
      <c r="G387" s="46">
        <f t="shared" si="316"/>
        <v>9.7222222218988463E-2</v>
      </c>
      <c r="H387" s="47">
        <f t="shared" si="317"/>
        <v>0</v>
      </c>
      <c r="I387" s="47">
        <f t="shared" si="318"/>
        <v>2</v>
      </c>
      <c r="J387" s="48">
        <f t="shared" si="319"/>
        <v>19.999999995343387</v>
      </c>
    </row>
    <row r="388" spans="1:10" x14ac:dyDescent="0.3">
      <c r="A388" s="42">
        <f t="shared" ref="A388:A393" si="320">A387+1</f>
        <v>387</v>
      </c>
      <c r="B388" s="43">
        <v>45555</v>
      </c>
      <c r="C388" s="44">
        <v>0.62152777777777779</v>
      </c>
      <c r="D388" s="45" t="str">
        <f>IF(Tabela46[[#This Row],[Data]]&lt;&gt;"",PROPER(TEXT(Tabela46[[#This Row],[Data]],"mmmm")),"")</f>
        <v>Setembro</v>
      </c>
      <c r="E388" s="45">
        <f>IF(Tabela46[[#This Row],[Data]]&lt;&gt;"",YEAR(Tabela46[[#This Row],[Data]]),"")</f>
        <v>2024</v>
      </c>
      <c r="F388" s="46">
        <f>IF(AND(Tabela46[[#This Row],[Data]]&lt;&gt;"",Tabela46[[#This Row],[Horário]]&lt;&gt;""),Tabela46[[#This Row],[Data]]+Tabela46[[#This Row],[Horário]],"")</f>
        <v>45555.621527777781</v>
      </c>
      <c r="G388" s="46">
        <f t="shared" ref="G388:G393" si="321">IF(AND(B388&lt;&gt;"",C388&lt;&gt;""),(B388+C388)-(B387+C387),"")</f>
        <v>1.5555555555620231</v>
      </c>
      <c r="H388" s="47">
        <f t="shared" ref="H388:H393" si="322">IF(G388&lt;&gt;"",INT(G388),"")</f>
        <v>1</v>
      </c>
      <c r="I388" s="47">
        <f t="shared" ref="I388:I393" si="323">IF(H388&lt;&gt;"",INT((G388-H388)*24),"")</f>
        <v>13</v>
      </c>
      <c r="J388" s="48">
        <f t="shared" ref="J388:J393" si="324">IF(I388&lt;&gt;"",(((G388-H388)*24)-I388)*60,"")</f>
        <v>20.000000009313226</v>
      </c>
    </row>
    <row r="389" spans="1:10" x14ac:dyDescent="0.3">
      <c r="A389" s="42">
        <f t="shared" si="320"/>
        <v>388</v>
      </c>
      <c r="B389" s="43">
        <v>45555</v>
      </c>
      <c r="C389" s="44">
        <v>0.69097222222222221</v>
      </c>
      <c r="D389" s="45" t="str">
        <f>IF(Tabela46[[#This Row],[Data]]&lt;&gt;"",PROPER(TEXT(Tabela46[[#This Row],[Data]],"mmmm")),"")</f>
        <v>Setembro</v>
      </c>
      <c r="E389" s="45">
        <f>IF(Tabela46[[#This Row],[Data]]&lt;&gt;"",YEAR(Tabela46[[#This Row],[Data]]),"")</f>
        <v>2024</v>
      </c>
      <c r="F389" s="46">
        <f>IF(AND(Tabela46[[#This Row],[Data]]&lt;&gt;"",Tabela46[[#This Row],[Horário]]&lt;&gt;""),Tabela46[[#This Row],[Data]]+Tabela46[[#This Row],[Horário]],"")</f>
        <v>45555.690972222219</v>
      </c>
      <c r="G389" s="46">
        <f t="shared" si="321"/>
        <v>6.9444444437976927E-2</v>
      </c>
      <c r="H389" s="47">
        <f t="shared" si="322"/>
        <v>0</v>
      </c>
      <c r="I389" s="47">
        <f t="shared" si="323"/>
        <v>1</v>
      </c>
      <c r="J389" s="48">
        <f t="shared" si="324"/>
        <v>39.999999990686774</v>
      </c>
    </row>
    <row r="390" spans="1:10" x14ac:dyDescent="0.3">
      <c r="A390" s="42">
        <f t="shared" si="320"/>
        <v>389</v>
      </c>
      <c r="B390" s="43">
        <v>45558</v>
      </c>
      <c r="C390" s="44">
        <v>0.96527777777777779</v>
      </c>
      <c r="D390" s="45" t="str">
        <f>IF(Tabela46[[#This Row],[Data]]&lt;&gt;"",PROPER(TEXT(Tabela46[[#This Row],[Data]],"mmmm")),"")</f>
        <v>Setembro</v>
      </c>
      <c r="E390" s="45">
        <f>IF(Tabela46[[#This Row],[Data]]&lt;&gt;"",YEAR(Tabela46[[#This Row],[Data]]),"")</f>
        <v>2024</v>
      </c>
      <c r="F390" s="46">
        <f>IF(AND(Tabela46[[#This Row],[Data]]&lt;&gt;"",Tabela46[[#This Row],[Horário]]&lt;&gt;""),Tabela46[[#This Row],[Data]]+Tabela46[[#This Row],[Horário]],"")</f>
        <v>45558.965277777781</v>
      </c>
      <c r="G390" s="46">
        <f t="shared" si="321"/>
        <v>3.2743055555620231</v>
      </c>
      <c r="H390" s="47">
        <f t="shared" si="322"/>
        <v>3</v>
      </c>
      <c r="I390" s="47">
        <f t="shared" si="323"/>
        <v>6</v>
      </c>
      <c r="J390" s="48">
        <f t="shared" si="324"/>
        <v>35.000000009313226</v>
      </c>
    </row>
    <row r="391" spans="1:10" x14ac:dyDescent="0.3">
      <c r="A391" s="42">
        <f t="shared" si="320"/>
        <v>390</v>
      </c>
      <c r="B391" s="43">
        <v>45559</v>
      </c>
      <c r="C391" s="44">
        <v>1.3888888888888888E-2</v>
      </c>
      <c r="D391" s="45" t="str">
        <f>IF(Tabela46[[#This Row],[Data]]&lt;&gt;"",PROPER(TEXT(Tabela46[[#This Row],[Data]],"mmmm")),"")</f>
        <v>Setembro</v>
      </c>
      <c r="E391" s="45">
        <f>IF(Tabela46[[#This Row],[Data]]&lt;&gt;"",YEAR(Tabela46[[#This Row],[Data]]),"")</f>
        <v>2024</v>
      </c>
      <c r="F391" s="46">
        <f>IF(AND(Tabela46[[#This Row],[Data]]&lt;&gt;"",Tabela46[[#This Row],[Horário]]&lt;&gt;""),Tabela46[[#This Row],[Data]]+Tabela46[[#This Row],[Horário]],"")</f>
        <v>45559.013888888891</v>
      </c>
      <c r="G391" s="46">
        <f t="shared" si="321"/>
        <v>4.8611111109494232E-2</v>
      </c>
      <c r="H391" s="47">
        <f t="shared" si="322"/>
        <v>0</v>
      </c>
      <c r="I391" s="47">
        <f t="shared" si="323"/>
        <v>1</v>
      </c>
      <c r="J391" s="48">
        <f t="shared" si="324"/>
        <v>9.9999999976716936</v>
      </c>
    </row>
    <row r="392" spans="1:10" x14ac:dyDescent="0.3">
      <c r="A392" s="42">
        <f t="shared" si="320"/>
        <v>391</v>
      </c>
      <c r="B392" s="43">
        <v>45559</v>
      </c>
      <c r="C392" s="44">
        <v>0.3888888888888889</v>
      </c>
      <c r="D392" s="45" t="str">
        <f>IF(Tabela46[[#This Row],[Data]]&lt;&gt;"",PROPER(TEXT(Tabela46[[#This Row],[Data]],"mmmm")),"")</f>
        <v>Setembro</v>
      </c>
      <c r="E392" s="45">
        <f>IF(Tabela46[[#This Row],[Data]]&lt;&gt;"",YEAR(Tabela46[[#This Row],[Data]]),"")</f>
        <v>2024</v>
      </c>
      <c r="F392" s="46">
        <f>IF(AND(Tabela46[[#This Row],[Data]]&lt;&gt;"",Tabela46[[#This Row],[Horário]]&lt;&gt;""),Tabela46[[#This Row],[Data]]+Tabela46[[#This Row],[Horário]],"")</f>
        <v>45559.388888888891</v>
      </c>
      <c r="G392" s="46">
        <f t="shared" si="321"/>
        <v>0.375</v>
      </c>
      <c r="H392" s="47">
        <f t="shared" si="322"/>
        <v>0</v>
      </c>
      <c r="I392" s="47">
        <f t="shared" si="323"/>
        <v>9</v>
      </c>
      <c r="J392" s="48">
        <f t="shared" si="324"/>
        <v>0</v>
      </c>
    </row>
    <row r="393" spans="1:10" x14ac:dyDescent="0.3">
      <c r="A393" s="42">
        <f t="shared" si="320"/>
        <v>392</v>
      </c>
      <c r="B393" s="43">
        <v>45559</v>
      </c>
      <c r="C393" s="44">
        <v>0.62847222222222221</v>
      </c>
      <c r="D393" s="45" t="str">
        <f>IF(Tabela46[[#This Row],[Data]]&lt;&gt;"",PROPER(TEXT(Tabela46[[#This Row],[Data]],"mmmm")),"")</f>
        <v>Setembro</v>
      </c>
      <c r="E393" s="45">
        <f>IF(Tabela46[[#This Row],[Data]]&lt;&gt;"",YEAR(Tabela46[[#This Row],[Data]]),"")</f>
        <v>2024</v>
      </c>
      <c r="F393" s="46">
        <f>IF(AND(Tabela46[[#This Row],[Data]]&lt;&gt;"",Tabela46[[#This Row],[Horário]]&lt;&gt;""),Tabela46[[#This Row],[Data]]+Tabela46[[#This Row],[Horário]],"")</f>
        <v>45559.628472222219</v>
      </c>
      <c r="G393" s="46">
        <f t="shared" si="321"/>
        <v>0.23958333332848269</v>
      </c>
      <c r="H393" s="47">
        <f t="shared" si="322"/>
        <v>0</v>
      </c>
      <c r="I393" s="47">
        <f t="shared" si="323"/>
        <v>5</v>
      </c>
      <c r="J393" s="48">
        <f t="shared" si="324"/>
        <v>44.999999993015081</v>
      </c>
    </row>
    <row r="394" spans="1:10" x14ac:dyDescent="0.3">
      <c r="A394" s="42">
        <f t="shared" ref="A394:A399" si="325">A393+1</f>
        <v>393</v>
      </c>
      <c r="B394" s="43">
        <v>45561</v>
      </c>
      <c r="C394" s="44">
        <v>6.9444444444444441E-3</v>
      </c>
      <c r="D394" s="45" t="str">
        <f>IF(Tabela46[[#This Row],[Data]]&lt;&gt;"",PROPER(TEXT(Tabela46[[#This Row],[Data]],"mmmm")),"")</f>
        <v>Setembro</v>
      </c>
      <c r="E394" s="45">
        <f>IF(Tabela46[[#This Row],[Data]]&lt;&gt;"",YEAR(Tabela46[[#This Row],[Data]]),"")</f>
        <v>2024</v>
      </c>
      <c r="F394" s="46">
        <f>IF(AND(Tabela46[[#This Row],[Data]]&lt;&gt;"",Tabela46[[#This Row],[Horário]]&lt;&gt;""),Tabela46[[#This Row],[Data]]+Tabela46[[#This Row],[Horário]],"")</f>
        <v>45561.006944444445</v>
      </c>
      <c r="G394" s="46">
        <f t="shared" ref="G394:G399" si="326">IF(AND(B394&lt;&gt;"",C394&lt;&gt;""),(B394+C394)-(B393+C393),"")</f>
        <v>1.3784722222262644</v>
      </c>
      <c r="H394" s="47">
        <f t="shared" ref="H394:H399" si="327">IF(G394&lt;&gt;"",INT(G394),"")</f>
        <v>1</v>
      </c>
      <c r="I394" s="47">
        <f t="shared" ref="I394:I399" si="328">IF(H394&lt;&gt;"",INT((G394-H394)*24),"")</f>
        <v>9</v>
      </c>
      <c r="J394" s="48">
        <f t="shared" ref="J394:J399" si="329">IF(I394&lt;&gt;"",(((G394-H394)*24)-I394)*60,"")</f>
        <v>5.0000000058207661</v>
      </c>
    </row>
    <row r="395" spans="1:10" x14ac:dyDescent="0.3">
      <c r="A395" s="42">
        <f t="shared" si="325"/>
        <v>394</v>
      </c>
      <c r="B395" s="43">
        <v>45561</v>
      </c>
      <c r="C395" s="44">
        <v>9.375E-2</v>
      </c>
      <c r="D395" s="45" t="str">
        <f>IF(Tabela46[[#This Row],[Data]]&lt;&gt;"",PROPER(TEXT(Tabela46[[#This Row],[Data]],"mmmm")),"")</f>
        <v>Setembro</v>
      </c>
      <c r="E395" s="45">
        <f>IF(Tabela46[[#This Row],[Data]]&lt;&gt;"",YEAR(Tabela46[[#This Row],[Data]]),"")</f>
        <v>2024</v>
      </c>
      <c r="F395" s="46">
        <f>IF(AND(Tabela46[[#This Row],[Data]]&lt;&gt;"",Tabela46[[#This Row],[Horário]]&lt;&gt;""),Tabela46[[#This Row],[Data]]+Tabela46[[#This Row],[Horário]],"")</f>
        <v>45561.09375</v>
      </c>
      <c r="G395" s="46">
        <f t="shared" si="326"/>
        <v>8.6805555554747116E-2</v>
      </c>
      <c r="H395" s="47">
        <f t="shared" si="327"/>
        <v>0</v>
      </c>
      <c r="I395" s="47">
        <f t="shared" si="328"/>
        <v>2</v>
      </c>
      <c r="J395" s="48">
        <f t="shared" si="329"/>
        <v>4.9999999988358468</v>
      </c>
    </row>
    <row r="396" spans="1:10" x14ac:dyDescent="0.3">
      <c r="A396" s="42">
        <f t="shared" si="325"/>
        <v>395</v>
      </c>
      <c r="B396" s="43">
        <v>45561</v>
      </c>
      <c r="C396" s="44">
        <v>0.15625</v>
      </c>
      <c r="D396" s="45" t="str">
        <f>IF(Tabela46[[#This Row],[Data]]&lt;&gt;"",PROPER(TEXT(Tabela46[[#This Row],[Data]],"mmmm")),"")</f>
        <v>Setembro</v>
      </c>
      <c r="E396" s="45">
        <f>IF(Tabela46[[#This Row],[Data]]&lt;&gt;"",YEAR(Tabela46[[#This Row],[Data]]),"")</f>
        <v>2024</v>
      </c>
      <c r="F396" s="46">
        <f>IF(AND(Tabela46[[#This Row],[Data]]&lt;&gt;"",Tabela46[[#This Row],[Horário]]&lt;&gt;""),Tabela46[[#This Row],[Data]]+Tabela46[[#This Row],[Horário]],"")</f>
        <v>45561.15625</v>
      </c>
      <c r="G396" s="46">
        <f t="shared" si="326"/>
        <v>6.25E-2</v>
      </c>
      <c r="H396" s="47">
        <f t="shared" si="327"/>
        <v>0</v>
      </c>
      <c r="I396" s="47">
        <f t="shared" si="328"/>
        <v>1</v>
      </c>
      <c r="J396" s="48">
        <f t="shared" si="329"/>
        <v>30</v>
      </c>
    </row>
    <row r="397" spans="1:10" x14ac:dyDescent="0.3">
      <c r="A397" s="42">
        <f t="shared" si="325"/>
        <v>396</v>
      </c>
      <c r="B397" s="43">
        <v>45561</v>
      </c>
      <c r="C397" s="44">
        <v>0.53472222222222221</v>
      </c>
      <c r="D397" s="45" t="str">
        <f>IF(Tabela46[[#This Row],[Data]]&lt;&gt;"",PROPER(TEXT(Tabela46[[#This Row],[Data]],"mmmm")),"")</f>
        <v>Setembro</v>
      </c>
      <c r="E397" s="45">
        <f>IF(Tabela46[[#This Row],[Data]]&lt;&gt;"",YEAR(Tabela46[[#This Row],[Data]]),"")</f>
        <v>2024</v>
      </c>
      <c r="F397" s="46">
        <f>IF(AND(Tabela46[[#This Row],[Data]]&lt;&gt;"",Tabela46[[#This Row],[Horário]]&lt;&gt;""),Tabela46[[#This Row],[Data]]+Tabela46[[#This Row],[Horário]],"")</f>
        <v>45561.534722222219</v>
      </c>
      <c r="G397" s="46">
        <f t="shared" si="326"/>
        <v>0.37847222221898846</v>
      </c>
      <c r="H397" s="47">
        <f t="shared" si="327"/>
        <v>0</v>
      </c>
      <c r="I397" s="47">
        <f t="shared" si="328"/>
        <v>9</v>
      </c>
      <c r="J397" s="48">
        <f t="shared" si="329"/>
        <v>4.9999999953433871</v>
      </c>
    </row>
    <row r="398" spans="1:10" x14ac:dyDescent="0.3">
      <c r="A398" s="42">
        <f t="shared" si="325"/>
        <v>397</v>
      </c>
      <c r="B398" s="43">
        <v>45564</v>
      </c>
      <c r="C398" s="44">
        <v>0.71527777777777779</v>
      </c>
      <c r="D398" s="45" t="str">
        <f>IF(Tabela46[[#This Row],[Data]]&lt;&gt;"",PROPER(TEXT(Tabela46[[#This Row],[Data]],"mmmm")),"")</f>
        <v>Setembro</v>
      </c>
      <c r="E398" s="45">
        <f>IF(Tabela46[[#This Row],[Data]]&lt;&gt;"",YEAR(Tabela46[[#This Row],[Data]]),"")</f>
        <v>2024</v>
      </c>
      <c r="F398" s="46">
        <f>IF(AND(Tabela46[[#This Row],[Data]]&lt;&gt;"",Tabela46[[#This Row],[Horário]]&lt;&gt;""),Tabela46[[#This Row],[Data]]+Tabela46[[#This Row],[Horário]],"")</f>
        <v>45564.715277777781</v>
      </c>
      <c r="G398" s="46">
        <f t="shared" si="326"/>
        <v>3.1805555555620231</v>
      </c>
      <c r="H398" s="47">
        <f t="shared" si="327"/>
        <v>3</v>
      </c>
      <c r="I398" s="47">
        <f t="shared" si="328"/>
        <v>4</v>
      </c>
      <c r="J398" s="48">
        <f t="shared" si="329"/>
        <v>20.000000009313226</v>
      </c>
    </row>
    <row r="399" spans="1:10" x14ac:dyDescent="0.3">
      <c r="A399" s="42">
        <f t="shared" si="325"/>
        <v>398</v>
      </c>
      <c r="B399" s="43">
        <v>45565</v>
      </c>
      <c r="C399" s="44">
        <v>0.90277777777777779</v>
      </c>
      <c r="D399" s="45" t="str">
        <f>IF(Tabela46[[#This Row],[Data]]&lt;&gt;"",PROPER(TEXT(Tabela46[[#This Row],[Data]],"mmmm")),"")</f>
        <v>Setembro</v>
      </c>
      <c r="E399" s="45">
        <f>IF(Tabela46[[#This Row],[Data]]&lt;&gt;"",YEAR(Tabela46[[#This Row],[Data]]),"")</f>
        <v>2024</v>
      </c>
      <c r="F399" s="46">
        <f>IF(AND(Tabela46[[#This Row],[Data]]&lt;&gt;"",Tabela46[[#This Row],[Horário]]&lt;&gt;""),Tabela46[[#This Row],[Data]]+Tabela46[[#This Row],[Horário]],"")</f>
        <v>45565.902777777781</v>
      </c>
      <c r="G399" s="46">
        <f t="shared" si="326"/>
        <v>1.1875</v>
      </c>
      <c r="H399" s="47">
        <f t="shared" si="327"/>
        <v>1</v>
      </c>
      <c r="I399" s="47">
        <f t="shared" si="328"/>
        <v>4</v>
      </c>
      <c r="J399" s="48">
        <f t="shared" si="329"/>
        <v>30</v>
      </c>
    </row>
    <row r="400" spans="1:10" x14ac:dyDescent="0.3">
      <c r="A400" s="42">
        <f t="shared" ref="A400:A405" si="330">A399+1</f>
        <v>399</v>
      </c>
      <c r="B400" s="43">
        <v>45565</v>
      </c>
      <c r="C400" s="44">
        <v>0.96527777777777779</v>
      </c>
      <c r="D400" s="45" t="str">
        <f>IF(Tabela46[[#This Row],[Data]]&lt;&gt;"",PROPER(TEXT(Tabela46[[#This Row],[Data]],"mmmm")),"")</f>
        <v>Setembro</v>
      </c>
      <c r="E400" s="45">
        <f>IF(Tabela46[[#This Row],[Data]]&lt;&gt;"",YEAR(Tabela46[[#This Row],[Data]]),"")</f>
        <v>2024</v>
      </c>
      <c r="F400" s="46">
        <f>IF(AND(Tabela46[[#This Row],[Data]]&lt;&gt;"",Tabela46[[#This Row],[Horário]]&lt;&gt;""),Tabela46[[#This Row],[Data]]+Tabela46[[#This Row],[Horário]],"")</f>
        <v>45565.965277777781</v>
      </c>
      <c r="G400" s="46">
        <f t="shared" ref="G400:G405" si="331">IF(AND(B400&lt;&gt;"",C400&lt;&gt;""),(B400+C400)-(B399+C399),"")</f>
        <v>6.25E-2</v>
      </c>
      <c r="H400" s="47">
        <f t="shared" ref="H400:H405" si="332">IF(G400&lt;&gt;"",INT(G400),"")</f>
        <v>0</v>
      </c>
      <c r="I400" s="47">
        <f t="shared" ref="I400:I405" si="333">IF(H400&lt;&gt;"",INT((G400-H400)*24),"")</f>
        <v>1</v>
      </c>
      <c r="J400" s="48">
        <f t="shared" ref="J400:J405" si="334">IF(I400&lt;&gt;"",(((G400-H400)*24)-I400)*60,"")</f>
        <v>30</v>
      </c>
    </row>
    <row r="401" spans="1:10" x14ac:dyDescent="0.3">
      <c r="A401" s="42">
        <f t="shared" si="330"/>
        <v>400</v>
      </c>
      <c r="B401" s="43">
        <v>45566</v>
      </c>
      <c r="C401" s="44">
        <v>0.65625</v>
      </c>
      <c r="D401" s="45" t="str">
        <f>IF(Tabela46[[#This Row],[Data]]&lt;&gt;"",PROPER(TEXT(Tabela46[[#This Row],[Data]],"mmmm")),"")</f>
        <v>Outubro</v>
      </c>
      <c r="E401" s="45">
        <f>IF(Tabela46[[#This Row],[Data]]&lt;&gt;"",YEAR(Tabela46[[#This Row],[Data]]),"")</f>
        <v>2024</v>
      </c>
      <c r="F401" s="46">
        <f>IF(AND(Tabela46[[#This Row],[Data]]&lt;&gt;"",Tabela46[[#This Row],[Horário]]&lt;&gt;""),Tabela46[[#This Row],[Data]]+Tabela46[[#This Row],[Horário]],"")</f>
        <v>45566.65625</v>
      </c>
      <c r="G401" s="46">
        <f t="shared" si="331"/>
        <v>0.69097222221898846</v>
      </c>
      <c r="H401" s="47">
        <f t="shared" si="332"/>
        <v>0</v>
      </c>
      <c r="I401" s="47">
        <f t="shared" si="333"/>
        <v>16</v>
      </c>
      <c r="J401" s="48">
        <f t="shared" si="334"/>
        <v>34.999999995343387</v>
      </c>
    </row>
    <row r="402" spans="1:10" x14ac:dyDescent="0.3">
      <c r="A402" s="42">
        <f t="shared" si="330"/>
        <v>401</v>
      </c>
      <c r="B402" s="43">
        <v>45567</v>
      </c>
      <c r="C402" s="44">
        <v>0.52083333333333337</v>
      </c>
      <c r="D402" s="45" t="str">
        <f>IF(Tabela46[[#This Row],[Data]]&lt;&gt;"",PROPER(TEXT(Tabela46[[#This Row],[Data]],"mmmm")),"")</f>
        <v>Outubro</v>
      </c>
      <c r="E402" s="45">
        <f>IF(Tabela46[[#This Row],[Data]]&lt;&gt;"",YEAR(Tabela46[[#This Row],[Data]]),"")</f>
        <v>2024</v>
      </c>
      <c r="F402" s="46">
        <f>IF(AND(Tabela46[[#This Row],[Data]]&lt;&gt;"",Tabela46[[#This Row],[Horário]]&lt;&gt;""),Tabela46[[#This Row],[Data]]+Tabela46[[#This Row],[Horário]],"")</f>
        <v>45567.520833333336</v>
      </c>
      <c r="G402" s="46">
        <f t="shared" si="331"/>
        <v>0.86458333333575865</v>
      </c>
      <c r="H402" s="47">
        <f t="shared" si="332"/>
        <v>0</v>
      </c>
      <c r="I402" s="47">
        <f t="shared" si="333"/>
        <v>20</v>
      </c>
      <c r="J402" s="48">
        <f t="shared" si="334"/>
        <v>45.00000000349246</v>
      </c>
    </row>
    <row r="403" spans="1:10" x14ac:dyDescent="0.3">
      <c r="A403" s="42">
        <f t="shared" si="330"/>
        <v>402</v>
      </c>
      <c r="B403" s="43">
        <v>45567</v>
      </c>
      <c r="C403" s="44">
        <v>0.61805555555555558</v>
      </c>
      <c r="D403" s="45" t="str">
        <f>IF(Tabela46[[#This Row],[Data]]&lt;&gt;"",PROPER(TEXT(Tabela46[[#This Row],[Data]],"mmmm")),"")</f>
        <v>Outubro</v>
      </c>
      <c r="E403" s="45">
        <f>IF(Tabela46[[#This Row],[Data]]&lt;&gt;"",YEAR(Tabela46[[#This Row],[Data]]),"")</f>
        <v>2024</v>
      </c>
      <c r="F403" s="46">
        <f>IF(AND(Tabela46[[#This Row],[Data]]&lt;&gt;"",Tabela46[[#This Row],[Horário]]&lt;&gt;""),Tabela46[[#This Row],[Data]]+Tabela46[[#This Row],[Horário]],"")</f>
        <v>45567.618055555555</v>
      </c>
      <c r="G403" s="46">
        <f t="shared" si="331"/>
        <v>9.7222222218988463E-2</v>
      </c>
      <c r="H403" s="47">
        <f t="shared" si="332"/>
        <v>0</v>
      </c>
      <c r="I403" s="47">
        <f t="shared" si="333"/>
        <v>2</v>
      </c>
      <c r="J403" s="48">
        <f t="shared" si="334"/>
        <v>19.999999995343387</v>
      </c>
    </row>
    <row r="404" spans="1:10" x14ac:dyDescent="0.3">
      <c r="A404" s="42">
        <f t="shared" si="330"/>
        <v>403</v>
      </c>
      <c r="B404" s="43">
        <v>45568</v>
      </c>
      <c r="C404" s="44">
        <v>1.0416666666666666E-2</v>
      </c>
      <c r="D404" s="45" t="str">
        <f>IF(Tabela46[[#This Row],[Data]]&lt;&gt;"",PROPER(TEXT(Tabela46[[#This Row],[Data]],"mmmm")),"")</f>
        <v>Outubro</v>
      </c>
      <c r="E404" s="45">
        <f>IF(Tabela46[[#This Row],[Data]]&lt;&gt;"",YEAR(Tabela46[[#This Row],[Data]]),"")</f>
        <v>2024</v>
      </c>
      <c r="F404" s="46">
        <f>IF(AND(Tabela46[[#This Row],[Data]]&lt;&gt;"",Tabela46[[#This Row],[Horário]]&lt;&gt;""),Tabela46[[#This Row],[Data]]+Tabela46[[#This Row],[Horário]],"")</f>
        <v>45568.010416666664</v>
      </c>
      <c r="G404" s="46">
        <f t="shared" si="331"/>
        <v>0.39236111110949423</v>
      </c>
      <c r="H404" s="47">
        <f t="shared" si="332"/>
        <v>0</v>
      </c>
      <c r="I404" s="47">
        <f t="shared" si="333"/>
        <v>9</v>
      </c>
      <c r="J404" s="48">
        <f t="shared" si="334"/>
        <v>24.999999997671694</v>
      </c>
    </row>
    <row r="405" spans="1:10" x14ac:dyDescent="0.3">
      <c r="A405" s="42">
        <f t="shared" si="330"/>
        <v>404</v>
      </c>
      <c r="B405" s="43">
        <v>45568</v>
      </c>
      <c r="C405" s="44">
        <v>0.25694444444444442</v>
      </c>
      <c r="D405" s="45" t="str">
        <f>IF(Tabela46[[#This Row],[Data]]&lt;&gt;"",PROPER(TEXT(Tabela46[[#This Row],[Data]],"mmmm")),"")</f>
        <v>Outubro</v>
      </c>
      <c r="E405" s="45">
        <f>IF(Tabela46[[#This Row],[Data]]&lt;&gt;"",YEAR(Tabela46[[#This Row],[Data]]),"")</f>
        <v>2024</v>
      </c>
      <c r="F405" s="46">
        <f>IF(AND(Tabela46[[#This Row],[Data]]&lt;&gt;"",Tabela46[[#This Row],[Horário]]&lt;&gt;""),Tabela46[[#This Row],[Data]]+Tabela46[[#This Row],[Horário]],"")</f>
        <v>45568.256944444445</v>
      </c>
      <c r="G405" s="46">
        <f t="shared" si="331"/>
        <v>0.24652777778101154</v>
      </c>
      <c r="H405" s="47">
        <f t="shared" si="332"/>
        <v>0</v>
      </c>
      <c r="I405" s="47">
        <f t="shared" si="333"/>
        <v>5</v>
      </c>
      <c r="J405" s="48">
        <f t="shared" si="334"/>
        <v>55.000000004656613</v>
      </c>
    </row>
    <row r="406" spans="1:10" x14ac:dyDescent="0.3">
      <c r="A406" s="42">
        <f t="shared" ref="A406:A411" si="335">A405+1</f>
        <v>405</v>
      </c>
      <c r="B406" s="43">
        <v>45570</v>
      </c>
      <c r="C406" s="44">
        <v>0.59375</v>
      </c>
      <c r="D406" s="45" t="str">
        <f>IF(Tabela46[[#This Row],[Data]]&lt;&gt;"",PROPER(TEXT(Tabela46[[#This Row],[Data]],"mmmm")),"")</f>
        <v>Outubro</v>
      </c>
      <c r="E406" s="45">
        <f>IF(Tabela46[[#This Row],[Data]]&lt;&gt;"",YEAR(Tabela46[[#This Row],[Data]]),"")</f>
        <v>2024</v>
      </c>
      <c r="F406" s="46">
        <f>IF(AND(Tabela46[[#This Row],[Data]]&lt;&gt;"",Tabela46[[#This Row],[Horário]]&lt;&gt;""),Tabela46[[#This Row],[Data]]+Tabela46[[#This Row],[Horário]],"")</f>
        <v>45570.59375</v>
      </c>
      <c r="G406" s="46">
        <f t="shared" ref="G406:G411" si="336">IF(AND(B406&lt;&gt;"",C406&lt;&gt;""),(B406+C406)-(B405+C405),"")</f>
        <v>2.3368055555547471</v>
      </c>
      <c r="H406" s="47">
        <f t="shared" ref="H406:H411" si="337">IF(G406&lt;&gt;"",INT(G406),"")</f>
        <v>2</v>
      </c>
      <c r="I406" s="47">
        <f t="shared" ref="I406:I411" si="338">IF(H406&lt;&gt;"",INT((G406-H406)*24),"")</f>
        <v>8</v>
      </c>
      <c r="J406" s="48">
        <f t="shared" ref="J406:J411" si="339">IF(I406&lt;&gt;"",(((G406-H406)*24)-I406)*60,"")</f>
        <v>4.9999999988358468</v>
      </c>
    </row>
    <row r="407" spans="1:10" x14ac:dyDescent="0.3">
      <c r="A407" s="42">
        <f t="shared" si="335"/>
        <v>406</v>
      </c>
      <c r="B407" s="43">
        <v>45570</v>
      </c>
      <c r="C407" s="44">
        <v>0.71875</v>
      </c>
      <c r="D407" s="45" t="str">
        <f>IF(Tabela46[[#This Row],[Data]]&lt;&gt;"",PROPER(TEXT(Tabela46[[#This Row],[Data]],"mmmm")),"")</f>
        <v>Outubro</v>
      </c>
      <c r="E407" s="45">
        <f>IF(Tabela46[[#This Row],[Data]]&lt;&gt;"",YEAR(Tabela46[[#This Row],[Data]]),"")</f>
        <v>2024</v>
      </c>
      <c r="F407" s="46">
        <f>IF(AND(Tabela46[[#This Row],[Data]]&lt;&gt;"",Tabela46[[#This Row],[Horário]]&lt;&gt;""),Tabela46[[#This Row],[Data]]+Tabela46[[#This Row],[Horário]],"")</f>
        <v>45570.71875</v>
      </c>
      <c r="G407" s="46">
        <f t="shared" si="336"/>
        <v>0.125</v>
      </c>
      <c r="H407" s="47">
        <f t="shared" si="337"/>
        <v>0</v>
      </c>
      <c r="I407" s="47">
        <f t="shared" si="338"/>
        <v>3</v>
      </c>
      <c r="J407" s="48">
        <f t="shared" si="339"/>
        <v>0</v>
      </c>
    </row>
    <row r="408" spans="1:10" x14ac:dyDescent="0.3">
      <c r="A408" s="42">
        <f t="shared" si="335"/>
        <v>407</v>
      </c>
      <c r="B408" s="43">
        <v>45570</v>
      </c>
      <c r="C408" s="44">
        <v>0.84722222222222221</v>
      </c>
      <c r="D408" s="45" t="str">
        <f>IF(Tabela46[[#This Row],[Data]]&lt;&gt;"",PROPER(TEXT(Tabela46[[#This Row],[Data]],"mmmm")),"")</f>
        <v>Outubro</v>
      </c>
      <c r="E408" s="45">
        <f>IF(Tabela46[[#This Row],[Data]]&lt;&gt;"",YEAR(Tabela46[[#This Row],[Data]]),"")</f>
        <v>2024</v>
      </c>
      <c r="F408" s="46">
        <f>IF(AND(Tabela46[[#This Row],[Data]]&lt;&gt;"",Tabela46[[#This Row],[Horário]]&lt;&gt;""),Tabela46[[#This Row],[Data]]+Tabela46[[#This Row],[Horário]],"")</f>
        <v>45570.847222222219</v>
      </c>
      <c r="G408" s="46">
        <f t="shared" si="336"/>
        <v>0.12847222221898846</v>
      </c>
      <c r="H408" s="47">
        <f t="shared" si="337"/>
        <v>0</v>
      </c>
      <c r="I408" s="47">
        <f t="shared" si="338"/>
        <v>3</v>
      </c>
      <c r="J408" s="48">
        <f t="shared" si="339"/>
        <v>4.9999999953433871</v>
      </c>
    </row>
    <row r="409" spans="1:10" x14ac:dyDescent="0.3">
      <c r="A409" s="42">
        <f t="shared" si="335"/>
        <v>408</v>
      </c>
      <c r="B409" s="43">
        <v>45571</v>
      </c>
      <c r="C409" s="44">
        <v>0.65972222222222221</v>
      </c>
      <c r="D409" s="45" t="str">
        <f>IF(Tabela46[[#This Row],[Data]]&lt;&gt;"",PROPER(TEXT(Tabela46[[#This Row],[Data]],"mmmm")),"")</f>
        <v>Outubro</v>
      </c>
      <c r="E409" s="45">
        <f>IF(Tabela46[[#This Row],[Data]]&lt;&gt;"",YEAR(Tabela46[[#This Row],[Data]]),"")</f>
        <v>2024</v>
      </c>
      <c r="F409" s="46">
        <f>IF(AND(Tabela46[[#This Row],[Data]]&lt;&gt;"",Tabela46[[#This Row],[Horário]]&lt;&gt;""),Tabela46[[#This Row],[Data]]+Tabela46[[#This Row],[Horário]],"")</f>
        <v>45571.659722222219</v>
      </c>
      <c r="G409" s="46">
        <f t="shared" si="336"/>
        <v>0.8125</v>
      </c>
      <c r="H409" s="47">
        <f t="shared" si="337"/>
        <v>0</v>
      </c>
      <c r="I409" s="47">
        <f t="shared" si="338"/>
        <v>19</v>
      </c>
      <c r="J409" s="48">
        <f t="shared" si="339"/>
        <v>30</v>
      </c>
    </row>
    <row r="410" spans="1:10" x14ac:dyDescent="0.3">
      <c r="A410" s="42">
        <f t="shared" si="335"/>
        <v>409</v>
      </c>
      <c r="B410" s="43">
        <v>45571</v>
      </c>
      <c r="C410" s="44">
        <v>0.71875</v>
      </c>
      <c r="D410" s="45" t="str">
        <f>IF(Tabela46[[#This Row],[Data]]&lt;&gt;"",PROPER(TEXT(Tabela46[[#This Row],[Data]],"mmmm")),"")</f>
        <v>Outubro</v>
      </c>
      <c r="E410" s="45">
        <f>IF(Tabela46[[#This Row],[Data]]&lt;&gt;"",YEAR(Tabela46[[#This Row],[Data]]),"")</f>
        <v>2024</v>
      </c>
      <c r="F410" s="46">
        <f>IF(AND(Tabela46[[#This Row],[Data]]&lt;&gt;"",Tabela46[[#This Row],[Horário]]&lt;&gt;""),Tabela46[[#This Row],[Data]]+Tabela46[[#This Row],[Horário]],"")</f>
        <v>45571.71875</v>
      </c>
      <c r="G410" s="46">
        <f t="shared" si="336"/>
        <v>5.9027777781011537E-2</v>
      </c>
      <c r="H410" s="47">
        <f t="shared" si="337"/>
        <v>0</v>
      </c>
      <c r="I410" s="47">
        <f t="shared" si="338"/>
        <v>1</v>
      </c>
      <c r="J410" s="48">
        <f t="shared" si="339"/>
        <v>25.000000004656613</v>
      </c>
    </row>
    <row r="411" spans="1:10" x14ac:dyDescent="0.3">
      <c r="A411" s="42">
        <f t="shared" si="335"/>
        <v>410</v>
      </c>
      <c r="B411" s="43">
        <v>45571</v>
      </c>
      <c r="C411" s="44">
        <v>0.89236111111111116</v>
      </c>
      <c r="D411" s="45" t="str">
        <f>IF(Tabela46[[#This Row],[Data]]&lt;&gt;"",PROPER(TEXT(Tabela46[[#This Row],[Data]],"mmmm")),"")</f>
        <v>Outubro</v>
      </c>
      <c r="E411" s="45">
        <f>IF(Tabela46[[#This Row],[Data]]&lt;&gt;"",YEAR(Tabela46[[#This Row],[Data]]),"")</f>
        <v>2024</v>
      </c>
      <c r="F411" s="46">
        <f>IF(AND(Tabela46[[#This Row],[Data]]&lt;&gt;"",Tabela46[[#This Row],[Horário]]&lt;&gt;""),Tabela46[[#This Row],[Data]]+Tabela46[[#This Row],[Horário]],"")</f>
        <v>45571.892361111109</v>
      </c>
      <c r="G411" s="46">
        <f t="shared" si="336"/>
        <v>0.17361111110949423</v>
      </c>
      <c r="H411" s="47">
        <f t="shared" si="337"/>
        <v>0</v>
      </c>
      <c r="I411" s="47">
        <f t="shared" si="338"/>
        <v>4</v>
      </c>
      <c r="J411" s="48">
        <f t="shared" si="339"/>
        <v>9.9999999976716936</v>
      </c>
    </row>
    <row r="412" spans="1:10" x14ac:dyDescent="0.3">
      <c r="A412" s="42">
        <f t="shared" ref="A412:A417" si="340">A411+1</f>
        <v>411</v>
      </c>
      <c r="B412" s="43">
        <v>45572</v>
      </c>
      <c r="C412" s="44">
        <v>0.93402777777777779</v>
      </c>
      <c r="D412" s="45" t="str">
        <f>IF(Tabela46[[#This Row],[Data]]&lt;&gt;"",PROPER(TEXT(Tabela46[[#This Row],[Data]],"mmmm")),"")</f>
        <v>Outubro</v>
      </c>
      <c r="E412" s="45">
        <f>IF(Tabela46[[#This Row],[Data]]&lt;&gt;"",YEAR(Tabela46[[#This Row],[Data]]),"")</f>
        <v>2024</v>
      </c>
      <c r="F412" s="46">
        <f>IF(AND(Tabela46[[#This Row],[Data]]&lt;&gt;"",Tabela46[[#This Row],[Horário]]&lt;&gt;""),Tabela46[[#This Row],[Data]]+Tabela46[[#This Row],[Horário]],"")</f>
        <v>45572.934027777781</v>
      </c>
      <c r="G412" s="46">
        <f t="shared" ref="G412:G417" si="341">IF(AND(B412&lt;&gt;"",C412&lt;&gt;""),(B412+C412)-(B411+C411),"")</f>
        <v>1.0416666666715173</v>
      </c>
      <c r="H412" s="47">
        <f t="shared" ref="H412:H417" si="342">IF(G412&lt;&gt;"",INT(G412),"")</f>
        <v>1</v>
      </c>
      <c r="I412" s="47">
        <f t="shared" ref="I412:I417" si="343">IF(H412&lt;&gt;"",INT((G412-H412)*24),"")</f>
        <v>1</v>
      </c>
      <c r="J412" s="48">
        <f t="shared" ref="J412:J417" si="344">IF(I412&lt;&gt;"",(((G412-H412)*24)-I412)*60,"")</f>
        <v>6.9849193096160889E-9</v>
      </c>
    </row>
    <row r="413" spans="1:10" x14ac:dyDescent="0.3">
      <c r="A413" s="42">
        <f t="shared" si="340"/>
        <v>412</v>
      </c>
      <c r="B413" s="43">
        <v>45573</v>
      </c>
      <c r="C413" s="44">
        <v>4.1666666666666664E-2</v>
      </c>
      <c r="D413" s="45" t="str">
        <f>IF(Tabela46[[#This Row],[Data]]&lt;&gt;"",PROPER(TEXT(Tabela46[[#This Row],[Data]],"mmmm")),"")</f>
        <v>Outubro</v>
      </c>
      <c r="E413" s="45">
        <f>IF(Tabela46[[#This Row],[Data]]&lt;&gt;"",YEAR(Tabela46[[#This Row],[Data]]),"")</f>
        <v>2024</v>
      </c>
      <c r="F413" s="46">
        <f>IF(AND(Tabela46[[#This Row],[Data]]&lt;&gt;"",Tabela46[[#This Row],[Horário]]&lt;&gt;""),Tabela46[[#This Row],[Data]]+Tabela46[[#This Row],[Horário]],"")</f>
        <v>45573.041666666664</v>
      </c>
      <c r="G413" s="46">
        <f t="shared" si="341"/>
        <v>0.10763888888322981</v>
      </c>
      <c r="H413" s="47">
        <f t="shared" si="342"/>
        <v>0</v>
      </c>
      <c r="I413" s="47">
        <f t="shared" si="343"/>
        <v>2</v>
      </c>
      <c r="J413" s="48">
        <f t="shared" si="344"/>
        <v>34.999999991850927</v>
      </c>
    </row>
    <row r="414" spans="1:10" x14ac:dyDescent="0.3">
      <c r="A414" s="42">
        <f t="shared" si="340"/>
        <v>413</v>
      </c>
      <c r="B414" s="43">
        <v>45573</v>
      </c>
      <c r="C414" s="44">
        <v>0.15972222222222221</v>
      </c>
      <c r="D414" s="45" t="str">
        <f>IF(Tabela46[[#This Row],[Data]]&lt;&gt;"",PROPER(TEXT(Tabela46[[#This Row],[Data]],"mmmm")),"")</f>
        <v>Outubro</v>
      </c>
      <c r="E414" s="45">
        <f>IF(Tabela46[[#This Row],[Data]]&lt;&gt;"",YEAR(Tabela46[[#This Row],[Data]]),"")</f>
        <v>2024</v>
      </c>
      <c r="F414" s="46">
        <f>IF(AND(Tabela46[[#This Row],[Data]]&lt;&gt;"",Tabela46[[#This Row],[Horário]]&lt;&gt;""),Tabela46[[#This Row],[Data]]+Tabela46[[#This Row],[Horário]],"")</f>
        <v>45573.159722222219</v>
      </c>
      <c r="G414" s="46">
        <f t="shared" si="341"/>
        <v>0.11805555555474712</v>
      </c>
      <c r="H414" s="47">
        <f t="shared" si="342"/>
        <v>0</v>
      </c>
      <c r="I414" s="47">
        <f t="shared" si="343"/>
        <v>2</v>
      </c>
      <c r="J414" s="48">
        <f t="shared" si="344"/>
        <v>49.999999998835847</v>
      </c>
    </row>
    <row r="415" spans="1:10" x14ac:dyDescent="0.3">
      <c r="A415" s="42">
        <f t="shared" si="340"/>
        <v>414</v>
      </c>
      <c r="B415" s="43">
        <v>45574</v>
      </c>
      <c r="C415" s="44">
        <v>0.44097222222222221</v>
      </c>
      <c r="D415" s="45" t="str">
        <f>IF(Tabela46[[#This Row],[Data]]&lt;&gt;"",PROPER(TEXT(Tabela46[[#This Row],[Data]],"mmmm")),"")</f>
        <v>Outubro</v>
      </c>
      <c r="E415" s="45">
        <f>IF(Tabela46[[#This Row],[Data]]&lt;&gt;"",YEAR(Tabela46[[#This Row],[Data]]),"")</f>
        <v>2024</v>
      </c>
      <c r="F415" s="46">
        <f>IF(AND(Tabela46[[#This Row],[Data]]&lt;&gt;"",Tabela46[[#This Row],[Horário]]&lt;&gt;""),Tabela46[[#This Row],[Data]]+Tabela46[[#This Row],[Horário]],"")</f>
        <v>45574.440972222219</v>
      </c>
      <c r="G415" s="46">
        <f t="shared" si="341"/>
        <v>1.28125</v>
      </c>
      <c r="H415" s="47">
        <f t="shared" si="342"/>
        <v>1</v>
      </c>
      <c r="I415" s="47">
        <f t="shared" si="343"/>
        <v>6</v>
      </c>
      <c r="J415" s="48">
        <f t="shared" si="344"/>
        <v>45</v>
      </c>
    </row>
    <row r="416" spans="1:10" x14ac:dyDescent="0.3">
      <c r="A416" s="42">
        <f t="shared" si="340"/>
        <v>415</v>
      </c>
      <c r="B416" s="43">
        <v>45574</v>
      </c>
      <c r="C416" s="44">
        <v>0.96527777777777779</v>
      </c>
      <c r="D416" s="45" t="str">
        <f>IF(Tabela46[[#This Row],[Data]]&lt;&gt;"",PROPER(TEXT(Tabela46[[#This Row],[Data]],"mmmm")),"")</f>
        <v>Outubro</v>
      </c>
      <c r="E416" s="45">
        <f>IF(Tabela46[[#This Row],[Data]]&lt;&gt;"",YEAR(Tabela46[[#This Row],[Data]]),"")</f>
        <v>2024</v>
      </c>
      <c r="F416" s="46">
        <f>IF(AND(Tabela46[[#This Row],[Data]]&lt;&gt;"",Tabela46[[#This Row],[Horário]]&lt;&gt;""),Tabela46[[#This Row],[Data]]+Tabela46[[#This Row],[Horário]],"")</f>
        <v>45574.965277777781</v>
      </c>
      <c r="G416" s="46">
        <f t="shared" si="341"/>
        <v>0.52430555556202307</v>
      </c>
      <c r="H416" s="47">
        <f t="shared" si="342"/>
        <v>0</v>
      </c>
      <c r="I416" s="47">
        <f t="shared" si="343"/>
        <v>12</v>
      </c>
      <c r="J416" s="48">
        <f t="shared" si="344"/>
        <v>35.000000009313226</v>
      </c>
    </row>
    <row r="417" spans="1:10" x14ac:dyDescent="0.3">
      <c r="A417" s="42">
        <f t="shared" si="340"/>
        <v>416</v>
      </c>
      <c r="B417" s="43">
        <v>45575</v>
      </c>
      <c r="C417" s="44">
        <v>0.4513888888888889</v>
      </c>
      <c r="D417" s="45" t="str">
        <f>IF(Tabela46[[#This Row],[Data]]&lt;&gt;"",PROPER(TEXT(Tabela46[[#This Row],[Data]],"mmmm")),"")</f>
        <v>Outubro</v>
      </c>
      <c r="E417" s="45">
        <f>IF(Tabela46[[#This Row],[Data]]&lt;&gt;"",YEAR(Tabela46[[#This Row],[Data]]),"")</f>
        <v>2024</v>
      </c>
      <c r="F417" s="46">
        <f>IF(AND(Tabela46[[#This Row],[Data]]&lt;&gt;"",Tabela46[[#This Row],[Horário]]&lt;&gt;""),Tabela46[[#This Row],[Data]]+Tabela46[[#This Row],[Horário]],"")</f>
        <v>45575.451388888891</v>
      </c>
      <c r="G417" s="46">
        <f t="shared" si="341"/>
        <v>0.48611111110949423</v>
      </c>
      <c r="H417" s="47">
        <f t="shared" si="342"/>
        <v>0</v>
      </c>
      <c r="I417" s="47">
        <f t="shared" si="343"/>
        <v>11</v>
      </c>
      <c r="J417" s="48">
        <f t="shared" si="344"/>
        <v>39.999999997671694</v>
      </c>
    </row>
    <row r="418" spans="1:10" x14ac:dyDescent="0.3">
      <c r="A418" s="42">
        <f t="shared" ref="A418:A423" si="345">A417+1</f>
        <v>417</v>
      </c>
      <c r="B418" s="43">
        <v>45577</v>
      </c>
      <c r="C418" s="44">
        <v>0.625</v>
      </c>
      <c r="D418" s="45" t="str">
        <f>IF(Tabela46[[#This Row],[Data]]&lt;&gt;"",PROPER(TEXT(Tabela46[[#This Row],[Data]],"mmmm")),"")</f>
        <v>Outubro</v>
      </c>
      <c r="E418" s="45">
        <f>IF(Tabela46[[#This Row],[Data]]&lt;&gt;"",YEAR(Tabela46[[#This Row],[Data]]),"")</f>
        <v>2024</v>
      </c>
      <c r="F418" s="46">
        <f>IF(AND(Tabela46[[#This Row],[Data]]&lt;&gt;"",Tabela46[[#This Row],[Horário]]&lt;&gt;""),Tabela46[[#This Row],[Data]]+Tabela46[[#This Row],[Horário]],"")</f>
        <v>45577.625</v>
      </c>
      <c r="G418" s="46">
        <f t="shared" ref="G418:G423" si="346">IF(AND(B418&lt;&gt;"",C418&lt;&gt;""),(B418+C418)-(B417+C417),"")</f>
        <v>2.1736111111094942</v>
      </c>
      <c r="H418" s="47">
        <f t="shared" ref="H418:H423" si="347">IF(G418&lt;&gt;"",INT(G418),"")</f>
        <v>2</v>
      </c>
      <c r="I418" s="47">
        <f t="shared" ref="I418:I423" si="348">IF(H418&lt;&gt;"",INT((G418-H418)*24),"")</f>
        <v>4</v>
      </c>
      <c r="J418" s="48">
        <f t="shared" ref="J418:J423" si="349">IF(I418&lt;&gt;"",(((G418-H418)*24)-I418)*60,"")</f>
        <v>9.9999999976716936</v>
      </c>
    </row>
    <row r="419" spans="1:10" x14ac:dyDescent="0.3">
      <c r="A419" s="42">
        <f t="shared" si="345"/>
        <v>418</v>
      </c>
      <c r="B419" s="43">
        <v>45577</v>
      </c>
      <c r="C419" s="44">
        <v>0.71527777777777779</v>
      </c>
      <c r="D419" s="45" t="str">
        <f>IF(Tabela46[[#This Row],[Data]]&lt;&gt;"",PROPER(TEXT(Tabela46[[#This Row],[Data]],"mmmm")),"")</f>
        <v>Outubro</v>
      </c>
      <c r="E419" s="45">
        <f>IF(Tabela46[[#This Row],[Data]]&lt;&gt;"",YEAR(Tabela46[[#This Row],[Data]]),"")</f>
        <v>2024</v>
      </c>
      <c r="F419" s="46">
        <f>IF(AND(Tabela46[[#This Row],[Data]]&lt;&gt;"",Tabela46[[#This Row],[Horário]]&lt;&gt;""),Tabela46[[#This Row],[Data]]+Tabela46[[#This Row],[Horário]],"")</f>
        <v>45577.715277777781</v>
      </c>
      <c r="G419" s="46">
        <f t="shared" si="346"/>
        <v>9.0277777781011537E-2</v>
      </c>
      <c r="H419" s="47">
        <f t="shared" si="347"/>
        <v>0</v>
      </c>
      <c r="I419" s="47">
        <f t="shared" si="348"/>
        <v>2</v>
      </c>
      <c r="J419" s="48">
        <f t="shared" si="349"/>
        <v>10.000000004656613</v>
      </c>
    </row>
    <row r="420" spans="1:10" x14ac:dyDescent="0.3">
      <c r="A420" s="42">
        <f t="shared" si="345"/>
        <v>419</v>
      </c>
      <c r="B420" s="43">
        <v>45577</v>
      </c>
      <c r="C420" s="44">
        <v>0.95138888888888884</v>
      </c>
      <c r="D420" s="45" t="str">
        <f>IF(Tabela46[[#This Row],[Data]]&lt;&gt;"",PROPER(TEXT(Tabela46[[#This Row],[Data]],"mmmm")),"")</f>
        <v>Outubro</v>
      </c>
      <c r="E420" s="45">
        <f>IF(Tabela46[[#This Row],[Data]]&lt;&gt;"",YEAR(Tabela46[[#This Row],[Data]]),"")</f>
        <v>2024</v>
      </c>
      <c r="F420" s="46">
        <f>IF(AND(Tabela46[[#This Row],[Data]]&lt;&gt;"",Tabela46[[#This Row],[Horário]]&lt;&gt;""),Tabela46[[#This Row],[Data]]+Tabela46[[#This Row],[Horário]],"")</f>
        <v>45577.951388888891</v>
      </c>
      <c r="G420" s="46">
        <f t="shared" si="346"/>
        <v>0.23611111110949423</v>
      </c>
      <c r="H420" s="47">
        <f t="shared" si="347"/>
        <v>0</v>
      </c>
      <c r="I420" s="47">
        <f t="shared" si="348"/>
        <v>5</v>
      </c>
      <c r="J420" s="48">
        <f t="shared" si="349"/>
        <v>39.999999997671694</v>
      </c>
    </row>
    <row r="421" spans="1:10" x14ac:dyDescent="0.3">
      <c r="A421" s="42">
        <f t="shared" si="345"/>
        <v>420</v>
      </c>
      <c r="B421" s="43">
        <v>45578</v>
      </c>
      <c r="C421" s="44">
        <v>0.71180555555555558</v>
      </c>
      <c r="D421" s="45" t="str">
        <f>IF(Tabela46[[#This Row],[Data]]&lt;&gt;"",PROPER(TEXT(Tabela46[[#This Row],[Data]],"mmmm")),"")</f>
        <v>Outubro</v>
      </c>
      <c r="E421" s="45">
        <f>IF(Tabela46[[#This Row],[Data]]&lt;&gt;"",YEAR(Tabela46[[#This Row],[Data]]),"")</f>
        <v>2024</v>
      </c>
      <c r="F421" s="46">
        <f>IF(AND(Tabela46[[#This Row],[Data]]&lt;&gt;"",Tabela46[[#This Row],[Horário]]&lt;&gt;""),Tabela46[[#This Row],[Data]]+Tabela46[[#This Row],[Horário]],"")</f>
        <v>45578.711805555555</v>
      </c>
      <c r="G421" s="46">
        <f t="shared" si="346"/>
        <v>0.76041666666424135</v>
      </c>
      <c r="H421" s="47">
        <f t="shared" si="347"/>
        <v>0</v>
      </c>
      <c r="I421" s="47">
        <f t="shared" si="348"/>
        <v>18</v>
      </c>
      <c r="J421" s="48">
        <f t="shared" si="349"/>
        <v>14.99999999650754</v>
      </c>
    </row>
    <row r="422" spans="1:10" x14ac:dyDescent="0.3">
      <c r="A422" s="42">
        <f t="shared" si="345"/>
        <v>421</v>
      </c>
      <c r="B422" s="43">
        <v>45581</v>
      </c>
      <c r="C422" s="44">
        <v>0.45347222222222222</v>
      </c>
      <c r="D422" s="45" t="str">
        <f>IF(Tabela46[[#This Row],[Data]]&lt;&gt;"",PROPER(TEXT(Tabela46[[#This Row],[Data]],"mmmm")),"")</f>
        <v>Outubro</v>
      </c>
      <c r="E422" s="45">
        <f>IF(Tabela46[[#This Row],[Data]]&lt;&gt;"",YEAR(Tabela46[[#This Row],[Data]]),"")</f>
        <v>2024</v>
      </c>
      <c r="F422" s="46">
        <f>IF(AND(Tabela46[[#This Row],[Data]]&lt;&gt;"",Tabela46[[#This Row],[Horário]]&lt;&gt;""),Tabela46[[#This Row],[Data]]+Tabela46[[#This Row],[Horário]],"")</f>
        <v>45581.453472222223</v>
      </c>
      <c r="G422" s="46">
        <f t="shared" si="346"/>
        <v>2.7416666666686069</v>
      </c>
      <c r="H422" s="47">
        <f t="shared" si="347"/>
        <v>2</v>
      </c>
      <c r="I422" s="47">
        <f t="shared" si="348"/>
        <v>17</v>
      </c>
      <c r="J422" s="48">
        <f t="shared" si="349"/>
        <v>48.000000002793968</v>
      </c>
    </row>
    <row r="423" spans="1:10" x14ac:dyDescent="0.3">
      <c r="A423" s="42">
        <f t="shared" si="345"/>
        <v>422</v>
      </c>
      <c r="B423" s="43">
        <v>45581</v>
      </c>
      <c r="C423" s="44">
        <v>0.59722222222222221</v>
      </c>
      <c r="D423" s="45" t="str">
        <f>IF(Tabela46[[#This Row],[Data]]&lt;&gt;"",PROPER(TEXT(Tabela46[[#This Row],[Data]],"mmmm")),"")</f>
        <v>Outubro</v>
      </c>
      <c r="E423" s="45">
        <f>IF(Tabela46[[#This Row],[Data]]&lt;&gt;"",YEAR(Tabela46[[#This Row],[Data]]),"")</f>
        <v>2024</v>
      </c>
      <c r="F423" s="46">
        <f>IF(AND(Tabela46[[#This Row],[Data]]&lt;&gt;"",Tabela46[[#This Row],[Horário]]&lt;&gt;""),Tabela46[[#This Row],[Data]]+Tabela46[[#This Row],[Horário]],"")</f>
        <v>45581.597222222219</v>
      </c>
      <c r="G423" s="46">
        <f t="shared" si="346"/>
        <v>0.14374999999563443</v>
      </c>
      <c r="H423" s="47">
        <f t="shared" si="347"/>
        <v>0</v>
      </c>
      <c r="I423" s="47">
        <f t="shared" si="348"/>
        <v>3</v>
      </c>
      <c r="J423" s="48">
        <f t="shared" si="349"/>
        <v>26.999999993713573</v>
      </c>
    </row>
    <row r="424" spans="1:10" x14ac:dyDescent="0.3">
      <c r="A424" s="42">
        <f t="shared" ref="A424:A429" si="350">A423+1</f>
        <v>423</v>
      </c>
      <c r="B424" s="43">
        <v>45581</v>
      </c>
      <c r="C424" s="44">
        <v>0.73611111111111116</v>
      </c>
      <c r="D424" s="45" t="str">
        <f>IF(Tabela46[[#This Row],[Data]]&lt;&gt;"",PROPER(TEXT(Tabela46[[#This Row],[Data]],"mmmm")),"")</f>
        <v>Outubro</v>
      </c>
      <c r="E424" s="45">
        <f>IF(Tabela46[[#This Row],[Data]]&lt;&gt;"",YEAR(Tabela46[[#This Row],[Data]]),"")</f>
        <v>2024</v>
      </c>
      <c r="F424" s="46">
        <f>IF(AND(Tabela46[[#This Row],[Data]]&lt;&gt;"",Tabela46[[#This Row],[Horário]]&lt;&gt;""),Tabela46[[#This Row],[Data]]+Tabela46[[#This Row],[Horário]],"")</f>
        <v>45581.736111111109</v>
      </c>
      <c r="G424" s="46">
        <f t="shared" ref="G424:G429" si="351">IF(AND(B424&lt;&gt;"",C424&lt;&gt;""),(B424+C424)-(B423+C423),"")</f>
        <v>0.13888888889050577</v>
      </c>
      <c r="H424" s="47">
        <f t="shared" ref="H424:H429" si="352">IF(G424&lt;&gt;"",INT(G424),"")</f>
        <v>0</v>
      </c>
      <c r="I424" s="47">
        <f t="shared" ref="I424:I429" si="353">IF(H424&lt;&gt;"",INT((G424-H424)*24),"")</f>
        <v>3</v>
      </c>
      <c r="J424" s="48">
        <f t="shared" ref="J424:J429" si="354">IF(I424&lt;&gt;"",(((G424-H424)*24)-I424)*60,"")</f>
        <v>20.000000002328306</v>
      </c>
    </row>
    <row r="425" spans="1:10" x14ac:dyDescent="0.3">
      <c r="A425" s="42">
        <f t="shared" si="350"/>
        <v>424</v>
      </c>
      <c r="B425" s="43">
        <v>45581</v>
      </c>
      <c r="C425" s="44">
        <v>0.92361111111111116</v>
      </c>
      <c r="D425" s="45" t="str">
        <f>IF(Tabela46[[#This Row],[Data]]&lt;&gt;"",PROPER(TEXT(Tabela46[[#This Row],[Data]],"mmmm")),"")</f>
        <v>Outubro</v>
      </c>
      <c r="E425" s="45">
        <f>IF(Tabela46[[#This Row],[Data]]&lt;&gt;"",YEAR(Tabela46[[#This Row],[Data]]),"")</f>
        <v>2024</v>
      </c>
      <c r="F425" s="46">
        <f>IF(AND(Tabela46[[#This Row],[Data]]&lt;&gt;"",Tabela46[[#This Row],[Horário]]&lt;&gt;""),Tabela46[[#This Row],[Data]]+Tabela46[[#This Row],[Horário]],"")</f>
        <v>45581.923611111109</v>
      </c>
      <c r="G425" s="46">
        <f t="shared" si="351"/>
        <v>0.1875</v>
      </c>
      <c r="H425" s="47">
        <f t="shared" si="352"/>
        <v>0</v>
      </c>
      <c r="I425" s="47">
        <f t="shared" si="353"/>
        <v>4</v>
      </c>
      <c r="J425" s="48">
        <f t="shared" si="354"/>
        <v>30</v>
      </c>
    </row>
    <row r="426" spans="1:10" x14ac:dyDescent="0.3">
      <c r="A426" s="42">
        <f t="shared" si="350"/>
        <v>425</v>
      </c>
      <c r="B426" s="43">
        <v>45582</v>
      </c>
      <c r="C426" s="44">
        <v>8.3333333333333329E-2</v>
      </c>
      <c r="D426" s="45" t="str">
        <f>IF(Tabela46[[#This Row],[Data]]&lt;&gt;"",PROPER(TEXT(Tabela46[[#This Row],[Data]],"mmmm")),"")</f>
        <v>Outubro</v>
      </c>
      <c r="E426" s="45">
        <f>IF(Tabela46[[#This Row],[Data]]&lt;&gt;"",YEAR(Tabela46[[#This Row],[Data]]),"")</f>
        <v>2024</v>
      </c>
      <c r="F426" s="46">
        <f>IF(AND(Tabela46[[#This Row],[Data]]&lt;&gt;"",Tabela46[[#This Row],[Horário]]&lt;&gt;""),Tabela46[[#This Row],[Data]]+Tabela46[[#This Row],[Horário]],"")</f>
        <v>45582.083333333336</v>
      </c>
      <c r="G426" s="46">
        <f t="shared" si="351"/>
        <v>0.15972222222626442</v>
      </c>
      <c r="H426" s="47">
        <f t="shared" si="352"/>
        <v>0</v>
      </c>
      <c r="I426" s="47">
        <f t="shared" si="353"/>
        <v>3</v>
      </c>
      <c r="J426" s="48">
        <f t="shared" si="354"/>
        <v>50.000000005820766</v>
      </c>
    </row>
    <row r="427" spans="1:10" x14ac:dyDescent="0.3">
      <c r="A427" s="42">
        <f t="shared" si="350"/>
        <v>426</v>
      </c>
      <c r="B427" s="43">
        <v>45583</v>
      </c>
      <c r="C427" s="44">
        <v>8.3333333333333332E-3</v>
      </c>
      <c r="D427" s="45" t="str">
        <f>IF(Tabela46[[#This Row],[Data]]&lt;&gt;"",PROPER(TEXT(Tabela46[[#This Row],[Data]],"mmmm")),"")</f>
        <v>Outubro</v>
      </c>
      <c r="E427" s="45">
        <f>IF(Tabela46[[#This Row],[Data]]&lt;&gt;"",YEAR(Tabela46[[#This Row],[Data]]),"")</f>
        <v>2024</v>
      </c>
      <c r="F427" s="46">
        <f>IF(AND(Tabela46[[#This Row],[Data]]&lt;&gt;"",Tabela46[[#This Row],[Horário]]&lt;&gt;""),Tabela46[[#This Row],[Data]]+Tabela46[[#This Row],[Horário]],"")</f>
        <v>45583.008333333331</v>
      </c>
      <c r="G427" s="46">
        <f t="shared" si="351"/>
        <v>0.92499999999563443</v>
      </c>
      <c r="H427" s="47">
        <f t="shared" si="352"/>
        <v>0</v>
      </c>
      <c r="I427" s="47">
        <f t="shared" si="353"/>
        <v>22</v>
      </c>
      <c r="J427" s="48">
        <f t="shared" si="354"/>
        <v>11.999999993713573</v>
      </c>
    </row>
    <row r="428" spans="1:10" x14ac:dyDescent="0.3">
      <c r="A428" s="42">
        <f t="shared" si="350"/>
        <v>427</v>
      </c>
      <c r="B428" s="43">
        <v>45585</v>
      </c>
      <c r="C428" s="44">
        <v>0.59583333333333333</v>
      </c>
      <c r="D428" s="45" t="str">
        <f>IF(Tabela46[[#This Row],[Data]]&lt;&gt;"",PROPER(TEXT(Tabela46[[#This Row],[Data]],"mmmm")),"")</f>
        <v>Outubro</v>
      </c>
      <c r="E428" s="45">
        <f>IF(Tabela46[[#This Row],[Data]]&lt;&gt;"",YEAR(Tabela46[[#This Row],[Data]]),"")</f>
        <v>2024</v>
      </c>
      <c r="F428" s="46">
        <f>IF(AND(Tabela46[[#This Row],[Data]]&lt;&gt;"",Tabela46[[#This Row],[Horário]]&lt;&gt;""),Tabela46[[#This Row],[Data]]+Tabela46[[#This Row],[Horário]],"")</f>
        <v>45585.595833333333</v>
      </c>
      <c r="G428" s="46">
        <f t="shared" si="351"/>
        <v>2.5875000000014552</v>
      </c>
      <c r="H428" s="47">
        <f t="shared" si="352"/>
        <v>2</v>
      </c>
      <c r="I428" s="47">
        <f t="shared" si="353"/>
        <v>14</v>
      </c>
      <c r="J428" s="48">
        <f t="shared" si="354"/>
        <v>6.0000000020954758</v>
      </c>
    </row>
    <row r="429" spans="1:10" x14ac:dyDescent="0.3">
      <c r="A429" s="42">
        <f t="shared" si="350"/>
        <v>428</v>
      </c>
      <c r="B429" s="43">
        <v>45585</v>
      </c>
      <c r="C429" s="44">
        <v>0.62847222222222221</v>
      </c>
      <c r="D429" s="45" t="str">
        <f>IF(Tabela46[[#This Row],[Data]]&lt;&gt;"",PROPER(TEXT(Tabela46[[#This Row],[Data]],"mmmm")),"")</f>
        <v>Outubro</v>
      </c>
      <c r="E429" s="45">
        <f>IF(Tabela46[[#This Row],[Data]]&lt;&gt;"",YEAR(Tabela46[[#This Row],[Data]]),"")</f>
        <v>2024</v>
      </c>
      <c r="F429" s="46">
        <f>IF(AND(Tabela46[[#This Row],[Data]]&lt;&gt;"",Tabela46[[#This Row],[Horário]]&lt;&gt;""),Tabela46[[#This Row],[Data]]+Tabela46[[#This Row],[Horário]],"")</f>
        <v>45585.628472222219</v>
      </c>
      <c r="G429" s="46">
        <f t="shared" si="351"/>
        <v>3.2638888886140194E-2</v>
      </c>
      <c r="H429" s="47">
        <f t="shared" si="352"/>
        <v>0</v>
      </c>
      <c r="I429" s="47">
        <f t="shared" si="353"/>
        <v>0</v>
      </c>
      <c r="J429" s="48">
        <f t="shared" si="354"/>
        <v>46.999999996041879</v>
      </c>
    </row>
    <row r="430" spans="1:10" x14ac:dyDescent="0.3">
      <c r="A430" s="42">
        <f t="shared" ref="A430:A435" si="355">A429+1</f>
        <v>429</v>
      </c>
      <c r="B430" s="43">
        <v>45585</v>
      </c>
      <c r="C430" s="44">
        <v>0.76736111111111116</v>
      </c>
      <c r="D430" s="45" t="str">
        <f>IF(Tabela46[[#This Row],[Data]]&lt;&gt;"",PROPER(TEXT(Tabela46[[#This Row],[Data]],"mmmm")),"")</f>
        <v>Outubro</v>
      </c>
      <c r="E430" s="45">
        <f>IF(Tabela46[[#This Row],[Data]]&lt;&gt;"",YEAR(Tabela46[[#This Row],[Data]]),"")</f>
        <v>2024</v>
      </c>
      <c r="F430" s="46">
        <f>IF(AND(Tabela46[[#This Row],[Data]]&lt;&gt;"",Tabela46[[#This Row],[Horário]]&lt;&gt;""),Tabela46[[#This Row],[Data]]+Tabela46[[#This Row],[Horário]],"")</f>
        <v>45585.767361111109</v>
      </c>
      <c r="G430" s="46">
        <f t="shared" ref="G430:G435" si="356">IF(AND(B430&lt;&gt;"",C430&lt;&gt;""),(B430+C430)-(B429+C429),"")</f>
        <v>0.13888888889050577</v>
      </c>
      <c r="H430" s="47">
        <f t="shared" ref="H430:H435" si="357">IF(G430&lt;&gt;"",INT(G430),"")</f>
        <v>0</v>
      </c>
      <c r="I430" s="47">
        <f t="shared" ref="I430:I435" si="358">IF(H430&lt;&gt;"",INT((G430-H430)*24),"")</f>
        <v>3</v>
      </c>
      <c r="J430" s="48">
        <f t="shared" ref="J430:J435" si="359">IF(I430&lt;&gt;"",(((G430-H430)*24)-I430)*60,"")</f>
        <v>20.000000002328306</v>
      </c>
    </row>
    <row r="431" spans="1:10" x14ac:dyDescent="0.3">
      <c r="A431" s="42">
        <f t="shared" si="355"/>
        <v>430</v>
      </c>
      <c r="B431" s="43">
        <v>45585</v>
      </c>
      <c r="C431" s="44">
        <v>0.93402777777777779</v>
      </c>
      <c r="D431" s="45" t="str">
        <f>IF(Tabela46[[#This Row],[Data]]&lt;&gt;"",PROPER(TEXT(Tabela46[[#This Row],[Data]],"mmmm")),"")</f>
        <v>Outubro</v>
      </c>
      <c r="E431" s="45">
        <f>IF(Tabela46[[#This Row],[Data]]&lt;&gt;"",YEAR(Tabela46[[#This Row],[Data]]),"")</f>
        <v>2024</v>
      </c>
      <c r="F431" s="46">
        <f>IF(AND(Tabela46[[#This Row],[Data]]&lt;&gt;"",Tabela46[[#This Row],[Horário]]&lt;&gt;""),Tabela46[[#This Row],[Data]]+Tabela46[[#This Row],[Horário]],"")</f>
        <v>45585.934027777781</v>
      </c>
      <c r="G431" s="46">
        <f t="shared" si="356"/>
        <v>0.16666666667151731</v>
      </c>
      <c r="H431" s="47">
        <f t="shared" si="357"/>
        <v>0</v>
      </c>
      <c r="I431" s="47">
        <f t="shared" si="358"/>
        <v>4</v>
      </c>
      <c r="J431" s="48">
        <f t="shared" si="359"/>
        <v>6.9849193096160889E-9</v>
      </c>
    </row>
    <row r="432" spans="1:10" x14ac:dyDescent="0.3">
      <c r="A432" s="42">
        <f t="shared" si="355"/>
        <v>431</v>
      </c>
      <c r="B432" s="43">
        <v>45586</v>
      </c>
      <c r="C432" s="44">
        <v>0.52083333333333337</v>
      </c>
      <c r="D432" s="45" t="str">
        <f>IF(Tabela46[[#This Row],[Data]]&lt;&gt;"",PROPER(TEXT(Tabela46[[#This Row],[Data]],"mmmm")),"")</f>
        <v>Outubro</v>
      </c>
      <c r="E432" s="45">
        <f>IF(Tabela46[[#This Row],[Data]]&lt;&gt;"",YEAR(Tabela46[[#This Row],[Data]]),"")</f>
        <v>2024</v>
      </c>
      <c r="F432" s="46">
        <f>IF(AND(Tabela46[[#This Row],[Data]]&lt;&gt;"",Tabela46[[#This Row],[Horário]]&lt;&gt;""),Tabela46[[#This Row],[Data]]+Tabela46[[#This Row],[Horário]],"")</f>
        <v>45586.520833333336</v>
      </c>
      <c r="G432" s="46">
        <f t="shared" si="356"/>
        <v>0.58680555555474712</v>
      </c>
      <c r="H432" s="47">
        <f t="shared" si="357"/>
        <v>0</v>
      </c>
      <c r="I432" s="47">
        <f t="shared" si="358"/>
        <v>14</v>
      </c>
      <c r="J432" s="48">
        <f t="shared" si="359"/>
        <v>4.9999999988358468</v>
      </c>
    </row>
    <row r="433" spans="1:10" x14ac:dyDescent="0.3">
      <c r="A433" s="42">
        <f t="shared" si="355"/>
        <v>432</v>
      </c>
      <c r="B433" s="43">
        <v>45586</v>
      </c>
      <c r="C433" s="44">
        <v>0.81944444444444442</v>
      </c>
      <c r="D433" s="45" t="str">
        <f>IF(Tabela46[[#This Row],[Data]]&lt;&gt;"",PROPER(TEXT(Tabela46[[#This Row],[Data]],"mmmm")),"")</f>
        <v>Outubro</v>
      </c>
      <c r="E433" s="45">
        <f>IF(Tabela46[[#This Row],[Data]]&lt;&gt;"",YEAR(Tabela46[[#This Row],[Data]]),"")</f>
        <v>2024</v>
      </c>
      <c r="F433" s="46">
        <f>IF(AND(Tabela46[[#This Row],[Data]]&lt;&gt;"",Tabela46[[#This Row],[Horário]]&lt;&gt;""),Tabela46[[#This Row],[Data]]+Tabela46[[#This Row],[Horário]],"")</f>
        <v>45586.819444444445</v>
      </c>
      <c r="G433" s="46">
        <f t="shared" si="356"/>
        <v>0.29861111110949423</v>
      </c>
      <c r="H433" s="47">
        <f t="shared" si="357"/>
        <v>0</v>
      </c>
      <c r="I433" s="47">
        <f t="shared" si="358"/>
        <v>7</v>
      </c>
      <c r="J433" s="48">
        <f t="shared" si="359"/>
        <v>9.9999999976716936</v>
      </c>
    </row>
    <row r="434" spans="1:10" x14ac:dyDescent="0.3">
      <c r="A434" s="42">
        <f t="shared" si="355"/>
        <v>433</v>
      </c>
      <c r="B434" s="43">
        <v>45586</v>
      </c>
      <c r="C434" s="44">
        <v>0.91666666666666663</v>
      </c>
      <c r="D434" s="45" t="str">
        <f>IF(Tabela46[[#This Row],[Data]]&lt;&gt;"",PROPER(TEXT(Tabela46[[#This Row],[Data]],"mmmm")),"")</f>
        <v>Outubro</v>
      </c>
      <c r="E434" s="45">
        <f>IF(Tabela46[[#This Row],[Data]]&lt;&gt;"",YEAR(Tabela46[[#This Row],[Data]]),"")</f>
        <v>2024</v>
      </c>
      <c r="F434" s="46">
        <f>IF(AND(Tabela46[[#This Row],[Data]]&lt;&gt;"",Tabela46[[#This Row],[Horário]]&lt;&gt;""),Tabela46[[#This Row],[Data]]+Tabela46[[#This Row],[Horário]],"")</f>
        <v>45586.916666666664</v>
      </c>
      <c r="G434" s="46">
        <f t="shared" si="356"/>
        <v>9.7222222218988463E-2</v>
      </c>
      <c r="H434" s="47">
        <f t="shared" si="357"/>
        <v>0</v>
      </c>
      <c r="I434" s="47">
        <f t="shared" si="358"/>
        <v>2</v>
      </c>
      <c r="J434" s="48">
        <f t="shared" si="359"/>
        <v>19.999999995343387</v>
      </c>
    </row>
    <row r="435" spans="1:10" x14ac:dyDescent="0.3">
      <c r="A435" s="42">
        <f t="shared" si="355"/>
        <v>434</v>
      </c>
      <c r="B435" s="43">
        <v>45587</v>
      </c>
      <c r="C435" s="44">
        <v>0.29583333333333334</v>
      </c>
      <c r="D435" s="45" t="str">
        <f>IF(Tabela46[[#This Row],[Data]]&lt;&gt;"",PROPER(TEXT(Tabela46[[#This Row],[Data]],"mmmm")),"")</f>
        <v>Outubro</v>
      </c>
      <c r="E435" s="45">
        <f>IF(Tabela46[[#This Row],[Data]]&lt;&gt;"",YEAR(Tabela46[[#This Row],[Data]]),"")</f>
        <v>2024</v>
      </c>
      <c r="F435" s="46">
        <f>IF(AND(Tabela46[[#This Row],[Data]]&lt;&gt;"",Tabela46[[#This Row],[Horário]]&lt;&gt;""),Tabela46[[#This Row],[Data]]+Tabela46[[#This Row],[Horário]],"")</f>
        <v>45587.29583333333</v>
      </c>
      <c r="G435" s="46">
        <f t="shared" si="356"/>
        <v>0.37916666666569654</v>
      </c>
      <c r="H435" s="47">
        <f t="shared" si="357"/>
        <v>0</v>
      </c>
      <c r="I435" s="47">
        <f t="shared" si="358"/>
        <v>9</v>
      </c>
      <c r="J435" s="48">
        <f t="shared" si="359"/>
        <v>5.9999999986030161</v>
      </c>
    </row>
    <row r="436" spans="1:10" x14ac:dyDescent="0.3">
      <c r="A436" s="42">
        <f t="shared" ref="A436:A441" si="360">A435+1</f>
        <v>435</v>
      </c>
      <c r="B436" s="43">
        <v>45589</v>
      </c>
      <c r="C436" s="44">
        <v>0.78819444444444442</v>
      </c>
      <c r="D436" s="45" t="str">
        <f>IF(Tabela46[[#This Row],[Data]]&lt;&gt;"",PROPER(TEXT(Tabela46[[#This Row],[Data]],"mmmm")),"")</f>
        <v>Outubro</v>
      </c>
      <c r="E436" s="45">
        <f>IF(Tabela46[[#This Row],[Data]]&lt;&gt;"",YEAR(Tabela46[[#This Row],[Data]]),"")</f>
        <v>2024</v>
      </c>
      <c r="F436" s="46">
        <f>IF(AND(Tabela46[[#This Row],[Data]]&lt;&gt;"",Tabela46[[#This Row],[Horário]]&lt;&gt;""),Tabela46[[#This Row],[Data]]+Tabela46[[#This Row],[Horário]],"")</f>
        <v>45589.788194444445</v>
      </c>
      <c r="G436" s="46">
        <f t="shared" ref="G436:G441" si="361">IF(AND(B436&lt;&gt;"",C436&lt;&gt;""),(B436+C436)-(B435+C435),"")</f>
        <v>2.492361111115315</v>
      </c>
      <c r="H436" s="47">
        <f t="shared" ref="H436:H441" si="362">IF(G436&lt;&gt;"",INT(G436),"")</f>
        <v>2</v>
      </c>
      <c r="I436" s="47">
        <f t="shared" ref="I436:I441" si="363">IF(H436&lt;&gt;"",INT((G436-H436)*24),"")</f>
        <v>11</v>
      </c>
      <c r="J436" s="48">
        <f t="shared" ref="J436:J441" si="364">IF(I436&lt;&gt;"",(((G436-H436)*24)-I436)*60,"")</f>
        <v>49.000000006053597</v>
      </c>
    </row>
    <row r="437" spans="1:10" x14ac:dyDescent="0.3">
      <c r="A437" s="42">
        <f t="shared" si="360"/>
        <v>436</v>
      </c>
      <c r="B437" s="43">
        <v>45589</v>
      </c>
      <c r="C437" s="44">
        <v>0.98958333333333337</v>
      </c>
      <c r="D437" s="45" t="str">
        <f>IF(Tabela46[[#This Row],[Data]]&lt;&gt;"",PROPER(TEXT(Tabela46[[#This Row],[Data]],"mmmm")),"")</f>
        <v>Outubro</v>
      </c>
      <c r="E437" s="45">
        <f>IF(Tabela46[[#This Row],[Data]]&lt;&gt;"",YEAR(Tabela46[[#This Row],[Data]]),"")</f>
        <v>2024</v>
      </c>
      <c r="F437" s="46">
        <f>IF(AND(Tabela46[[#This Row],[Data]]&lt;&gt;"",Tabela46[[#This Row],[Horário]]&lt;&gt;""),Tabela46[[#This Row],[Data]]+Tabela46[[#This Row],[Horário]],"")</f>
        <v>45589.989583333336</v>
      </c>
      <c r="G437" s="46">
        <f t="shared" si="361"/>
        <v>0.20138888889050577</v>
      </c>
      <c r="H437" s="47">
        <f t="shared" si="362"/>
        <v>0</v>
      </c>
      <c r="I437" s="47">
        <f t="shared" si="363"/>
        <v>4</v>
      </c>
      <c r="J437" s="48">
        <f t="shared" si="364"/>
        <v>50.000000002328306</v>
      </c>
    </row>
    <row r="438" spans="1:10" x14ac:dyDescent="0.3">
      <c r="A438" s="42">
        <f t="shared" si="360"/>
        <v>437</v>
      </c>
      <c r="B438" s="43">
        <v>45590</v>
      </c>
      <c r="C438" s="44">
        <v>0.91319444444444442</v>
      </c>
      <c r="D438" s="45" t="str">
        <f>IF(Tabela46[[#This Row],[Data]]&lt;&gt;"",PROPER(TEXT(Tabela46[[#This Row],[Data]],"mmmm")),"")</f>
        <v>Outubro</v>
      </c>
      <c r="E438" s="45">
        <f>IF(Tabela46[[#This Row],[Data]]&lt;&gt;"",YEAR(Tabela46[[#This Row],[Data]]),"")</f>
        <v>2024</v>
      </c>
      <c r="F438" s="46">
        <f>IF(AND(Tabela46[[#This Row],[Data]]&lt;&gt;"",Tabela46[[#This Row],[Horário]]&lt;&gt;""),Tabela46[[#This Row],[Data]]+Tabela46[[#This Row],[Horário]],"")</f>
        <v>45590.913194444445</v>
      </c>
      <c r="G438" s="46">
        <f t="shared" si="361"/>
        <v>0.92361111110949423</v>
      </c>
      <c r="H438" s="47">
        <f t="shared" si="362"/>
        <v>0</v>
      </c>
      <c r="I438" s="47">
        <f t="shared" si="363"/>
        <v>22</v>
      </c>
      <c r="J438" s="48">
        <f t="shared" si="364"/>
        <v>9.9999999976716936</v>
      </c>
    </row>
    <row r="439" spans="1:10" x14ac:dyDescent="0.3">
      <c r="A439" s="42">
        <f t="shared" si="360"/>
        <v>438</v>
      </c>
      <c r="B439" s="43">
        <v>45591</v>
      </c>
      <c r="C439" s="44">
        <v>0.74305555555555558</v>
      </c>
      <c r="D439" s="45" t="str">
        <f>IF(Tabela46[[#This Row],[Data]]&lt;&gt;"",PROPER(TEXT(Tabela46[[#This Row],[Data]],"mmmm")),"")</f>
        <v>Outubro</v>
      </c>
      <c r="E439" s="45">
        <f>IF(Tabela46[[#This Row],[Data]]&lt;&gt;"",YEAR(Tabela46[[#This Row],[Data]]),"")</f>
        <v>2024</v>
      </c>
      <c r="F439" s="46">
        <f>IF(AND(Tabela46[[#This Row],[Data]]&lt;&gt;"",Tabela46[[#This Row],[Horário]]&lt;&gt;""),Tabela46[[#This Row],[Data]]+Tabela46[[#This Row],[Horário]],"")</f>
        <v>45591.743055555555</v>
      </c>
      <c r="G439" s="46">
        <f t="shared" si="361"/>
        <v>0.82986111110949423</v>
      </c>
      <c r="H439" s="47">
        <f t="shared" si="362"/>
        <v>0</v>
      </c>
      <c r="I439" s="47">
        <f t="shared" si="363"/>
        <v>19</v>
      </c>
      <c r="J439" s="48">
        <f t="shared" si="364"/>
        <v>54.999999997671694</v>
      </c>
    </row>
    <row r="440" spans="1:10" x14ac:dyDescent="0.3">
      <c r="A440" s="42">
        <f t="shared" si="360"/>
        <v>439</v>
      </c>
      <c r="B440" s="43">
        <v>45592</v>
      </c>
      <c r="C440" s="44">
        <v>2.0833333333333332E-2</v>
      </c>
      <c r="D440" s="45" t="str">
        <f>IF(Tabela46[[#This Row],[Data]]&lt;&gt;"",PROPER(TEXT(Tabela46[[#This Row],[Data]],"mmmm")),"")</f>
        <v>Outubro</v>
      </c>
      <c r="E440" s="45">
        <f>IF(Tabela46[[#This Row],[Data]]&lt;&gt;"",YEAR(Tabela46[[#This Row],[Data]]),"")</f>
        <v>2024</v>
      </c>
      <c r="F440" s="46">
        <f>IF(AND(Tabela46[[#This Row],[Data]]&lt;&gt;"",Tabela46[[#This Row],[Horário]]&lt;&gt;""),Tabela46[[#This Row],[Data]]+Tabela46[[#This Row],[Horário]],"")</f>
        <v>45592.020833333336</v>
      </c>
      <c r="G440" s="46">
        <f t="shared" si="361"/>
        <v>0.27777777778101154</v>
      </c>
      <c r="H440" s="47">
        <f t="shared" si="362"/>
        <v>0</v>
      </c>
      <c r="I440" s="47">
        <f t="shared" si="363"/>
        <v>6</v>
      </c>
      <c r="J440" s="48">
        <f t="shared" si="364"/>
        <v>40.000000004656613</v>
      </c>
    </row>
    <row r="441" spans="1:10" x14ac:dyDescent="0.3">
      <c r="A441" s="42">
        <f t="shared" si="360"/>
        <v>440</v>
      </c>
      <c r="B441" s="43">
        <v>45593</v>
      </c>
      <c r="C441" s="44">
        <v>0.69444444444444442</v>
      </c>
      <c r="D441" s="45" t="str">
        <f>IF(Tabela46[[#This Row],[Data]]&lt;&gt;"",PROPER(TEXT(Tabela46[[#This Row],[Data]],"mmmm")),"")</f>
        <v>Outubro</v>
      </c>
      <c r="E441" s="45">
        <f>IF(Tabela46[[#This Row],[Data]]&lt;&gt;"",YEAR(Tabela46[[#This Row],[Data]]),"")</f>
        <v>2024</v>
      </c>
      <c r="F441" s="46">
        <f>IF(AND(Tabela46[[#This Row],[Data]]&lt;&gt;"",Tabela46[[#This Row],[Horário]]&lt;&gt;""),Tabela46[[#This Row],[Data]]+Tabela46[[#This Row],[Horário]],"")</f>
        <v>45593.694444444445</v>
      </c>
      <c r="G441" s="46">
        <f t="shared" si="361"/>
        <v>1.6736111111094942</v>
      </c>
      <c r="H441" s="47">
        <f t="shared" si="362"/>
        <v>1</v>
      </c>
      <c r="I441" s="47">
        <f t="shared" si="363"/>
        <v>16</v>
      </c>
      <c r="J441" s="48">
        <f t="shared" si="364"/>
        <v>9.9999999976716936</v>
      </c>
    </row>
    <row r="442" spans="1:10" x14ac:dyDescent="0.3">
      <c r="A442" s="42">
        <f t="shared" ref="A442:A447" si="365">A441+1</f>
        <v>441</v>
      </c>
      <c r="B442" s="43">
        <v>45593</v>
      </c>
      <c r="C442" s="44">
        <v>0.85763888888888884</v>
      </c>
      <c r="D442" s="45" t="str">
        <f>IF(Tabela46[[#This Row],[Data]]&lt;&gt;"",PROPER(TEXT(Tabela46[[#This Row],[Data]],"mmmm")),"")</f>
        <v>Outubro</v>
      </c>
      <c r="E442" s="45">
        <f>IF(Tabela46[[#This Row],[Data]]&lt;&gt;"",YEAR(Tabela46[[#This Row],[Data]]),"")</f>
        <v>2024</v>
      </c>
      <c r="F442" s="46">
        <f>IF(AND(Tabela46[[#This Row],[Data]]&lt;&gt;"",Tabela46[[#This Row],[Horário]]&lt;&gt;""),Tabela46[[#This Row],[Data]]+Tabela46[[#This Row],[Horário]],"")</f>
        <v>45593.857638888891</v>
      </c>
      <c r="G442" s="46">
        <f t="shared" ref="G442:G447" si="366">IF(AND(B442&lt;&gt;"",C442&lt;&gt;""),(B442+C442)-(B441+C441),"")</f>
        <v>0.16319444444525288</v>
      </c>
      <c r="H442" s="47">
        <f t="shared" ref="H442:H447" si="367">IF(G442&lt;&gt;"",INT(G442),"")</f>
        <v>0</v>
      </c>
      <c r="I442" s="47">
        <f t="shared" ref="I442:I447" si="368">IF(H442&lt;&gt;"",INT((G442-H442)*24),"")</f>
        <v>3</v>
      </c>
      <c r="J442" s="48">
        <f t="shared" ref="J442:J447" si="369">IF(I442&lt;&gt;"",(((G442-H442)*24)-I442)*60,"")</f>
        <v>55.000000001164153</v>
      </c>
    </row>
    <row r="443" spans="1:10" x14ac:dyDescent="0.3">
      <c r="A443" s="42">
        <f t="shared" si="365"/>
        <v>442</v>
      </c>
      <c r="B443" s="43">
        <v>45594</v>
      </c>
      <c r="C443" s="44">
        <v>4.1666666666666664E-2</v>
      </c>
      <c r="D443" s="45" t="str">
        <f>IF(Tabela46[[#This Row],[Data]]&lt;&gt;"",PROPER(TEXT(Tabela46[[#This Row],[Data]],"mmmm")),"")</f>
        <v>Outubro</v>
      </c>
      <c r="E443" s="45">
        <f>IF(Tabela46[[#This Row],[Data]]&lt;&gt;"",YEAR(Tabela46[[#This Row],[Data]]),"")</f>
        <v>2024</v>
      </c>
      <c r="F443" s="46">
        <f>IF(AND(Tabela46[[#This Row],[Data]]&lt;&gt;"",Tabela46[[#This Row],[Horário]]&lt;&gt;""),Tabela46[[#This Row],[Data]]+Tabela46[[#This Row],[Horário]],"")</f>
        <v>45594.041666666664</v>
      </c>
      <c r="G443" s="46">
        <f t="shared" si="366"/>
        <v>0.18402777777373558</v>
      </c>
      <c r="H443" s="47">
        <f t="shared" si="367"/>
        <v>0</v>
      </c>
      <c r="I443" s="47">
        <f t="shared" si="368"/>
        <v>4</v>
      </c>
      <c r="J443" s="48">
        <f t="shared" si="369"/>
        <v>24.999999994179234</v>
      </c>
    </row>
    <row r="444" spans="1:10" x14ac:dyDescent="0.3">
      <c r="A444" s="42">
        <f t="shared" si="365"/>
        <v>443</v>
      </c>
      <c r="B444" s="43">
        <v>45596</v>
      </c>
      <c r="C444" s="44">
        <v>0.50694444444444442</v>
      </c>
      <c r="D444" s="45" t="str">
        <f>IF(Tabela46[[#This Row],[Data]]&lt;&gt;"",PROPER(TEXT(Tabela46[[#This Row],[Data]],"mmmm")),"")</f>
        <v>Outubro</v>
      </c>
      <c r="E444" s="45">
        <f>IF(Tabela46[[#This Row],[Data]]&lt;&gt;"",YEAR(Tabela46[[#This Row],[Data]]),"")</f>
        <v>2024</v>
      </c>
      <c r="F444" s="46">
        <f>IF(AND(Tabela46[[#This Row],[Data]]&lt;&gt;"",Tabela46[[#This Row],[Horário]]&lt;&gt;""),Tabela46[[#This Row],[Data]]+Tabela46[[#This Row],[Horário]],"")</f>
        <v>45596.506944444445</v>
      </c>
      <c r="G444" s="46">
        <f t="shared" si="366"/>
        <v>2.4652777777810115</v>
      </c>
      <c r="H444" s="47">
        <f t="shared" si="367"/>
        <v>2</v>
      </c>
      <c r="I444" s="47">
        <f t="shared" si="368"/>
        <v>11</v>
      </c>
      <c r="J444" s="48">
        <f t="shared" si="369"/>
        <v>10.000000004656613</v>
      </c>
    </row>
    <row r="445" spans="1:10" x14ac:dyDescent="0.3">
      <c r="A445" s="42">
        <f t="shared" si="365"/>
        <v>444</v>
      </c>
      <c r="B445" s="43">
        <v>45597</v>
      </c>
      <c r="C445" s="44">
        <v>0.52222222222222225</v>
      </c>
      <c r="D445" s="45" t="str">
        <f>IF(Tabela46[[#This Row],[Data]]&lt;&gt;"",PROPER(TEXT(Tabela46[[#This Row],[Data]],"mmmm")),"")</f>
        <v>Novembro</v>
      </c>
      <c r="E445" s="45">
        <f>IF(Tabela46[[#This Row],[Data]]&lt;&gt;"",YEAR(Tabela46[[#This Row],[Data]]),"")</f>
        <v>2024</v>
      </c>
      <c r="F445" s="46">
        <f>IF(AND(Tabela46[[#This Row],[Data]]&lt;&gt;"",Tabela46[[#This Row],[Horário]]&lt;&gt;""),Tabela46[[#This Row],[Data]]+Tabela46[[#This Row],[Horário]],"")</f>
        <v>45597.522222222222</v>
      </c>
      <c r="G445" s="46">
        <f t="shared" si="366"/>
        <v>1.015277777776646</v>
      </c>
      <c r="H445" s="47">
        <f t="shared" si="367"/>
        <v>1</v>
      </c>
      <c r="I445" s="47">
        <f t="shared" si="368"/>
        <v>0</v>
      </c>
      <c r="J445" s="48">
        <f t="shared" si="369"/>
        <v>21.999999998370185</v>
      </c>
    </row>
    <row r="446" spans="1:10" x14ac:dyDescent="0.3">
      <c r="A446" s="42">
        <f t="shared" si="365"/>
        <v>445</v>
      </c>
      <c r="B446" s="43">
        <v>45598</v>
      </c>
      <c r="C446" s="44">
        <v>0.63194444444444442</v>
      </c>
      <c r="D446" s="45" t="str">
        <f>IF(Tabela46[[#This Row],[Data]]&lt;&gt;"",PROPER(TEXT(Tabela46[[#This Row],[Data]],"mmmm")),"")</f>
        <v>Novembro</v>
      </c>
      <c r="E446" s="45">
        <f>IF(Tabela46[[#This Row],[Data]]&lt;&gt;"",YEAR(Tabela46[[#This Row],[Data]]),"")</f>
        <v>2024</v>
      </c>
      <c r="F446" s="46">
        <f>IF(AND(Tabela46[[#This Row],[Data]]&lt;&gt;"",Tabela46[[#This Row],[Horário]]&lt;&gt;""),Tabela46[[#This Row],[Data]]+Tabela46[[#This Row],[Horário]],"")</f>
        <v>45598.631944444445</v>
      </c>
      <c r="G446" s="46">
        <f t="shared" si="366"/>
        <v>1.109722222223354</v>
      </c>
      <c r="H446" s="47">
        <f t="shared" si="367"/>
        <v>1</v>
      </c>
      <c r="I446" s="47">
        <f t="shared" si="368"/>
        <v>2</v>
      </c>
      <c r="J446" s="48">
        <f t="shared" si="369"/>
        <v>38.000000001629815</v>
      </c>
    </row>
    <row r="447" spans="1:10" x14ac:dyDescent="0.3">
      <c r="A447" s="42">
        <f t="shared" si="365"/>
        <v>446</v>
      </c>
      <c r="B447" s="43">
        <v>45598</v>
      </c>
      <c r="C447" s="44">
        <v>0.76388888888888884</v>
      </c>
      <c r="D447" s="45" t="str">
        <f>IF(Tabela46[[#This Row],[Data]]&lt;&gt;"",PROPER(TEXT(Tabela46[[#This Row],[Data]],"mmmm")),"")</f>
        <v>Novembro</v>
      </c>
      <c r="E447" s="45">
        <f>IF(Tabela46[[#This Row],[Data]]&lt;&gt;"",YEAR(Tabela46[[#This Row],[Data]]),"")</f>
        <v>2024</v>
      </c>
      <c r="F447" s="46">
        <f>IF(AND(Tabela46[[#This Row],[Data]]&lt;&gt;"",Tabela46[[#This Row],[Horário]]&lt;&gt;""),Tabela46[[#This Row],[Data]]+Tabela46[[#This Row],[Horário]],"")</f>
        <v>45598.763888888891</v>
      </c>
      <c r="G447" s="46">
        <f t="shared" si="366"/>
        <v>0.13194444444525288</v>
      </c>
      <c r="H447" s="47">
        <f t="shared" si="367"/>
        <v>0</v>
      </c>
      <c r="I447" s="47">
        <f t="shared" si="368"/>
        <v>3</v>
      </c>
      <c r="J447" s="48">
        <f t="shared" si="369"/>
        <v>10.000000001164153</v>
      </c>
    </row>
    <row r="448" spans="1:10" x14ac:dyDescent="0.3">
      <c r="A448" s="42">
        <f t="shared" ref="A448:A453" si="370">A447+1</f>
        <v>447</v>
      </c>
      <c r="B448" s="43">
        <v>45598</v>
      </c>
      <c r="C448" s="44">
        <v>0.84027777777777779</v>
      </c>
      <c r="D448" s="45" t="str">
        <f>IF(Tabela46[[#This Row],[Data]]&lt;&gt;"",PROPER(TEXT(Tabela46[[#This Row],[Data]],"mmmm")),"")</f>
        <v>Novembro</v>
      </c>
      <c r="E448" s="45">
        <f>IF(Tabela46[[#This Row],[Data]]&lt;&gt;"",YEAR(Tabela46[[#This Row],[Data]]),"")</f>
        <v>2024</v>
      </c>
      <c r="F448" s="46">
        <f>IF(AND(Tabela46[[#This Row],[Data]]&lt;&gt;"",Tabela46[[#This Row],[Horário]]&lt;&gt;""),Tabela46[[#This Row],[Data]]+Tabela46[[#This Row],[Horário]],"")</f>
        <v>45598.840277777781</v>
      </c>
      <c r="G448" s="46">
        <f t="shared" ref="G448:G453" si="371">IF(AND(B448&lt;&gt;"",C448&lt;&gt;""),(B448+C448)-(B447+C447),"")</f>
        <v>7.6388888890505768E-2</v>
      </c>
      <c r="H448" s="47">
        <f t="shared" ref="H448:H453" si="372">IF(G448&lt;&gt;"",INT(G448),"")</f>
        <v>0</v>
      </c>
      <c r="I448" s="47">
        <f t="shared" ref="I448:I453" si="373">IF(H448&lt;&gt;"",INT((G448-H448)*24),"")</f>
        <v>1</v>
      </c>
      <c r="J448" s="48">
        <f t="shared" ref="J448:J453" si="374">IF(I448&lt;&gt;"",(((G448-H448)*24)-I448)*60,"")</f>
        <v>50.000000002328306</v>
      </c>
    </row>
    <row r="449" spans="1:10" x14ac:dyDescent="0.3">
      <c r="A449" s="42">
        <f t="shared" si="370"/>
        <v>448</v>
      </c>
      <c r="B449" s="43">
        <v>45599</v>
      </c>
      <c r="C449" s="44">
        <v>0.72916666666666663</v>
      </c>
      <c r="D449" s="45" t="str">
        <f>IF(Tabela46[[#This Row],[Data]]&lt;&gt;"",PROPER(TEXT(Tabela46[[#This Row],[Data]],"mmmm")),"")</f>
        <v>Novembro</v>
      </c>
      <c r="E449" s="45">
        <f>IF(Tabela46[[#This Row],[Data]]&lt;&gt;"",YEAR(Tabela46[[#This Row],[Data]]),"")</f>
        <v>2024</v>
      </c>
      <c r="F449" s="46">
        <f>IF(AND(Tabela46[[#This Row],[Data]]&lt;&gt;"",Tabela46[[#This Row],[Horário]]&lt;&gt;""),Tabela46[[#This Row],[Data]]+Tabela46[[#This Row],[Horário]],"")</f>
        <v>45599.729166666664</v>
      </c>
      <c r="G449" s="46">
        <f t="shared" si="371"/>
        <v>0.88888888888322981</v>
      </c>
      <c r="H449" s="47">
        <f t="shared" si="372"/>
        <v>0</v>
      </c>
      <c r="I449" s="47">
        <f t="shared" si="373"/>
        <v>21</v>
      </c>
      <c r="J449" s="48">
        <f t="shared" si="374"/>
        <v>19.999999991850927</v>
      </c>
    </row>
    <row r="450" spans="1:10" x14ac:dyDescent="0.3">
      <c r="A450" s="42">
        <f t="shared" si="370"/>
        <v>449</v>
      </c>
      <c r="B450" s="43">
        <v>45599</v>
      </c>
      <c r="C450" s="44">
        <v>0.77083333333333337</v>
      </c>
      <c r="D450" s="45" t="str">
        <f>IF(Tabela46[[#This Row],[Data]]&lt;&gt;"",PROPER(TEXT(Tabela46[[#This Row],[Data]],"mmmm")),"")</f>
        <v>Novembro</v>
      </c>
      <c r="E450" s="45">
        <f>IF(Tabela46[[#This Row],[Data]]&lt;&gt;"",YEAR(Tabela46[[#This Row],[Data]]),"")</f>
        <v>2024</v>
      </c>
      <c r="F450" s="46">
        <f>IF(AND(Tabela46[[#This Row],[Data]]&lt;&gt;"",Tabela46[[#This Row],[Horário]]&lt;&gt;""),Tabela46[[#This Row],[Data]]+Tabela46[[#This Row],[Horário]],"")</f>
        <v>45599.770833333336</v>
      </c>
      <c r="G450" s="46">
        <f t="shared" si="371"/>
        <v>4.1666666671517305E-2</v>
      </c>
      <c r="H450" s="47">
        <f t="shared" si="372"/>
        <v>0</v>
      </c>
      <c r="I450" s="47">
        <f t="shared" si="373"/>
        <v>1</v>
      </c>
      <c r="J450" s="48">
        <f t="shared" si="374"/>
        <v>6.9849193096160889E-9</v>
      </c>
    </row>
    <row r="451" spans="1:10" x14ac:dyDescent="0.3">
      <c r="A451" s="42">
        <f t="shared" si="370"/>
        <v>450</v>
      </c>
      <c r="B451" s="43">
        <v>45599</v>
      </c>
      <c r="C451" s="44">
        <v>0.98263888888888884</v>
      </c>
      <c r="D451" s="45" t="str">
        <f>IF(Tabela46[[#This Row],[Data]]&lt;&gt;"",PROPER(TEXT(Tabela46[[#This Row],[Data]],"mmmm")),"")</f>
        <v>Novembro</v>
      </c>
      <c r="E451" s="45">
        <f>IF(Tabela46[[#This Row],[Data]]&lt;&gt;"",YEAR(Tabela46[[#This Row],[Data]]),"")</f>
        <v>2024</v>
      </c>
      <c r="F451" s="46">
        <f>IF(AND(Tabela46[[#This Row],[Data]]&lt;&gt;"",Tabela46[[#This Row],[Horário]]&lt;&gt;""),Tabela46[[#This Row],[Data]]+Tabela46[[#This Row],[Horário]],"")</f>
        <v>45599.982638888891</v>
      </c>
      <c r="G451" s="46">
        <f t="shared" si="371"/>
        <v>0.21180555555474712</v>
      </c>
      <c r="H451" s="47">
        <f t="shared" si="372"/>
        <v>0</v>
      </c>
      <c r="I451" s="47">
        <f t="shared" si="373"/>
        <v>5</v>
      </c>
      <c r="J451" s="48">
        <f t="shared" si="374"/>
        <v>4.9999999988358468</v>
      </c>
    </row>
    <row r="452" spans="1:10" x14ac:dyDescent="0.3">
      <c r="A452" s="42">
        <f t="shared" si="370"/>
        <v>451</v>
      </c>
      <c r="B452" s="43">
        <v>45600</v>
      </c>
      <c r="C452" s="44">
        <v>0.88194444444444442</v>
      </c>
      <c r="D452" s="45" t="str">
        <f>IF(Tabela46[[#This Row],[Data]]&lt;&gt;"",PROPER(TEXT(Tabela46[[#This Row],[Data]],"mmmm")),"")</f>
        <v>Novembro</v>
      </c>
      <c r="E452" s="45">
        <f>IF(Tabela46[[#This Row],[Data]]&lt;&gt;"",YEAR(Tabela46[[#This Row],[Data]]),"")</f>
        <v>2024</v>
      </c>
      <c r="F452" s="46">
        <f>IF(AND(Tabela46[[#This Row],[Data]]&lt;&gt;"",Tabela46[[#This Row],[Horário]]&lt;&gt;""),Tabela46[[#This Row],[Data]]+Tabela46[[#This Row],[Horário]],"")</f>
        <v>45600.881944444445</v>
      </c>
      <c r="G452" s="46">
        <f t="shared" si="371"/>
        <v>0.89930555555474712</v>
      </c>
      <c r="H452" s="47">
        <f t="shared" si="372"/>
        <v>0</v>
      </c>
      <c r="I452" s="47">
        <f t="shared" si="373"/>
        <v>21</v>
      </c>
      <c r="J452" s="48">
        <f t="shared" si="374"/>
        <v>34.999999998835847</v>
      </c>
    </row>
    <row r="453" spans="1:10" x14ac:dyDescent="0.3">
      <c r="A453" s="42">
        <f t="shared" si="370"/>
        <v>452</v>
      </c>
      <c r="B453" s="43">
        <v>45601</v>
      </c>
      <c r="C453" s="44">
        <v>0.52083333333333337</v>
      </c>
      <c r="D453" s="45" t="str">
        <f>IF(Tabela46[[#This Row],[Data]]&lt;&gt;"",PROPER(TEXT(Tabela46[[#This Row],[Data]],"mmmm")),"")</f>
        <v>Novembro</v>
      </c>
      <c r="E453" s="45">
        <f>IF(Tabela46[[#This Row],[Data]]&lt;&gt;"",YEAR(Tabela46[[#This Row],[Data]]),"")</f>
        <v>2024</v>
      </c>
      <c r="F453" s="46">
        <f>IF(AND(Tabela46[[#This Row],[Data]]&lt;&gt;"",Tabela46[[#This Row],[Horário]]&lt;&gt;""),Tabela46[[#This Row],[Data]]+Tabela46[[#This Row],[Horário]],"")</f>
        <v>45601.520833333336</v>
      </c>
      <c r="G453" s="46">
        <f t="shared" si="371"/>
        <v>0.63888888889050577</v>
      </c>
      <c r="H453" s="47">
        <f t="shared" si="372"/>
        <v>0</v>
      </c>
      <c r="I453" s="47">
        <f t="shared" si="373"/>
        <v>15</v>
      </c>
      <c r="J453" s="48">
        <f t="shared" si="374"/>
        <v>20.000000002328306</v>
      </c>
    </row>
    <row r="454" spans="1:10" x14ac:dyDescent="0.3">
      <c r="A454" s="42">
        <f t="shared" ref="A454:A459" si="375">A453+1</f>
        <v>453</v>
      </c>
      <c r="B454" s="43">
        <v>45601</v>
      </c>
      <c r="C454" s="44">
        <v>0.71597222222222223</v>
      </c>
      <c r="D454" s="45" t="str">
        <f>IF(Tabela46[[#This Row],[Data]]&lt;&gt;"",PROPER(TEXT(Tabela46[[#This Row],[Data]],"mmmm")),"")</f>
        <v>Novembro</v>
      </c>
      <c r="E454" s="45">
        <f>IF(Tabela46[[#This Row],[Data]]&lt;&gt;"",YEAR(Tabela46[[#This Row],[Data]]),"")</f>
        <v>2024</v>
      </c>
      <c r="F454" s="46">
        <f>IF(AND(Tabela46[[#This Row],[Data]]&lt;&gt;"",Tabela46[[#This Row],[Horário]]&lt;&gt;""),Tabela46[[#This Row],[Data]]+Tabela46[[#This Row],[Horário]],"")</f>
        <v>45601.71597222222</v>
      </c>
      <c r="G454" s="46">
        <f t="shared" ref="G454:G459" si="376">IF(AND(B454&lt;&gt;"",C454&lt;&gt;""),(B454+C454)-(B453+C453),"")</f>
        <v>0.195138888884685</v>
      </c>
      <c r="H454" s="47">
        <f t="shared" ref="H454:H459" si="377">IF(G454&lt;&gt;"",INT(G454),"")</f>
        <v>0</v>
      </c>
      <c r="I454" s="47">
        <f t="shared" ref="I454:I459" si="378">IF(H454&lt;&gt;"",INT((G454-H454)*24),"")</f>
        <v>4</v>
      </c>
      <c r="J454" s="48">
        <f t="shared" ref="J454:J459" si="379">IF(I454&lt;&gt;"",(((G454-H454)*24)-I454)*60,"")</f>
        <v>40.999999993946403</v>
      </c>
    </row>
    <row r="455" spans="1:10" x14ac:dyDescent="0.3">
      <c r="A455" s="42">
        <f t="shared" si="375"/>
        <v>454</v>
      </c>
      <c r="B455" s="43">
        <v>45601</v>
      </c>
      <c r="C455" s="44">
        <v>0.90972222222222221</v>
      </c>
      <c r="D455" s="45" t="str">
        <f>IF(Tabela46[[#This Row],[Data]]&lt;&gt;"",PROPER(TEXT(Tabela46[[#This Row],[Data]],"mmmm")),"")</f>
        <v>Novembro</v>
      </c>
      <c r="E455" s="45">
        <f>IF(Tabela46[[#This Row],[Data]]&lt;&gt;"",YEAR(Tabela46[[#This Row],[Data]]),"")</f>
        <v>2024</v>
      </c>
      <c r="F455" s="46">
        <f>IF(AND(Tabela46[[#This Row],[Data]]&lt;&gt;"",Tabela46[[#This Row],[Horário]]&lt;&gt;""),Tabela46[[#This Row],[Data]]+Tabela46[[#This Row],[Horário]],"")</f>
        <v>45601.909722222219</v>
      </c>
      <c r="G455" s="46">
        <f t="shared" si="376"/>
        <v>0.19374999999854481</v>
      </c>
      <c r="H455" s="47">
        <f t="shared" si="377"/>
        <v>0</v>
      </c>
      <c r="I455" s="47">
        <f t="shared" si="378"/>
        <v>4</v>
      </c>
      <c r="J455" s="48">
        <f t="shared" si="379"/>
        <v>38.999999997904524</v>
      </c>
    </row>
    <row r="456" spans="1:10" x14ac:dyDescent="0.3">
      <c r="A456" s="42">
        <f t="shared" si="375"/>
        <v>455</v>
      </c>
      <c r="B456" s="43">
        <v>45603</v>
      </c>
      <c r="C456" s="44">
        <v>0.69444444444444442</v>
      </c>
      <c r="D456" s="45" t="str">
        <f>IF(Tabela46[[#This Row],[Data]]&lt;&gt;"",PROPER(TEXT(Tabela46[[#This Row],[Data]],"mmmm")),"")</f>
        <v>Novembro</v>
      </c>
      <c r="E456" s="45">
        <f>IF(Tabela46[[#This Row],[Data]]&lt;&gt;"",YEAR(Tabela46[[#This Row],[Data]]),"")</f>
        <v>2024</v>
      </c>
      <c r="F456" s="46">
        <f>IF(AND(Tabela46[[#This Row],[Data]]&lt;&gt;"",Tabela46[[#This Row],[Horário]]&lt;&gt;""),Tabela46[[#This Row],[Data]]+Tabela46[[#This Row],[Horário]],"")</f>
        <v>45603.694444444445</v>
      </c>
      <c r="G456" s="46">
        <f t="shared" si="376"/>
        <v>1.7847222222262644</v>
      </c>
      <c r="H456" s="47">
        <f t="shared" si="377"/>
        <v>1</v>
      </c>
      <c r="I456" s="47">
        <f t="shared" si="378"/>
        <v>18</v>
      </c>
      <c r="J456" s="48">
        <f t="shared" si="379"/>
        <v>50.000000005820766</v>
      </c>
    </row>
    <row r="457" spans="1:10" x14ac:dyDescent="0.3">
      <c r="A457" s="42">
        <f t="shared" si="375"/>
        <v>456</v>
      </c>
      <c r="B457" s="43">
        <v>45604</v>
      </c>
      <c r="C457" s="44">
        <v>0.52083333333333337</v>
      </c>
      <c r="D457" s="45" t="str">
        <f>IF(Tabela46[[#This Row],[Data]]&lt;&gt;"",PROPER(TEXT(Tabela46[[#This Row],[Data]],"mmmm")),"")</f>
        <v>Novembro</v>
      </c>
      <c r="E457" s="45">
        <f>IF(Tabela46[[#This Row],[Data]]&lt;&gt;"",YEAR(Tabela46[[#This Row],[Data]]),"")</f>
        <v>2024</v>
      </c>
      <c r="F457" s="46">
        <f>IF(AND(Tabela46[[#This Row],[Data]]&lt;&gt;"",Tabela46[[#This Row],[Horário]]&lt;&gt;""),Tabela46[[#This Row],[Data]]+Tabela46[[#This Row],[Horário]],"")</f>
        <v>45604.520833333336</v>
      </c>
      <c r="G457" s="46">
        <f t="shared" si="376"/>
        <v>0.82638888889050577</v>
      </c>
      <c r="H457" s="47">
        <f t="shared" si="377"/>
        <v>0</v>
      </c>
      <c r="I457" s="47">
        <f t="shared" si="378"/>
        <v>19</v>
      </c>
      <c r="J457" s="48">
        <f t="shared" si="379"/>
        <v>50.000000002328306</v>
      </c>
    </row>
    <row r="458" spans="1:10" x14ac:dyDescent="0.3">
      <c r="A458" s="42">
        <f t="shared" si="375"/>
        <v>457</v>
      </c>
      <c r="B458" s="43">
        <v>45604</v>
      </c>
      <c r="C458" s="44">
        <v>0.68055555555555558</v>
      </c>
      <c r="D458" s="45" t="str">
        <f>IF(Tabela46[[#This Row],[Data]]&lt;&gt;"",PROPER(TEXT(Tabela46[[#This Row],[Data]],"mmmm")),"")</f>
        <v>Novembro</v>
      </c>
      <c r="E458" s="45">
        <f>IF(Tabela46[[#This Row],[Data]]&lt;&gt;"",YEAR(Tabela46[[#This Row],[Data]]),"")</f>
        <v>2024</v>
      </c>
      <c r="F458" s="46">
        <f>IF(AND(Tabela46[[#This Row],[Data]]&lt;&gt;"",Tabela46[[#This Row],[Horário]]&lt;&gt;""),Tabela46[[#This Row],[Data]]+Tabela46[[#This Row],[Horário]],"")</f>
        <v>45604.680555555555</v>
      </c>
      <c r="G458" s="46">
        <f t="shared" si="376"/>
        <v>0.15972222221898846</v>
      </c>
      <c r="H458" s="47">
        <f t="shared" si="377"/>
        <v>0</v>
      </c>
      <c r="I458" s="47">
        <f t="shared" si="378"/>
        <v>3</v>
      </c>
      <c r="J458" s="48">
        <f t="shared" si="379"/>
        <v>49.999999995343387</v>
      </c>
    </row>
    <row r="459" spans="1:10" x14ac:dyDescent="0.3">
      <c r="A459" s="42">
        <f t="shared" si="375"/>
        <v>458</v>
      </c>
      <c r="B459" s="43">
        <v>45606</v>
      </c>
      <c r="C459" s="44">
        <v>0.86805555555555558</v>
      </c>
      <c r="D459" s="45" t="str">
        <f>IF(Tabela46[[#This Row],[Data]]&lt;&gt;"",PROPER(TEXT(Tabela46[[#This Row],[Data]],"mmmm")),"")</f>
        <v>Novembro</v>
      </c>
      <c r="E459" s="45">
        <f>IF(Tabela46[[#This Row],[Data]]&lt;&gt;"",YEAR(Tabela46[[#This Row],[Data]]),"")</f>
        <v>2024</v>
      </c>
      <c r="F459" s="46">
        <f>IF(AND(Tabela46[[#This Row],[Data]]&lt;&gt;"",Tabela46[[#This Row],[Horário]]&lt;&gt;""),Tabela46[[#This Row],[Data]]+Tabela46[[#This Row],[Horário]],"")</f>
        <v>45606.868055555555</v>
      </c>
      <c r="G459" s="46">
        <f t="shared" si="376"/>
        <v>2.1875</v>
      </c>
      <c r="H459" s="47">
        <f t="shared" si="377"/>
        <v>2</v>
      </c>
      <c r="I459" s="47">
        <f t="shared" si="378"/>
        <v>4</v>
      </c>
      <c r="J459" s="48">
        <f t="shared" si="379"/>
        <v>30</v>
      </c>
    </row>
    <row r="460" spans="1:10" x14ac:dyDescent="0.3">
      <c r="A460" s="42">
        <f t="shared" ref="A460:A465" si="380">A459+1</f>
        <v>459</v>
      </c>
      <c r="B460" s="43">
        <v>45606</v>
      </c>
      <c r="C460" s="44">
        <v>0.93055555555555558</v>
      </c>
      <c r="D460" s="45" t="str">
        <f>IF(Tabela46[[#This Row],[Data]]&lt;&gt;"",PROPER(TEXT(Tabela46[[#This Row],[Data]],"mmmm")),"")</f>
        <v>Novembro</v>
      </c>
      <c r="E460" s="45">
        <f>IF(Tabela46[[#This Row],[Data]]&lt;&gt;"",YEAR(Tabela46[[#This Row],[Data]]),"")</f>
        <v>2024</v>
      </c>
      <c r="F460" s="46">
        <f>IF(AND(Tabela46[[#This Row],[Data]]&lt;&gt;"",Tabela46[[#This Row],[Horário]]&lt;&gt;""),Tabela46[[#This Row],[Data]]+Tabela46[[#This Row],[Horário]],"")</f>
        <v>45606.930555555555</v>
      </c>
      <c r="G460" s="46">
        <f t="shared" ref="G460:G465" si="381">IF(AND(B460&lt;&gt;"",C460&lt;&gt;""),(B460+C460)-(B459+C459),"")</f>
        <v>6.25E-2</v>
      </c>
      <c r="H460" s="47">
        <f t="shared" ref="H460:H465" si="382">IF(G460&lt;&gt;"",INT(G460),"")</f>
        <v>0</v>
      </c>
      <c r="I460" s="47">
        <f t="shared" ref="I460:I465" si="383">IF(H460&lt;&gt;"",INT((G460-H460)*24),"")</f>
        <v>1</v>
      </c>
      <c r="J460" s="48">
        <f t="shared" ref="J460:J465" si="384">IF(I460&lt;&gt;"",(((G460-H460)*24)-I460)*60,"")</f>
        <v>30</v>
      </c>
    </row>
    <row r="461" spans="1:10" x14ac:dyDescent="0.3">
      <c r="A461" s="42">
        <f t="shared" si="380"/>
        <v>460</v>
      </c>
      <c r="B461" s="43">
        <v>45607</v>
      </c>
      <c r="C461" s="44">
        <v>0.1423611111111111</v>
      </c>
      <c r="D461" s="45" t="str">
        <f>IF(Tabela46[[#This Row],[Data]]&lt;&gt;"",PROPER(TEXT(Tabela46[[#This Row],[Data]],"mmmm")),"")</f>
        <v>Novembro</v>
      </c>
      <c r="E461" s="45">
        <f>IF(Tabela46[[#This Row],[Data]]&lt;&gt;"",YEAR(Tabela46[[#This Row],[Data]]),"")</f>
        <v>2024</v>
      </c>
      <c r="F461" s="46">
        <f>IF(AND(Tabela46[[#This Row],[Data]]&lt;&gt;"",Tabela46[[#This Row],[Horário]]&lt;&gt;""),Tabela46[[#This Row],[Data]]+Tabela46[[#This Row],[Horário]],"")</f>
        <v>45607.142361111109</v>
      </c>
      <c r="G461" s="46">
        <f t="shared" si="381"/>
        <v>0.21180555555474712</v>
      </c>
      <c r="H461" s="47">
        <f t="shared" si="382"/>
        <v>0</v>
      </c>
      <c r="I461" s="47">
        <f t="shared" si="383"/>
        <v>5</v>
      </c>
      <c r="J461" s="48">
        <f t="shared" si="384"/>
        <v>4.9999999988358468</v>
      </c>
    </row>
    <row r="462" spans="1:10" x14ac:dyDescent="0.3">
      <c r="A462" s="42">
        <f t="shared" si="380"/>
        <v>461</v>
      </c>
      <c r="B462" s="43">
        <v>45607</v>
      </c>
      <c r="C462" s="44">
        <v>0.23055555555555557</v>
      </c>
      <c r="D462" s="45" t="str">
        <f>IF(Tabela46[[#This Row],[Data]]&lt;&gt;"",PROPER(TEXT(Tabela46[[#This Row],[Data]],"mmmm")),"")</f>
        <v>Novembro</v>
      </c>
      <c r="E462" s="45">
        <f>IF(Tabela46[[#This Row],[Data]]&lt;&gt;"",YEAR(Tabela46[[#This Row],[Data]]),"")</f>
        <v>2024</v>
      </c>
      <c r="F462" s="46">
        <f>IF(AND(Tabela46[[#This Row],[Data]]&lt;&gt;"",Tabela46[[#This Row],[Horário]]&lt;&gt;""),Tabela46[[#This Row],[Data]]+Tabela46[[#This Row],[Horário]],"")</f>
        <v>45607.230555555558</v>
      </c>
      <c r="G462" s="46">
        <f t="shared" si="381"/>
        <v>8.8194444448163267E-2</v>
      </c>
      <c r="H462" s="47">
        <f t="shared" si="382"/>
        <v>0</v>
      </c>
      <c r="I462" s="47">
        <f t="shared" si="383"/>
        <v>2</v>
      </c>
      <c r="J462" s="48">
        <f t="shared" si="384"/>
        <v>7.0000000053551048</v>
      </c>
    </row>
    <row r="463" spans="1:10" x14ac:dyDescent="0.3">
      <c r="A463" s="42">
        <f t="shared" si="380"/>
        <v>462</v>
      </c>
      <c r="B463" s="43">
        <v>45607</v>
      </c>
      <c r="C463" s="44">
        <v>0.3888888888888889</v>
      </c>
      <c r="D463" s="45" t="str">
        <f>IF(Tabela46[[#This Row],[Data]]&lt;&gt;"",PROPER(TEXT(Tabela46[[#This Row],[Data]],"mmmm")),"")</f>
        <v>Novembro</v>
      </c>
      <c r="E463" s="45">
        <f>IF(Tabela46[[#This Row],[Data]]&lt;&gt;"",YEAR(Tabela46[[#This Row],[Data]]),"")</f>
        <v>2024</v>
      </c>
      <c r="F463" s="46">
        <f>IF(AND(Tabela46[[#This Row],[Data]]&lt;&gt;"",Tabela46[[#This Row],[Horário]]&lt;&gt;""),Tabela46[[#This Row],[Data]]+Tabela46[[#This Row],[Horário]],"")</f>
        <v>45607.388888888891</v>
      </c>
      <c r="G463" s="46">
        <f t="shared" si="381"/>
        <v>0.15833333333284827</v>
      </c>
      <c r="H463" s="47">
        <f t="shared" si="382"/>
        <v>0</v>
      </c>
      <c r="I463" s="47">
        <f t="shared" si="383"/>
        <v>3</v>
      </c>
      <c r="J463" s="48">
        <f t="shared" si="384"/>
        <v>47.999999999301508</v>
      </c>
    </row>
    <row r="464" spans="1:10" x14ac:dyDescent="0.3">
      <c r="A464" s="42">
        <f t="shared" si="380"/>
        <v>463</v>
      </c>
      <c r="B464" s="43">
        <v>45607</v>
      </c>
      <c r="C464" s="44">
        <v>0.58333333333333337</v>
      </c>
      <c r="D464" s="45" t="str">
        <f>IF(Tabela46[[#This Row],[Data]]&lt;&gt;"",PROPER(TEXT(Tabela46[[#This Row],[Data]],"mmmm")),"")</f>
        <v>Novembro</v>
      </c>
      <c r="E464" s="45">
        <f>IF(Tabela46[[#This Row],[Data]]&lt;&gt;"",YEAR(Tabela46[[#This Row],[Data]]),"")</f>
        <v>2024</v>
      </c>
      <c r="F464" s="46">
        <f>IF(AND(Tabela46[[#This Row],[Data]]&lt;&gt;"",Tabela46[[#This Row],[Horário]]&lt;&gt;""),Tabela46[[#This Row],[Data]]+Tabela46[[#This Row],[Horário]],"")</f>
        <v>45607.583333333336</v>
      </c>
      <c r="G464" s="46">
        <f t="shared" si="381"/>
        <v>0.19444444444525288</v>
      </c>
      <c r="H464" s="47">
        <f t="shared" si="382"/>
        <v>0</v>
      </c>
      <c r="I464" s="47">
        <f t="shared" si="383"/>
        <v>4</v>
      </c>
      <c r="J464" s="48">
        <f t="shared" si="384"/>
        <v>40.000000001164153</v>
      </c>
    </row>
    <row r="465" spans="1:10" x14ac:dyDescent="0.3">
      <c r="A465" s="42">
        <f t="shared" si="380"/>
        <v>464</v>
      </c>
      <c r="B465" s="43">
        <v>45609</v>
      </c>
      <c r="C465" s="44">
        <v>0.67500000000000004</v>
      </c>
      <c r="D465" s="45" t="str">
        <f>IF(Tabela46[[#This Row],[Data]]&lt;&gt;"",PROPER(TEXT(Tabela46[[#This Row],[Data]],"mmmm")),"")</f>
        <v>Novembro</v>
      </c>
      <c r="E465" s="45">
        <f>IF(Tabela46[[#This Row],[Data]]&lt;&gt;"",YEAR(Tabela46[[#This Row],[Data]]),"")</f>
        <v>2024</v>
      </c>
      <c r="F465" s="46">
        <f>IF(AND(Tabela46[[#This Row],[Data]]&lt;&gt;"",Tabela46[[#This Row],[Horário]]&lt;&gt;""),Tabela46[[#This Row],[Data]]+Tabela46[[#This Row],[Horário]],"")</f>
        <v>45609.675000000003</v>
      </c>
      <c r="G465" s="46">
        <f t="shared" si="381"/>
        <v>2.0916666666671517</v>
      </c>
      <c r="H465" s="47">
        <f t="shared" si="382"/>
        <v>2</v>
      </c>
      <c r="I465" s="47">
        <f t="shared" si="383"/>
        <v>2</v>
      </c>
      <c r="J465" s="48">
        <f t="shared" si="384"/>
        <v>12.000000000698492</v>
      </c>
    </row>
    <row r="466" spans="1:10" x14ac:dyDescent="0.3">
      <c r="A466" s="42">
        <f t="shared" ref="A466:A471" si="385">A465+1</f>
        <v>465</v>
      </c>
      <c r="B466" s="43">
        <v>45620</v>
      </c>
      <c r="C466" s="44">
        <v>0.9375</v>
      </c>
      <c r="D466" s="45" t="str">
        <f>IF(Tabela46[[#This Row],[Data]]&lt;&gt;"",PROPER(TEXT(Tabela46[[#This Row],[Data]],"mmmm")),"")</f>
        <v>Novembro</v>
      </c>
      <c r="E466" s="45">
        <f>IF(Tabela46[[#This Row],[Data]]&lt;&gt;"",YEAR(Tabela46[[#This Row],[Data]]),"")</f>
        <v>2024</v>
      </c>
      <c r="F466" s="46">
        <f>IF(AND(Tabela46[[#This Row],[Data]]&lt;&gt;"",Tabela46[[#This Row],[Horário]]&lt;&gt;""),Tabela46[[#This Row],[Data]]+Tabela46[[#This Row],[Horário]],"")</f>
        <v>45620.9375</v>
      </c>
      <c r="G466" s="46">
        <f t="shared" ref="G466:G471" si="386">IF(AND(B466&lt;&gt;"",C466&lt;&gt;""),(B466+C466)-(B465+C465),"")</f>
        <v>11.26249999999709</v>
      </c>
      <c r="H466" s="47">
        <f t="shared" ref="H466:H471" si="387">IF(G466&lt;&gt;"",INT(G466),"")</f>
        <v>11</v>
      </c>
      <c r="I466" s="47">
        <f t="shared" ref="I466:I471" si="388">IF(H466&lt;&gt;"",INT((G466-H466)*24),"")</f>
        <v>6</v>
      </c>
      <c r="J466" s="48">
        <f t="shared" ref="J466:J471" si="389">IF(I466&lt;&gt;"",(((G466-H466)*24)-I466)*60,"")</f>
        <v>17.999999995809048</v>
      </c>
    </row>
    <row r="467" spans="1:10" x14ac:dyDescent="0.3">
      <c r="A467" s="42">
        <f t="shared" si="385"/>
        <v>466</v>
      </c>
      <c r="B467" s="43">
        <v>45621</v>
      </c>
      <c r="C467" s="44">
        <v>2.0833333333333332E-2</v>
      </c>
      <c r="D467" s="45" t="str">
        <f>IF(Tabela46[[#This Row],[Data]]&lt;&gt;"",PROPER(TEXT(Tabela46[[#This Row],[Data]],"mmmm")),"")</f>
        <v>Novembro</v>
      </c>
      <c r="E467" s="45">
        <f>IF(Tabela46[[#This Row],[Data]]&lt;&gt;"",YEAR(Tabela46[[#This Row],[Data]]),"")</f>
        <v>2024</v>
      </c>
      <c r="F467" s="46">
        <f>IF(AND(Tabela46[[#This Row],[Data]]&lt;&gt;"",Tabela46[[#This Row],[Horário]]&lt;&gt;""),Tabela46[[#This Row],[Data]]+Tabela46[[#This Row],[Horário]],"")</f>
        <v>45621.020833333336</v>
      </c>
      <c r="G467" s="46">
        <f t="shared" si="386"/>
        <v>8.3333333335758653E-2</v>
      </c>
      <c r="H467" s="47">
        <f t="shared" si="387"/>
        <v>0</v>
      </c>
      <c r="I467" s="47">
        <f t="shared" si="388"/>
        <v>2</v>
      </c>
      <c r="J467" s="48">
        <f t="shared" si="389"/>
        <v>3.4924596548080444E-9</v>
      </c>
    </row>
    <row r="468" spans="1:10" x14ac:dyDescent="0.3">
      <c r="A468" s="42">
        <f t="shared" si="385"/>
        <v>467</v>
      </c>
      <c r="B468" s="43">
        <v>45621</v>
      </c>
      <c r="C468" s="44">
        <v>5.2777777777777778E-2</v>
      </c>
      <c r="D468" s="45" t="str">
        <f>IF(Tabela46[[#This Row],[Data]]&lt;&gt;"",PROPER(TEXT(Tabela46[[#This Row],[Data]],"mmmm")),"")</f>
        <v>Novembro</v>
      </c>
      <c r="E468" s="45">
        <f>IF(Tabela46[[#This Row],[Data]]&lt;&gt;"",YEAR(Tabela46[[#This Row],[Data]]),"")</f>
        <v>2024</v>
      </c>
      <c r="F468" s="46">
        <f>IF(AND(Tabela46[[#This Row],[Data]]&lt;&gt;"",Tabela46[[#This Row],[Horário]]&lt;&gt;""),Tabela46[[#This Row],[Data]]+Tabela46[[#This Row],[Horário]],"")</f>
        <v>45621.052777777775</v>
      </c>
      <c r="G468" s="46">
        <f t="shared" si="386"/>
        <v>3.1944444439432118E-2</v>
      </c>
      <c r="H468" s="47">
        <f t="shared" si="387"/>
        <v>0</v>
      </c>
      <c r="I468" s="47">
        <f t="shared" si="388"/>
        <v>0</v>
      </c>
      <c r="J468" s="48">
        <f t="shared" si="389"/>
        <v>45.99999999278225</v>
      </c>
    </row>
    <row r="469" spans="1:10" x14ac:dyDescent="0.3">
      <c r="A469" s="42">
        <f t="shared" si="385"/>
        <v>468</v>
      </c>
      <c r="B469" s="43">
        <v>45621</v>
      </c>
      <c r="C469" s="44">
        <v>0.49305555555555558</v>
      </c>
      <c r="D469" s="45" t="str">
        <f>IF(Tabela46[[#This Row],[Data]]&lt;&gt;"",PROPER(TEXT(Tabela46[[#This Row],[Data]],"mmmm")),"")</f>
        <v>Novembro</v>
      </c>
      <c r="E469" s="45">
        <f>IF(Tabela46[[#This Row],[Data]]&lt;&gt;"",YEAR(Tabela46[[#This Row],[Data]]),"")</f>
        <v>2024</v>
      </c>
      <c r="F469" s="46">
        <f>IF(AND(Tabela46[[#This Row],[Data]]&lt;&gt;"",Tabela46[[#This Row],[Horário]]&lt;&gt;""),Tabela46[[#This Row],[Data]]+Tabela46[[#This Row],[Horário]],"")</f>
        <v>45621.493055555555</v>
      </c>
      <c r="G469" s="46">
        <f t="shared" si="386"/>
        <v>0.44027777777955635</v>
      </c>
      <c r="H469" s="47">
        <f t="shared" si="387"/>
        <v>0</v>
      </c>
      <c r="I469" s="47">
        <f t="shared" si="388"/>
        <v>10</v>
      </c>
      <c r="J469" s="48">
        <f t="shared" si="389"/>
        <v>34.000000002561137</v>
      </c>
    </row>
    <row r="470" spans="1:10" x14ac:dyDescent="0.3">
      <c r="A470" s="42">
        <f t="shared" si="385"/>
        <v>469</v>
      </c>
      <c r="B470" s="43">
        <v>45621</v>
      </c>
      <c r="C470" s="44">
        <v>0.59027777777777779</v>
      </c>
      <c r="D470" s="45" t="str">
        <f>IF(Tabela46[[#This Row],[Data]]&lt;&gt;"",PROPER(TEXT(Tabela46[[#This Row],[Data]],"mmmm")),"")</f>
        <v>Novembro</v>
      </c>
      <c r="E470" s="45">
        <f>IF(Tabela46[[#This Row],[Data]]&lt;&gt;"",YEAR(Tabela46[[#This Row],[Data]]),"")</f>
        <v>2024</v>
      </c>
      <c r="F470" s="46">
        <f>IF(AND(Tabela46[[#This Row],[Data]]&lt;&gt;"",Tabela46[[#This Row],[Horário]]&lt;&gt;""),Tabela46[[#This Row],[Data]]+Tabela46[[#This Row],[Horário]],"")</f>
        <v>45621.590277777781</v>
      </c>
      <c r="G470" s="46">
        <f t="shared" si="386"/>
        <v>9.7222222226264421E-2</v>
      </c>
      <c r="H470" s="47">
        <f t="shared" si="387"/>
        <v>0</v>
      </c>
      <c r="I470" s="47">
        <f t="shared" si="388"/>
        <v>2</v>
      </c>
      <c r="J470" s="48">
        <f t="shared" si="389"/>
        <v>20.000000005820766</v>
      </c>
    </row>
    <row r="471" spans="1:10" x14ac:dyDescent="0.3">
      <c r="A471" s="42">
        <f t="shared" si="385"/>
        <v>470</v>
      </c>
      <c r="B471" s="43">
        <v>45621</v>
      </c>
      <c r="C471" s="44">
        <v>0.69444444444444442</v>
      </c>
      <c r="D471" s="45" t="str">
        <f>IF(Tabela46[[#This Row],[Data]]&lt;&gt;"",PROPER(TEXT(Tabela46[[#This Row],[Data]],"mmmm")),"")</f>
        <v>Novembro</v>
      </c>
      <c r="E471" s="45">
        <f>IF(Tabela46[[#This Row],[Data]]&lt;&gt;"",YEAR(Tabela46[[#This Row],[Data]]),"")</f>
        <v>2024</v>
      </c>
      <c r="F471" s="46">
        <f>IF(AND(Tabela46[[#This Row],[Data]]&lt;&gt;"",Tabela46[[#This Row],[Horário]]&lt;&gt;""),Tabela46[[#This Row],[Data]]+Tabela46[[#This Row],[Horário]],"")</f>
        <v>45621.694444444445</v>
      </c>
      <c r="G471" s="46">
        <f t="shared" si="386"/>
        <v>0.10416666666424135</v>
      </c>
      <c r="H471" s="47">
        <f t="shared" si="387"/>
        <v>0</v>
      </c>
      <c r="I471" s="47">
        <f t="shared" si="388"/>
        <v>2</v>
      </c>
      <c r="J471" s="48">
        <f t="shared" si="389"/>
        <v>29.99999999650754</v>
      </c>
    </row>
    <row r="472" spans="1:10" x14ac:dyDescent="0.3">
      <c r="A472" s="42">
        <f t="shared" ref="A472:A477" si="390">A471+1</f>
        <v>471</v>
      </c>
      <c r="B472" s="43">
        <v>45622</v>
      </c>
      <c r="C472" s="44">
        <v>0.63194444444444442</v>
      </c>
      <c r="D472" s="45" t="str">
        <f>IF(Tabela46[[#This Row],[Data]]&lt;&gt;"",PROPER(TEXT(Tabela46[[#This Row],[Data]],"mmmm")),"")</f>
        <v>Novembro</v>
      </c>
      <c r="E472" s="45">
        <f>IF(Tabela46[[#This Row],[Data]]&lt;&gt;"",YEAR(Tabela46[[#This Row],[Data]]),"")</f>
        <v>2024</v>
      </c>
      <c r="F472" s="46">
        <f>IF(AND(Tabela46[[#This Row],[Data]]&lt;&gt;"",Tabela46[[#This Row],[Horário]]&lt;&gt;""),Tabela46[[#This Row],[Data]]+Tabela46[[#This Row],[Horário]],"")</f>
        <v>45622.631944444445</v>
      </c>
      <c r="G472" s="46">
        <f t="shared" ref="G472:G477" si="391">IF(AND(B472&lt;&gt;"",C472&lt;&gt;""),(B472+C472)-(B471+C471),"")</f>
        <v>0.9375</v>
      </c>
      <c r="H472" s="47">
        <f t="shared" ref="H472:H477" si="392">IF(G472&lt;&gt;"",INT(G472),"")</f>
        <v>0</v>
      </c>
      <c r="I472" s="47">
        <f t="shared" ref="I472:I477" si="393">IF(H472&lt;&gt;"",INT((G472-H472)*24),"")</f>
        <v>22</v>
      </c>
      <c r="J472" s="48">
        <f t="shared" ref="J472:J477" si="394">IF(I472&lt;&gt;"",(((G472-H472)*24)-I472)*60,"")</f>
        <v>30</v>
      </c>
    </row>
    <row r="473" spans="1:10" x14ac:dyDescent="0.3">
      <c r="A473" s="42">
        <f t="shared" si="390"/>
        <v>472</v>
      </c>
      <c r="B473" s="43">
        <v>45622</v>
      </c>
      <c r="C473" s="44">
        <v>0.95138888888888884</v>
      </c>
      <c r="D473" s="45" t="str">
        <f>IF(Tabela46[[#This Row],[Data]]&lt;&gt;"",PROPER(TEXT(Tabela46[[#This Row],[Data]],"mmmm")),"")</f>
        <v>Novembro</v>
      </c>
      <c r="E473" s="45">
        <f>IF(Tabela46[[#This Row],[Data]]&lt;&gt;"",YEAR(Tabela46[[#This Row],[Data]]),"")</f>
        <v>2024</v>
      </c>
      <c r="F473" s="46">
        <f>IF(AND(Tabela46[[#This Row],[Data]]&lt;&gt;"",Tabela46[[#This Row],[Horário]]&lt;&gt;""),Tabela46[[#This Row],[Data]]+Tabela46[[#This Row],[Horário]],"")</f>
        <v>45622.951388888891</v>
      </c>
      <c r="G473" s="46">
        <f t="shared" si="391"/>
        <v>0.31944444444525288</v>
      </c>
      <c r="H473" s="47">
        <f t="shared" si="392"/>
        <v>0</v>
      </c>
      <c r="I473" s="47">
        <f t="shared" si="393"/>
        <v>7</v>
      </c>
      <c r="J473" s="48">
        <f t="shared" si="394"/>
        <v>40.000000001164153</v>
      </c>
    </row>
    <row r="474" spans="1:10" x14ac:dyDescent="0.3">
      <c r="A474" s="42">
        <f t="shared" si="390"/>
        <v>473</v>
      </c>
      <c r="B474" s="43">
        <v>45623</v>
      </c>
      <c r="C474" s="44">
        <v>0.66666666666666663</v>
      </c>
      <c r="D474" s="45" t="str">
        <f>IF(Tabela46[[#This Row],[Data]]&lt;&gt;"",PROPER(TEXT(Tabela46[[#This Row],[Data]],"mmmm")),"")</f>
        <v>Novembro</v>
      </c>
      <c r="E474" s="45">
        <f>IF(Tabela46[[#This Row],[Data]]&lt;&gt;"",YEAR(Tabela46[[#This Row],[Data]]),"")</f>
        <v>2024</v>
      </c>
      <c r="F474" s="46">
        <f>IF(AND(Tabela46[[#This Row],[Data]]&lt;&gt;"",Tabela46[[#This Row],[Horário]]&lt;&gt;""),Tabela46[[#This Row],[Data]]+Tabela46[[#This Row],[Horário]],"")</f>
        <v>45623.666666666664</v>
      </c>
      <c r="G474" s="46">
        <f t="shared" si="391"/>
        <v>0.71527777777373558</v>
      </c>
      <c r="H474" s="47">
        <f t="shared" si="392"/>
        <v>0</v>
      </c>
      <c r="I474" s="47">
        <f t="shared" si="393"/>
        <v>17</v>
      </c>
      <c r="J474" s="48">
        <f t="shared" si="394"/>
        <v>9.9999999941792339</v>
      </c>
    </row>
    <row r="475" spans="1:10" x14ac:dyDescent="0.3">
      <c r="A475" s="42">
        <f t="shared" si="390"/>
        <v>474</v>
      </c>
      <c r="B475" s="43">
        <v>45623</v>
      </c>
      <c r="C475" s="44">
        <v>0.82291666666666663</v>
      </c>
      <c r="D475" s="45" t="str">
        <f>IF(Tabela46[[#This Row],[Data]]&lt;&gt;"",PROPER(TEXT(Tabela46[[#This Row],[Data]],"mmmm")),"")</f>
        <v>Novembro</v>
      </c>
      <c r="E475" s="45">
        <f>IF(Tabela46[[#This Row],[Data]]&lt;&gt;"",YEAR(Tabela46[[#This Row],[Data]]),"")</f>
        <v>2024</v>
      </c>
      <c r="F475" s="46">
        <f>IF(AND(Tabela46[[#This Row],[Data]]&lt;&gt;"",Tabela46[[#This Row],[Horário]]&lt;&gt;""),Tabela46[[#This Row],[Data]]+Tabela46[[#This Row],[Horário]],"")</f>
        <v>45623.822916666664</v>
      </c>
      <c r="G475" s="46">
        <f t="shared" si="391"/>
        <v>0.15625</v>
      </c>
      <c r="H475" s="47">
        <f t="shared" si="392"/>
        <v>0</v>
      </c>
      <c r="I475" s="47">
        <f t="shared" si="393"/>
        <v>3</v>
      </c>
      <c r="J475" s="48">
        <f t="shared" si="394"/>
        <v>45</v>
      </c>
    </row>
    <row r="476" spans="1:10" x14ac:dyDescent="0.3">
      <c r="A476" s="42">
        <f t="shared" si="390"/>
        <v>475</v>
      </c>
      <c r="B476" s="43">
        <v>45623</v>
      </c>
      <c r="C476" s="44">
        <v>0.89236111111111116</v>
      </c>
      <c r="D476" s="45" t="str">
        <f>IF(Tabela46[[#This Row],[Data]]&lt;&gt;"",PROPER(TEXT(Tabela46[[#This Row],[Data]],"mmmm")),"")</f>
        <v>Novembro</v>
      </c>
      <c r="E476" s="45">
        <f>IF(Tabela46[[#This Row],[Data]]&lt;&gt;"",YEAR(Tabela46[[#This Row],[Data]]),"")</f>
        <v>2024</v>
      </c>
      <c r="F476" s="46">
        <f>IF(AND(Tabela46[[#This Row],[Data]]&lt;&gt;"",Tabela46[[#This Row],[Horário]]&lt;&gt;""),Tabela46[[#This Row],[Data]]+Tabela46[[#This Row],[Horário]],"")</f>
        <v>45623.892361111109</v>
      </c>
      <c r="G476" s="46">
        <f t="shared" si="391"/>
        <v>6.9444444445252884E-2</v>
      </c>
      <c r="H476" s="47">
        <f t="shared" si="392"/>
        <v>0</v>
      </c>
      <c r="I476" s="47">
        <f t="shared" si="393"/>
        <v>1</v>
      </c>
      <c r="J476" s="48">
        <f t="shared" si="394"/>
        <v>40.000000001164153</v>
      </c>
    </row>
    <row r="477" spans="1:10" x14ac:dyDescent="0.3">
      <c r="A477" s="42">
        <f t="shared" si="390"/>
        <v>476</v>
      </c>
      <c r="B477" s="43">
        <v>45624</v>
      </c>
      <c r="C477" s="44">
        <v>2.0833333333333332E-2</v>
      </c>
      <c r="D477" s="45" t="str">
        <f>IF(Tabela46[[#This Row],[Data]]&lt;&gt;"",PROPER(TEXT(Tabela46[[#This Row],[Data]],"mmmm")),"")</f>
        <v>Novembro</v>
      </c>
      <c r="E477" s="45">
        <f>IF(Tabela46[[#This Row],[Data]]&lt;&gt;"",YEAR(Tabela46[[#This Row],[Data]]),"")</f>
        <v>2024</v>
      </c>
      <c r="F477" s="46">
        <f>IF(AND(Tabela46[[#This Row],[Data]]&lt;&gt;"",Tabela46[[#This Row],[Horário]]&lt;&gt;""),Tabela46[[#This Row],[Data]]+Tabela46[[#This Row],[Horário]],"")</f>
        <v>45624.020833333336</v>
      </c>
      <c r="G477" s="46">
        <f t="shared" si="391"/>
        <v>0.12847222222626442</v>
      </c>
      <c r="H477" s="47">
        <f t="shared" si="392"/>
        <v>0</v>
      </c>
      <c r="I477" s="47">
        <f t="shared" si="393"/>
        <v>3</v>
      </c>
      <c r="J477" s="48">
        <f t="shared" si="394"/>
        <v>5.0000000058207661</v>
      </c>
    </row>
    <row r="478" spans="1:10" x14ac:dyDescent="0.3">
      <c r="A478" s="42">
        <f t="shared" ref="A478:A483" si="395">A477+1</f>
        <v>477</v>
      </c>
      <c r="B478" s="43">
        <v>45624</v>
      </c>
      <c r="C478" s="44">
        <v>0.95138888888888884</v>
      </c>
      <c r="D478" s="45" t="str">
        <f>IF(Tabela46[[#This Row],[Data]]&lt;&gt;"",PROPER(TEXT(Tabela46[[#This Row],[Data]],"mmmm")),"")</f>
        <v>Novembro</v>
      </c>
      <c r="E478" s="45">
        <f>IF(Tabela46[[#This Row],[Data]]&lt;&gt;"",YEAR(Tabela46[[#This Row],[Data]]),"")</f>
        <v>2024</v>
      </c>
      <c r="F478" s="46">
        <f>IF(AND(Tabela46[[#This Row],[Data]]&lt;&gt;"",Tabela46[[#This Row],[Horário]]&lt;&gt;""),Tabela46[[#This Row],[Data]]+Tabela46[[#This Row],[Horário]],"")</f>
        <v>45624.951388888891</v>
      </c>
      <c r="G478" s="46">
        <f t="shared" ref="G478:G483" si="396">IF(AND(B478&lt;&gt;"",C478&lt;&gt;""),(B478+C478)-(B477+C477),"")</f>
        <v>0.93055555555474712</v>
      </c>
      <c r="H478" s="47">
        <f t="shared" ref="H478:H483" si="397">IF(G478&lt;&gt;"",INT(G478),"")</f>
        <v>0</v>
      </c>
      <c r="I478" s="47">
        <f t="shared" ref="I478:I483" si="398">IF(H478&lt;&gt;"",INT((G478-H478)*24),"")</f>
        <v>22</v>
      </c>
      <c r="J478" s="48">
        <f t="shared" ref="J478:J483" si="399">IF(I478&lt;&gt;"",(((G478-H478)*24)-I478)*60,"")</f>
        <v>19.999999998835847</v>
      </c>
    </row>
    <row r="479" spans="1:10" x14ac:dyDescent="0.3">
      <c r="A479" s="42">
        <f t="shared" si="395"/>
        <v>478</v>
      </c>
      <c r="B479" s="43">
        <v>45625</v>
      </c>
      <c r="C479" s="44">
        <v>4.8611111111111112E-2</v>
      </c>
      <c r="D479" s="45" t="str">
        <f>IF(Tabela46[[#This Row],[Data]]&lt;&gt;"",PROPER(TEXT(Tabela46[[#This Row],[Data]],"mmmm")),"")</f>
        <v>Novembro</v>
      </c>
      <c r="E479" s="45">
        <f>IF(Tabela46[[#This Row],[Data]]&lt;&gt;"",YEAR(Tabela46[[#This Row],[Data]]),"")</f>
        <v>2024</v>
      </c>
      <c r="F479" s="46">
        <f>IF(AND(Tabela46[[#This Row],[Data]]&lt;&gt;"",Tabela46[[#This Row],[Horário]]&lt;&gt;""),Tabela46[[#This Row],[Data]]+Tabela46[[#This Row],[Horário]],"")</f>
        <v>45625.048611111109</v>
      </c>
      <c r="G479" s="46">
        <f t="shared" si="396"/>
        <v>9.7222222218988463E-2</v>
      </c>
      <c r="H479" s="47">
        <f t="shared" si="397"/>
        <v>0</v>
      </c>
      <c r="I479" s="47">
        <f t="shared" si="398"/>
        <v>2</v>
      </c>
      <c r="J479" s="48">
        <f t="shared" si="399"/>
        <v>19.999999995343387</v>
      </c>
    </row>
    <row r="480" spans="1:10" x14ac:dyDescent="0.3">
      <c r="A480" s="42">
        <f t="shared" si="395"/>
        <v>479</v>
      </c>
      <c r="B480" s="43">
        <v>45626</v>
      </c>
      <c r="C480" s="44">
        <v>6.9444444444444441E-3</v>
      </c>
      <c r="D480" s="45" t="str">
        <f>IF(Tabela46[[#This Row],[Data]]&lt;&gt;"",PROPER(TEXT(Tabela46[[#This Row],[Data]],"mmmm")),"")</f>
        <v>Novembro</v>
      </c>
      <c r="E480" s="45">
        <f>IF(Tabela46[[#This Row],[Data]]&lt;&gt;"",YEAR(Tabela46[[#This Row],[Data]]),"")</f>
        <v>2024</v>
      </c>
      <c r="F480" s="46">
        <f>IF(AND(Tabela46[[#This Row],[Data]]&lt;&gt;"",Tabela46[[#This Row],[Horário]]&lt;&gt;""),Tabela46[[#This Row],[Data]]+Tabela46[[#This Row],[Horário]],"")</f>
        <v>45626.006944444445</v>
      </c>
      <c r="G480" s="46">
        <f t="shared" si="396"/>
        <v>0.95833333333575865</v>
      </c>
      <c r="H480" s="47">
        <f t="shared" si="397"/>
        <v>0</v>
      </c>
      <c r="I480" s="47">
        <f t="shared" si="398"/>
        <v>23</v>
      </c>
      <c r="J480" s="48">
        <f t="shared" si="399"/>
        <v>3.4924596548080444E-9</v>
      </c>
    </row>
    <row r="481" spans="1:10" x14ac:dyDescent="0.3">
      <c r="A481" s="42">
        <f t="shared" si="395"/>
        <v>480</v>
      </c>
      <c r="B481" s="43">
        <v>45626</v>
      </c>
      <c r="C481" s="44">
        <v>6.5972222222222224E-2</v>
      </c>
      <c r="D481" s="45" t="str">
        <f>IF(Tabela46[[#This Row],[Data]]&lt;&gt;"",PROPER(TEXT(Tabela46[[#This Row],[Data]],"mmmm")),"")</f>
        <v>Novembro</v>
      </c>
      <c r="E481" s="45">
        <f>IF(Tabela46[[#This Row],[Data]]&lt;&gt;"",YEAR(Tabela46[[#This Row],[Data]]),"")</f>
        <v>2024</v>
      </c>
      <c r="F481" s="46">
        <f>IF(AND(Tabela46[[#This Row],[Data]]&lt;&gt;"",Tabela46[[#This Row],[Horário]]&lt;&gt;""),Tabela46[[#This Row],[Data]]+Tabela46[[#This Row],[Horário]],"")</f>
        <v>45626.065972222219</v>
      </c>
      <c r="G481" s="46">
        <f t="shared" si="396"/>
        <v>5.9027777773735579E-2</v>
      </c>
      <c r="H481" s="47">
        <f t="shared" si="397"/>
        <v>0</v>
      </c>
      <c r="I481" s="47">
        <f t="shared" si="398"/>
        <v>1</v>
      </c>
      <c r="J481" s="48">
        <f t="shared" si="399"/>
        <v>24.999999994179234</v>
      </c>
    </row>
    <row r="482" spans="1:10" x14ac:dyDescent="0.3">
      <c r="A482" s="42">
        <f t="shared" si="395"/>
        <v>481</v>
      </c>
      <c r="B482" s="43">
        <v>45626</v>
      </c>
      <c r="C482" s="44">
        <v>0.98611111111111116</v>
      </c>
      <c r="D482" s="45" t="str">
        <f>IF(Tabela46[[#This Row],[Data]]&lt;&gt;"",PROPER(TEXT(Tabela46[[#This Row],[Data]],"mmmm")),"")</f>
        <v>Novembro</v>
      </c>
      <c r="E482" s="45">
        <f>IF(Tabela46[[#This Row],[Data]]&lt;&gt;"",YEAR(Tabela46[[#This Row],[Data]]),"")</f>
        <v>2024</v>
      </c>
      <c r="F482" s="46">
        <f>IF(AND(Tabela46[[#This Row],[Data]]&lt;&gt;"",Tabela46[[#This Row],[Horário]]&lt;&gt;""),Tabela46[[#This Row],[Data]]+Tabela46[[#This Row],[Horário]],"")</f>
        <v>45626.986111111109</v>
      </c>
      <c r="G482" s="46">
        <f t="shared" si="396"/>
        <v>0.92013888889050577</v>
      </c>
      <c r="H482" s="47">
        <f t="shared" si="397"/>
        <v>0</v>
      </c>
      <c r="I482" s="47">
        <f t="shared" si="398"/>
        <v>22</v>
      </c>
      <c r="J482" s="48">
        <f t="shared" si="399"/>
        <v>5.0000000023283064</v>
      </c>
    </row>
    <row r="483" spans="1:10" x14ac:dyDescent="0.3">
      <c r="A483" s="42">
        <f t="shared" si="395"/>
        <v>482</v>
      </c>
      <c r="B483" s="43">
        <v>45627</v>
      </c>
      <c r="C483" s="44">
        <v>5.2083333333333336E-2</v>
      </c>
      <c r="D483" s="45" t="str">
        <f>IF(Tabela46[[#This Row],[Data]]&lt;&gt;"",PROPER(TEXT(Tabela46[[#This Row],[Data]],"mmmm")),"")</f>
        <v>Dezembro</v>
      </c>
      <c r="E483" s="45">
        <f>IF(Tabela46[[#This Row],[Data]]&lt;&gt;"",YEAR(Tabela46[[#This Row],[Data]]),"")</f>
        <v>2024</v>
      </c>
      <c r="F483" s="46">
        <f>IF(AND(Tabela46[[#This Row],[Data]]&lt;&gt;"",Tabela46[[#This Row],[Horário]]&lt;&gt;""),Tabela46[[#This Row],[Data]]+Tabela46[[#This Row],[Horário]],"")</f>
        <v>45627.052083333336</v>
      </c>
      <c r="G483" s="46">
        <f t="shared" si="396"/>
        <v>6.5972222226264421E-2</v>
      </c>
      <c r="H483" s="47">
        <f t="shared" si="397"/>
        <v>0</v>
      </c>
      <c r="I483" s="47">
        <f t="shared" si="398"/>
        <v>1</v>
      </c>
      <c r="J483" s="48">
        <f t="shared" si="399"/>
        <v>35.000000005820766</v>
      </c>
    </row>
    <row r="484" spans="1:10" x14ac:dyDescent="0.3">
      <c r="A484" s="42">
        <f t="shared" ref="A484:A489" si="400">A483+1</f>
        <v>483</v>
      </c>
      <c r="B484" s="43">
        <v>45627</v>
      </c>
      <c r="C484" s="44">
        <v>0.80208333333333337</v>
      </c>
      <c r="D484" s="45" t="str">
        <f>IF(Tabela46[[#This Row],[Data]]&lt;&gt;"",PROPER(TEXT(Tabela46[[#This Row],[Data]],"mmmm")),"")</f>
        <v>Dezembro</v>
      </c>
      <c r="E484" s="45">
        <f>IF(Tabela46[[#This Row],[Data]]&lt;&gt;"",YEAR(Tabela46[[#This Row],[Data]]),"")</f>
        <v>2024</v>
      </c>
      <c r="F484" s="46">
        <f>IF(AND(Tabela46[[#This Row],[Data]]&lt;&gt;"",Tabela46[[#This Row],[Horário]]&lt;&gt;""),Tabela46[[#This Row],[Data]]+Tabela46[[#This Row],[Horário]],"")</f>
        <v>45627.802083333336</v>
      </c>
      <c r="G484" s="46">
        <f t="shared" ref="G484:G489" si="401">IF(AND(B484&lt;&gt;"",C484&lt;&gt;""),(B484+C484)-(B483+C483),"")</f>
        <v>0.75</v>
      </c>
      <c r="H484" s="47">
        <f t="shared" ref="H484:H489" si="402">IF(G484&lt;&gt;"",INT(G484),"")</f>
        <v>0</v>
      </c>
      <c r="I484" s="47">
        <f t="shared" ref="I484:I489" si="403">IF(H484&lt;&gt;"",INT((G484-H484)*24),"")</f>
        <v>18</v>
      </c>
      <c r="J484" s="48">
        <f t="shared" ref="J484:J489" si="404">IF(I484&lt;&gt;"",(((G484-H484)*24)-I484)*60,"")</f>
        <v>0</v>
      </c>
    </row>
    <row r="485" spans="1:10" x14ac:dyDescent="0.3">
      <c r="A485" s="42">
        <f t="shared" si="400"/>
        <v>484</v>
      </c>
      <c r="B485" s="43">
        <v>45627</v>
      </c>
      <c r="C485" s="44">
        <v>0.86458333333333337</v>
      </c>
      <c r="D485" s="45" t="str">
        <f>IF(Tabela46[[#This Row],[Data]]&lt;&gt;"",PROPER(TEXT(Tabela46[[#This Row],[Data]],"mmmm")),"")</f>
        <v>Dezembro</v>
      </c>
      <c r="E485" s="45">
        <f>IF(Tabela46[[#This Row],[Data]]&lt;&gt;"",YEAR(Tabela46[[#This Row],[Data]]),"")</f>
        <v>2024</v>
      </c>
      <c r="F485" s="46">
        <f>IF(AND(Tabela46[[#This Row],[Data]]&lt;&gt;"",Tabela46[[#This Row],[Horário]]&lt;&gt;""),Tabela46[[#This Row],[Data]]+Tabela46[[#This Row],[Horário]],"")</f>
        <v>45627.864583333336</v>
      </c>
      <c r="G485" s="46">
        <f t="shared" si="401"/>
        <v>6.25E-2</v>
      </c>
      <c r="H485" s="47">
        <f t="shared" si="402"/>
        <v>0</v>
      </c>
      <c r="I485" s="47">
        <f t="shared" si="403"/>
        <v>1</v>
      </c>
      <c r="J485" s="48">
        <f t="shared" si="404"/>
        <v>30</v>
      </c>
    </row>
    <row r="486" spans="1:10" x14ac:dyDescent="0.3">
      <c r="A486" s="42">
        <f t="shared" si="400"/>
        <v>485</v>
      </c>
      <c r="B486" s="43">
        <v>45629</v>
      </c>
      <c r="C486" s="44">
        <v>0.91666666666666663</v>
      </c>
      <c r="D486" s="45" t="str">
        <f>IF(Tabela46[[#This Row],[Data]]&lt;&gt;"",PROPER(TEXT(Tabela46[[#This Row],[Data]],"mmmm")),"")</f>
        <v>Dezembro</v>
      </c>
      <c r="E486" s="45">
        <f>IF(Tabela46[[#This Row],[Data]]&lt;&gt;"",YEAR(Tabela46[[#This Row],[Data]]),"")</f>
        <v>2024</v>
      </c>
      <c r="F486" s="46">
        <f>IF(AND(Tabela46[[#This Row],[Data]]&lt;&gt;"",Tabela46[[#This Row],[Horário]]&lt;&gt;""),Tabela46[[#This Row],[Data]]+Tabela46[[#This Row],[Horário]],"")</f>
        <v>45629.916666666664</v>
      </c>
      <c r="G486" s="46">
        <f t="shared" si="401"/>
        <v>2.0520833333284827</v>
      </c>
      <c r="H486" s="47">
        <f t="shared" si="402"/>
        <v>2</v>
      </c>
      <c r="I486" s="47">
        <f t="shared" si="403"/>
        <v>1</v>
      </c>
      <c r="J486" s="48">
        <f t="shared" si="404"/>
        <v>14.999999993015081</v>
      </c>
    </row>
    <row r="487" spans="1:10" x14ac:dyDescent="0.3">
      <c r="A487" s="42">
        <f t="shared" si="400"/>
        <v>486</v>
      </c>
      <c r="B487" s="43">
        <v>45630</v>
      </c>
      <c r="C487" s="44">
        <v>0.62152777777777779</v>
      </c>
      <c r="D487" s="45" t="str">
        <f>IF(Tabela46[[#This Row],[Data]]&lt;&gt;"",PROPER(TEXT(Tabela46[[#This Row],[Data]],"mmmm")),"")</f>
        <v>Dezembro</v>
      </c>
      <c r="E487" s="45">
        <f>IF(Tabela46[[#This Row],[Data]]&lt;&gt;"",YEAR(Tabela46[[#This Row],[Data]]),"")</f>
        <v>2024</v>
      </c>
      <c r="F487" s="46">
        <f>IF(AND(Tabela46[[#This Row],[Data]]&lt;&gt;"",Tabela46[[#This Row],[Horário]]&lt;&gt;""),Tabela46[[#This Row],[Data]]+Tabela46[[#This Row],[Horário]],"")</f>
        <v>45630.621527777781</v>
      </c>
      <c r="G487" s="46">
        <f t="shared" si="401"/>
        <v>0.70486111111677019</v>
      </c>
      <c r="H487" s="47">
        <f t="shared" si="402"/>
        <v>0</v>
      </c>
      <c r="I487" s="47">
        <f t="shared" si="403"/>
        <v>16</v>
      </c>
      <c r="J487" s="48">
        <f t="shared" si="404"/>
        <v>55.000000008149073</v>
      </c>
    </row>
    <row r="488" spans="1:10" x14ac:dyDescent="0.3">
      <c r="A488" s="42">
        <f t="shared" si="400"/>
        <v>487</v>
      </c>
      <c r="B488" s="43">
        <v>45630</v>
      </c>
      <c r="C488" s="44">
        <v>0.90277777777777779</v>
      </c>
      <c r="D488" s="45" t="str">
        <f>IF(Tabela46[[#This Row],[Data]]&lt;&gt;"",PROPER(TEXT(Tabela46[[#This Row],[Data]],"mmmm")),"")</f>
        <v>Dezembro</v>
      </c>
      <c r="E488" s="45">
        <f>IF(Tabela46[[#This Row],[Data]]&lt;&gt;"",YEAR(Tabela46[[#This Row],[Data]]),"")</f>
        <v>2024</v>
      </c>
      <c r="F488" s="46">
        <f>IF(AND(Tabela46[[#This Row],[Data]]&lt;&gt;"",Tabela46[[#This Row],[Horário]]&lt;&gt;""),Tabela46[[#This Row],[Data]]+Tabela46[[#This Row],[Horário]],"")</f>
        <v>45630.902777777781</v>
      </c>
      <c r="G488" s="46">
        <f t="shared" si="401"/>
        <v>0.28125</v>
      </c>
      <c r="H488" s="47">
        <f t="shared" si="402"/>
        <v>0</v>
      </c>
      <c r="I488" s="47">
        <f t="shared" si="403"/>
        <v>6</v>
      </c>
      <c r="J488" s="48">
        <f t="shared" si="404"/>
        <v>45</v>
      </c>
    </row>
    <row r="489" spans="1:10" x14ac:dyDescent="0.3">
      <c r="A489" s="42">
        <f t="shared" si="400"/>
        <v>488</v>
      </c>
      <c r="B489" s="43">
        <v>45630</v>
      </c>
      <c r="C489" s="44">
        <v>0.9375</v>
      </c>
      <c r="D489" s="45" t="str">
        <f>IF(Tabela46[[#This Row],[Data]]&lt;&gt;"",PROPER(TEXT(Tabela46[[#This Row],[Data]],"mmmm")),"")</f>
        <v>Dezembro</v>
      </c>
      <c r="E489" s="45">
        <f>IF(Tabela46[[#This Row],[Data]]&lt;&gt;"",YEAR(Tabela46[[#This Row],[Data]]),"")</f>
        <v>2024</v>
      </c>
      <c r="F489" s="46">
        <f>IF(AND(Tabela46[[#This Row],[Data]]&lt;&gt;"",Tabela46[[#This Row],[Horário]]&lt;&gt;""),Tabela46[[#This Row],[Data]]+Tabela46[[#This Row],[Horário]],"")</f>
        <v>45630.9375</v>
      </c>
      <c r="G489" s="46">
        <f t="shared" si="401"/>
        <v>3.4722222218988463E-2</v>
      </c>
      <c r="H489" s="47">
        <f t="shared" si="402"/>
        <v>0</v>
      </c>
      <c r="I489" s="47">
        <f t="shared" si="403"/>
        <v>0</v>
      </c>
      <c r="J489" s="48">
        <f t="shared" si="404"/>
        <v>49.999999995343387</v>
      </c>
    </row>
    <row r="490" spans="1:10" x14ac:dyDescent="0.3">
      <c r="A490" s="42">
        <f t="shared" ref="A490:A495" si="405">A489+1</f>
        <v>489</v>
      </c>
      <c r="B490" s="43">
        <v>45631</v>
      </c>
      <c r="C490" s="44">
        <v>0.90277777777777779</v>
      </c>
      <c r="D490" s="45" t="str">
        <f>IF(Tabela46[[#This Row],[Data]]&lt;&gt;"",PROPER(TEXT(Tabela46[[#This Row],[Data]],"mmmm")),"")</f>
        <v>Dezembro</v>
      </c>
      <c r="E490" s="45">
        <f>IF(Tabela46[[#This Row],[Data]]&lt;&gt;"",YEAR(Tabela46[[#This Row],[Data]]),"")</f>
        <v>2024</v>
      </c>
      <c r="F490" s="46">
        <f>IF(AND(Tabela46[[#This Row],[Data]]&lt;&gt;"",Tabela46[[#This Row],[Horário]]&lt;&gt;""),Tabela46[[#This Row],[Data]]+Tabela46[[#This Row],[Horário]],"")</f>
        <v>45631.902777777781</v>
      </c>
      <c r="G490" s="46">
        <f t="shared" ref="G490:G495" si="406">IF(AND(B490&lt;&gt;"",C490&lt;&gt;""),(B490+C490)-(B489+C489),"")</f>
        <v>0.96527777778101154</v>
      </c>
      <c r="H490" s="47">
        <f t="shared" ref="H490:H495" si="407">IF(G490&lt;&gt;"",INT(G490),"")</f>
        <v>0</v>
      </c>
      <c r="I490" s="47">
        <f t="shared" ref="I490:I495" si="408">IF(H490&lt;&gt;"",INT((G490-H490)*24),"")</f>
        <v>23</v>
      </c>
      <c r="J490" s="48">
        <f t="shared" ref="J490:J495" si="409">IF(I490&lt;&gt;"",(((G490-H490)*24)-I490)*60,"")</f>
        <v>10.000000004656613</v>
      </c>
    </row>
    <row r="491" spans="1:10" x14ac:dyDescent="0.3">
      <c r="A491" s="42">
        <f t="shared" si="405"/>
        <v>490</v>
      </c>
      <c r="B491" s="43">
        <v>45632</v>
      </c>
      <c r="C491" s="44">
        <v>0.13541666666666666</v>
      </c>
      <c r="D491" s="45" t="str">
        <f>IF(Tabela46[[#This Row],[Data]]&lt;&gt;"",PROPER(TEXT(Tabela46[[#This Row],[Data]],"mmmm")),"")</f>
        <v>Dezembro</v>
      </c>
      <c r="E491" s="45">
        <f>IF(Tabela46[[#This Row],[Data]]&lt;&gt;"",YEAR(Tabela46[[#This Row],[Data]]),"")</f>
        <v>2024</v>
      </c>
      <c r="F491" s="46">
        <f>IF(AND(Tabela46[[#This Row],[Data]]&lt;&gt;"",Tabela46[[#This Row],[Horário]]&lt;&gt;""),Tabela46[[#This Row],[Data]]+Tabela46[[#This Row],[Horário]],"")</f>
        <v>45632.135416666664</v>
      </c>
      <c r="G491" s="46">
        <f t="shared" si="406"/>
        <v>0.23263888888322981</v>
      </c>
      <c r="H491" s="47">
        <f t="shared" si="407"/>
        <v>0</v>
      </c>
      <c r="I491" s="47">
        <f t="shared" si="408"/>
        <v>5</v>
      </c>
      <c r="J491" s="48">
        <f t="shared" si="409"/>
        <v>34.999999991850927</v>
      </c>
    </row>
    <row r="492" spans="1:10" x14ac:dyDescent="0.3">
      <c r="A492" s="42">
        <f t="shared" si="405"/>
        <v>491</v>
      </c>
      <c r="B492" s="43">
        <v>45632</v>
      </c>
      <c r="C492" s="44">
        <v>0.19791666666666666</v>
      </c>
      <c r="D492" s="45" t="str">
        <f>IF(Tabela46[[#This Row],[Data]]&lt;&gt;"",PROPER(TEXT(Tabela46[[#This Row],[Data]],"mmmm")),"")</f>
        <v>Dezembro</v>
      </c>
      <c r="E492" s="45">
        <f>IF(Tabela46[[#This Row],[Data]]&lt;&gt;"",YEAR(Tabela46[[#This Row],[Data]]),"")</f>
        <v>2024</v>
      </c>
      <c r="F492" s="46">
        <f>IF(AND(Tabela46[[#This Row],[Data]]&lt;&gt;"",Tabela46[[#This Row],[Horário]]&lt;&gt;""),Tabela46[[#This Row],[Data]]+Tabela46[[#This Row],[Horário]],"")</f>
        <v>45632.197916666664</v>
      </c>
      <c r="G492" s="46">
        <f t="shared" si="406"/>
        <v>6.25E-2</v>
      </c>
      <c r="H492" s="47">
        <f t="shared" si="407"/>
        <v>0</v>
      </c>
      <c r="I492" s="47">
        <f t="shared" si="408"/>
        <v>1</v>
      </c>
      <c r="J492" s="48">
        <f t="shared" si="409"/>
        <v>30</v>
      </c>
    </row>
    <row r="493" spans="1:10" x14ac:dyDescent="0.3">
      <c r="A493" s="42">
        <f t="shared" si="405"/>
        <v>492</v>
      </c>
      <c r="B493" s="43">
        <v>45632</v>
      </c>
      <c r="C493" s="44">
        <v>0.63541666666666663</v>
      </c>
      <c r="D493" s="45" t="str">
        <f>IF(Tabela46[[#This Row],[Data]]&lt;&gt;"",PROPER(TEXT(Tabela46[[#This Row],[Data]],"mmmm")),"")</f>
        <v>Dezembro</v>
      </c>
      <c r="E493" s="45">
        <f>IF(Tabela46[[#This Row],[Data]]&lt;&gt;"",YEAR(Tabela46[[#This Row],[Data]]),"")</f>
        <v>2024</v>
      </c>
      <c r="F493" s="46">
        <f>IF(AND(Tabela46[[#This Row],[Data]]&lt;&gt;"",Tabela46[[#This Row],[Horário]]&lt;&gt;""),Tabela46[[#This Row],[Data]]+Tabela46[[#This Row],[Horário]],"")</f>
        <v>45632.635416666664</v>
      </c>
      <c r="G493" s="46">
        <f t="shared" si="406"/>
        <v>0.4375</v>
      </c>
      <c r="H493" s="47">
        <f t="shared" si="407"/>
        <v>0</v>
      </c>
      <c r="I493" s="47">
        <f t="shared" si="408"/>
        <v>10</v>
      </c>
      <c r="J493" s="48">
        <f t="shared" si="409"/>
        <v>30</v>
      </c>
    </row>
    <row r="494" spans="1:10" x14ac:dyDescent="0.3">
      <c r="A494" s="42">
        <f t="shared" si="405"/>
        <v>493</v>
      </c>
      <c r="B494" s="43">
        <v>45632</v>
      </c>
      <c r="C494" s="44">
        <v>0.86458333333333337</v>
      </c>
      <c r="D494" s="45" t="str">
        <f>IF(Tabela46[[#This Row],[Data]]&lt;&gt;"",PROPER(TEXT(Tabela46[[#This Row],[Data]],"mmmm")),"")</f>
        <v>Dezembro</v>
      </c>
      <c r="E494" s="45">
        <f>IF(Tabela46[[#This Row],[Data]]&lt;&gt;"",YEAR(Tabela46[[#This Row],[Data]]),"")</f>
        <v>2024</v>
      </c>
      <c r="F494" s="46">
        <f>IF(AND(Tabela46[[#This Row],[Data]]&lt;&gt;"",Tabela46[[#This Row],[Horário]]&lt;&gt;""),Tabela46[[#This Row],[Data]]+Tabela46[[#This Row],[Horário]],"")</f>
        <v>45632.864583333336</v>
      </c>
      <c r="G494" s="46">
        <f t="shared" si="406"/>
        <v>0.22916666667151731</v>
      </c>
      <c r="H494" s="47">
        <f t="shared" si="407"/>
        <v>0</v>
      </c>
      <c r="I494" s="47">
        <f t="shared" si="408"/>
        <v>5</v>
      </c>
      <c r="J494" s="48">
        <f t="shared" si="409"/>
        <v>30.000000006984919</v>
      </c>
    </row>
    <row r="495" spans="1:10" x14ac:dyDescent="0.3">
      <c r="A495" s="42">
        <f t="shared" si="405"/>
        <v>494</v>
      </c>
      <c r="B495" s="43">
        <v>45633</v>
      </c>
      <c r="C495" s="44">
        <v>0.10416666666666667</v>
      </c>
      <c r="D495" s="45" t="str">
        <f>IF(Tabela46[[#This Row],[Data]]&lt;&gt;"",PROPER(TEXT(Tabela46[[#This Row],[Data]],"mmmm")),"")</f>
        <v>Dezembro</v>
      </c>
      <c r="E495" s="45">
        <f>IF(Tabela46[[#This Row],[Data]]&lt;&gt;"",YEAR(Tabela46[[#This Row],[Data]]),"")</f>
        <v>2024</v>
      </c>
      <c r="F495" s="46">
        <f>IF(AND(Tabela46[[#This Row],[Data]]&lt;&gt;"",Tabela46[[#This Row],[Horário]]&lt;&gt;""),Tabela46[[#This Row],[Data]]+Tabela46[[#This Row],[Horário]],"")</f>
        <v>45633.104166666664</v>
      </c>
      <c r="G495" s="46">
        <f t="shared" si="406"/>
        <v>0.23958333332848269</v>
      </c>
      <c r="H495" s="47">
        <f t="shared" si="407"/>
        <v>0</v>
      </c>
      <c r="I495" s="47">
        <f t="shared" si="408"/>
        <v>5</v>
      </c>
      <c r="J495" s="48">
        <f t="shared" si="409"/>
        <v>44.999999993015081</v>
      </c>
    </row>
    <row r="496" spans="1:10" x14ac:dyDescent="0.3">
      <c r="A496" s="42">
        <f t="shared" ref="A496:A501" si="410">A495+1</f>
        <v>495</v>
      </c>
      <c r="B496" s="43">
        <v>45634</v>
      </c>
      <c r="C496" s="44">
        <v>0.69791666666666663</v>
      </c>
      <c r="D496" s="45" t="str">
        <f>IF(Tabela46[[#This Row],[Data]]&lt;&gt;"",PROPER(TEXT(Tabela46[[#This Row],[Data]],"mmmm")),"")</f>
        <v>Dezembro</v>
      </c>
      <c r="E496" s="45">
        <f>IF(Tabela46[[#This Row],[Data]]&lt;&gt;"",YEAR(Tabela46[[#This Row],[Data]]),"")</f>
        <v>2024</v>
      </c>
      <c r="F496" s="46">
        <f>IF(AND(Tabela46[[#This Row],[Data]]&lt;&gt;"",Tabela46[[#This Row],[Horário]]&lt;&gt;""),Tabela46[[#This Row],[Data]]+Tabela46[[#This Row],[Horário]],"")</f>
        <v>45634.697916666664</v>
      </c>
      <c r="G496" s="46">
        <f t="shared" ref="G496:G501" si="411">IF(AND(B496&lt;&gt;"",C496&lt;&gt;""),(B496+C496)-(B495+C495),"")</f>
        <v>1.59375</v>
      </c>
      <c r="H496" s="47">
        <f t="shared" ref="H496:H501" si="412">IF(G496&lt;&gt;"",INT(G496),"")</f>
        <v>1</v>
      </c>
      <c r="I496" s="47">
        <f t="shared" ref="I496:I501" si="413">IF(H496&lt;&gt;"",INT((G496-H496)*24),"")</f>
        <v>14</v>
      </c>
      <c r="J496" s="48">
        <f t="shared" ref="J496:J501" si="414">IF(I496&lt;&gt;"",(((G496-H496)*24)-I496)*60,"")</f>
        <v>15</v>
      </c>
    </row>
    <row r="497" spans="1:10" x14ac:dyDescent="0.3">
      <c r="A497" s="42">
        <f t="shared" si="410"/>
        <v>496</v>
      </c>
      <c r="B497" s="43">
        <v>45634</v>
      </c>
      <c r="C497" s="44">
        <v>0.79861111111111116</v>
      </c>
      <c r="D497" s="45" t="str">
        <f>IF(Tabela46[[#This Row],[Data]]&lt;&gt;"",PROPER(TEXT(Tabela46[[#This Row],[Data]],"mmmm")),"")</f>
        <v>Dezembro</v>
      </c>
      <c r="E497" s="45">
        <f>IF(Tabela46[[#This Row],[Data]]&lt;&gt;"",YEAR(Tabela46[[#This Row],[Data]]),"")</f>
        <v>2024</v>
      </c>
      <c r="F497" s="46">
        <f>IF(AND(Tabela46[[#This Row],[Data]]&lt;&gt;"",Tabela46[[#This Row],[Horário]]&lt;&gt;""),Tabela46[[#This Row],[Data]]+Tabela46[[#This Row],[Horário]],"")</f>
        <v>45634.798611111109</v>
      </c>
      <c r="G497" s="46">
        <f t="shared" si="411"/>
        <v>0.10069444444525288</v>
      </c>
      <c r="H497" s="47">
        <f t="shared" si="412"/>
        <v>0</v>
      </c>
      <c r="I497" s="47">
        <f t="shared" si="413"/>
        <v>2</v>
      </c>
      <c r="J497" s="48">
        <f t="shared" si="414"/>
        <v>25.000000001164153</v>
      </c>
    </row>
    <row r="498" spans="1:10" x14ac:dyDescent="0.3">
      <c r="A498" s="42">
        <f t="shared" si="410"/>
        <v>497</v>
      </c>
      <c r="B498" s="43">
        <v>45634</v>
      </c>
      <c r="C498" s="44">
        <v>0.875</v>
      </c>
      <c r="D498" s="45" t="str">
        <f>IF(Tabela46[[#This Row],[Data]]&lt;&gt;"",PROPER(TEXT(Tabela46[[#This Row],[Data]],"mmmm")),"")</f>
        <v>Dezembro</v>
      </c>
      <c r="E498" s="45">
        <f>IF(Tabela46[[#This Row],[Data]]&lt;&gt;"",YEAR(Tabela46[[#This Row],[Data]]),"")</f>
        <v>2024</v>
      </c>
      <c r="F498" s="46">
        <f>IF(AND(Tabela46[[#This Row],[Data]]&lt;&gt;"",Tabela46[[#This Row],[Horário]]&lt;&gt;""),Tabela46[[#This Row],[Data]]+Tabela46[[#This Row],[Horário]],"")</f>
        <v>45634.875</v>
      </c>
      <c r="G498" s="46">
        <f t="shared" si="411"/>
        <v>7.6388888890505768E-2</v>
      </c>
      <c r="H498" s="47">
        <f t="shared" si="412"/>
        <v>0</v>
      </c>
      <c r="I498" s="47">
        <f t="shared" si="413"/>
        <v>1</v>
      </c>
      <c r="J498" s="48">
        <f t="shared" si="414"/>
        <v>50.000000002328306</v>
      </c>
    </row>
    <row r="499" spans="1:10" x14ac:dyDescent="0.3">
      <c r="A499" s="42">
        <f t="shared" si="410"/>
        <v>498</v>
      </c>
      <c r="B499" s="43">
        <v>45634</v>
      </c>
      <c r="C499" s="44">
        <v>0.94861111111111107</v>
      </c>
      <c r="D499" s="45" t="str">
        <f>IF(Tabela46[[#This Row],[Data]]&lt;&gt;"",PROPER(TEXT(Tabela46[[#This Row],[Data]],"mmmm")),"")</f>
        <v>Dezembro</v>
      </c>
      <c r="E499" s="45">
        <f>IF(Tabela46[[#This Row],[Data]]&lt;&gt;"",YEAR(Tabela46[[#This Row],[Data]]),"")</f>
        <v>2024</v>
      </c>
      <c r="F499" s="46">
        <f>IF(AND(Tabela46[[#This Row],[Data]]&lt;&gt;"",Tabela46[[#This Row],[Horário]]&lt;&gt;""),Tabela46[[#This Row],[Data]]+Tabela46[[#This Row],[Horário]],"")</f>
        <v>45634.948611111111</v>
      </c>
      <c r="G499" s="46">
        <f t="shared" si="411"/>
        <v>7.3611111110949423E-2</v>
      </c>
      <c r="H499" s="47">
        <f t="shared" si="412"/>
        <v>0</v>
      </c>
      <c r="I499" s="47">
        <f t="shared" si="413"/>
        <v>1</v>
      </c>
      <c r="J499" s="48">
        <f t="shared" si="414"/>
        <v>45.999999999767169</v>
      </c>
    </row>
    <row r="500" spans="1:10" x14ac:dyDescent="0.3">
      <c r="A500" s="42">
        <f t="shared" si="410"/>
        <v>499</v>
      </c>
      <c r="B500" s="43">
        <v>45635</v>
      </c>
      <c r="C500" s="44">
        <v>1.3888888888888889E-3</v>
      </c>
      <c r="D500" s="45" t="str">
        <f>IF(Tabela46[[#This Row],[Data]]&lt;&gt;"",PROPER(TEXT(Tabela46[[#This Row],[Data]],"mmmm")),"")</f>
        <v>Dezembro</v>
      </c>
      <c r="E500" s="45">
        <f>IF(Tabela46[[#This Row],[Data]]&lt;&gt;"",YEAR(Tabela46[[#This Row],[Data]]),"")</f>
        <v>2024</v>
      </c>
      <c r="F500" s="46">
        <f>IF(AND(Tabela46[[#This Row],[Data]]&lt;&gt;"",Tabela46[[#This Row],[Horário]]&lt;&gt;""),Tabela46[[#This Row],[Data]]+Tabela46[[#This Row],[Horário]],"")</f>
        <v>45635.001388888886</v>
      </c>
      <c r="G500" s="46">
        <f t="shared" si="411"/>
        <v>5.2777777775190771E-2</v>
      </c>
      <c r="H500" s="47">
        <f t="shared" si="412"/>
        <v>0</v>
      </c>
      <c r="I500" s="47">
        <f t="shared" si="413"/>
        <v>1</v>
      </c>
      <c r="J500" s="48">
        <f t="shared" si="414"/>
        <v>15.99999999627471</v>
      </c>
    </row>
    <row r="501" spans="1:10" x14ac:dyDescent="0.3">
      <c r="A501" s="42">
        <f t="shared" si="410"/>
        <v>500</v>
      </c>
      <c r="B501" s="43">
        <v>45637</v>
      </c>
      <c r="C501" s="44">
        <v>0.69791666666666663</v>
      </c>
      <c r="D501" s="45" t="str">
        <f>IF(Tabela46[[#This Row],[Data]]&lt;&gt;"",PROPER(TEXT(Tabela46[[#This Row],[Data]],"mmmm")),"")</f>
        <v>Dezembro</v>
      </c>
      <c r="E501" s="45">
        <f>IF(Tabela46[[#This Row],[Data]]&lt;&gt;"",YEAR(Tabela46[[#This Row],[Data]]),"")</f>
        <v>2024</v>
      </c>
      <c r="F501" s="46">
        <f>IF(AND(Tabela46[[#This Row],[Data]]&lt;&gt;"",Tabela46[[#This Row],[Horário]]&lt;&gt;""),Tabela46[[#This Row],[Data]]+Tabela46[[#This Row],[Horário]],"")</f>
        <v>45637.697916666664</v>
      </c>
      <c r="G501" s="46">
        <f t="shared" si="411"/>
        <v>2.6965277777781012</v>
      </c>
      <c r="H501" s="47">
        <f t="shared" si="412"/>
        <v>2</v>
      </c>
      <c r="I501" s="47">
        <f t="shared" si="413"/>
        <v>16</v>
      </c>
      <c r="J501" s="48">
        <f t="shared" si="414"/>
        <v>43.000000000465661</v>
      </c>
    </row>
    <row r="502" spans="1:10" x14ac:dyDescent="0.3">
      <c r="A502" s="42">
        <f t="shared" ref="A502:A507" si="415">A501+1</f>
        <v>501</v>
      </c>
      <c r="B502" s="43">
        <v>45637</v>
      </c>
      <c r="C502" s="44">
        <v>0.85069444444444442</v>
      </c>
      <c r="D502" s="45" t="str">
        <f>IF(Tabela46[[#This Row],[Data]]&lt;&gt;"",PROPER(TEXT(Tabela46[[#This Row],[Data]],"mmmm")),"")</f>
        <v>Dezembro</v>
      </c>
      <c r="E502" s="45">
        <f>IF(Tabela46[[#This Row],[Data]]&lt;&gt;"",YEAR(Tabela46[[#This Row],[Data]]),"")</f>
        <v>2024</v>
      </c>
      <c r="F502" s="46">
        <f>IF(AND(Tabela46[[#This Row],[Data]]&lt;&gt;"",Tabela46[[#This Row],[Horário]]&lt;&gt;""),Tabela46[[#This Row],[Data]]+Tabela46[[#This Row],[Horário]],"")</f>
        <v>45637.850694444445</v>
      </c>
      <c r="G502" s="46">
        <f t="shared" ref="G502:G507" si="416">IF(AND(B502&lt;&gt;"",C502&lt;&gt;""),(B502+C502)-(B501+C501),"")</f>
        <v>0.15277777778101154</v>
      </c>
      <c r="H502" s="47">
        <f t="shared" ref="H502:H507" si="417">IF(G502&lt;&gt;"",INT(G502),"")</f>
        <v>0</v>
      </c>
      <c r="I502" s="47">
        <f t="shared" ref="I502:I507" si="418">IF(H502&lt;&gt;"",INT((G502-H502)*24),"")</f>
        <v>3</v>
      </c>
      <c r="J502" s="48">
        <f t="shared" ref="J502:J507" si="419">IF(I502&lt;&gt;"",(((G502-H502)*24)-I502)*60,"")</f>
        <v>40.000000004656613</v>
      </c>
    </row>
    <row r="503" spans="1:10" x14ac:dyDescent="0.3">
      <c r="A503" s="42">
        <f t="shared" si="415"/>
        <v>502</v>
      </c>
      <c r="B503" s="43">
        <v>45638</v>
      </c>
      <c r="C503" s="44">
        <v>0.93055555555555558</v>
      </c>
      <c r="D503" s="45" t="str">
        <f>IF(Tabela46[[#This Row],[Data]]&lt;&gt;"",PROPER(TEXT(Tabela46[[#This Row],[Data]],"mmmm")),"")</f>
        <v>Dezembro</v>
      </c>
      <c r="E503" s="45">
        <f>IF(Tabela46[[#This Row],[Data]]&lt;&gt;"",YEAR(Tabela46[[#This Row],[Data]]),"")</f>
        <v>2024</v>
      </c>
      <c r="F503" s="46">
        <f>IF(AND(Tabela46[[#This Row],[Data]]&lt;&gt;"",Tabela46[[#This Row],[Horário]]&lt;&gt;""),Tabela46[[#This Row],[Data]]+Tabela46[[#This Row],[Horário]],"")</f>
        <v>45638.930555555555</v>
      </c>
      <c r="G503" s="46">
        <f t="shared" si="416"/>
        <v>1.0798611111094942</v>
      </c>
      <c r="H503" s="47">
        <f t="shared" si="417"/>
        <v>1</v>
      </c>
      <c r="I503" s="47">
        <f t="shared" si="418"/>
        <v>1</v>
      </c>
      <c r="J503" s="48">
        <f t="shared" si="419"/>
        <v>54.999999997671694</v>
      </c>
    </row>
    <row r="504" spans="1:10" x14ac:dyDescent="0.3">
      <c r="A504" s="42">
        <f t="shared" si="415"/>
        <v>503</v>
      </c>
      <c r="B504" s="43">
        <v>45639</v>
      </c>
      <c r="C504" s="44">
        <v>8.3333333333333329E-2</v>
      </c>
      <c r="D504" s="45" t="str">
        <f>IF(Tabela46[[#This Row],[Data]]&lt;&gt;"",PROPER(TEXT(Tabela46[[#This Row],[Data]],"mmmm")),"")</f>
        <v>Dezembro</v>
      </c>
      <c r="E504" s="45">
        <f>IF(Tabela46[[#This Row],[Data]]&lt;&gt;"",YEAR(Tabela46[[#This Row],[Data]]),"")</f>
        <v>2024</v>
      </c>
      <c r="F504" s="46">
        <f>IF(AND(Tabela46[[#This Row],[Data]]&lt;&gt;"",Tabela46[[#This Row],[Horário]]&lt;&gt;""),Tabela46[[#This Row],[Data]]+Tabela46[[#This Row],[Horário]],"")</f>
        <v>45639.083333333336</v>
      </c>
      <c r="G504" s="46">
        <f t="shared" si="416"/>
        <v>0.15277777778101154</v>
      </c>
      <c r="H504" s="47">
        <f t="shared" si="417"/>
        <v>0</v>
      </c>
      <c r="I504" s="47">
        <f t="shared" si="418"/>
        <v>3</v>
      </c>
      <c r="J504" s="48">
        <f t="shared" si="419"/>
        <v>40.000000004656613</v>
      </c>
    </row>
    <row r="505" spans="1:10" x14ac:dyDescent="0.3">
      <c r="A505" s="42">
        <f t="shared" si="415"/>
        <v>504</v>
      </c>
      <c r="B505" s="43">
        <v>45640</v>
      </c>
      <c r="C505" s="44">
        <v>0.68402777777777779</v>
      </c>
      <c r="D505" s="45" t="str">
        <f>IF(Tabela46[[#This Row],[Data]]&lt;&gt;"",PROPER(TEXT(Tabela46[[#This Row],[Data]],"mmmm")),"")</f>
        <v>Dezembro</v>
      </c>
      <c r="E505" s="45">
        <f>IF(Tabela46[[#This Row],[Data]]&lt;&gt;"",YEAR(Tabela46[[#This Row],[Data]]),"")</f>
        <v>2024</v>
      </c>
      <c r="F505" s="46">
        <f>IF(AND(Tabela46[[#This Row],[Data]]&lt;&gt;"",Tabela46[[#This Row],[Horário]]&lt;&gt;""),Tabela46[[#This Row],[Data]]+Tabela46[[#This Row],[Horário]],"")</f>
        <v>45640.684027777781</v>
      </c>
      <c r="G505" s="46">
        <f t="shared" si="416"/>
        <v>1.6006944444452529</v>
      </c>
      <c r="H505" s="47">
        <f t="shared" si="417"/>
        <v>1</v>
      </c>
      <c r="I505" s="47">
        <f t="shared" si="418"/>
        <v>14</v>
      </c>
      <c r="J505" s="48">
        <f t="shared" si="419"/>
        <v>25.000000001164153</v>
      </c>
    </row>
    <row r="506" spans="1:10" x14ac:dyDescent="0.3">
      <c r="A506" s="42">
        <f t="shared" si="415"/>
        <v>505</v>
      </c>
      <c r="B506" s="43">
        <v>45640</v>
      </c>
      <c r="C506" s="44">
        <v>0.94444444444444442</v>
      </c>
      <c r="D506" s="45" t="str">
        <f>IF(Tabela46[[#This Row],[Data]]&lt;&gt;"",PROPER(TEXT(Tabela46[[#This Row],[Data]],"mmmm")),"")</f>
        <v>Dezembro</v>
      </c>
      <c r="E506" s="45">
        <f>IF(Tabela46[[#This Row],[Data]]&lt;&gt;"",YEAR(Tabela46[[#This Row],[Data]]),"")</f>
        <v>2024</v>
      </c>
      <c r="F506" s="46">
        <f>IF(AND(Tabela46[[#This Row],[Data]]&lt;&gt;"",Tabela46[[#This Row],[Horário]]&lt;&gt;""),Tabela46[[#This Row],[Data]]+Tabela46[[#This Row],[Horário]],"")</f>
        <v>45640.944444444445</v>
      </c>
      <c r="G506" s="46">
        <f t="shared" si="416"/>
        <v>0.26041666666424135</v>
      </c>
      <c r="H506" s="47">
        <f t="shared" si="417"/>
        <v>0</v>
      </c>
      <c r="I506" s="47">
        <f t="shared" si="418"/>
        <v>6</v>
      </c>
      <c r="J506" s="48">
        <f t="shared" si="419"/>
        <v>14.99999999650754</v>
      </c>
    </row>
    <row r="507" spans="1:10" x14ac:dyDescent="0.3">
      <c r="A507" s="42">
        <f t="shared" si="415"/>
        <v>506</v>
      </c>
      <c r="B507" s="43">
        <v>45641</v>
      </c>
      <c r="C507" s="44">
        <v>0.68055555555555558</v>
      </c>
      <c r="D507" s="45" t="str">
        <f>IF(Tabela46[[#This Row],[Data]]&lt;&gt;"",PROPER(TEXT(Tabela46[[#This Row],[Data]],"mmmm")),"")</f>
        <v>Dezembro</v>
      </c>
      <c r="E507" s="45">
        <f>IF(Tabela46[[#This Row],[Data]]&lt;&gt;"",YEAR(Tabela46[[#This Row],[Data]]),"")</f>
        <v>2024</v>
      </c>
      <c r="F507" s="46">
        <f>IF(AND(Tabela46[[#This Row],[Data]]&lt;&gt;"",Tabela46[[#This Row],[Horário]]&lt;&gt;""),Tabela46[[#This Row],[Data]]+Tabela46[[#This Row],[Horário]],"")</f>
        <v>45641.680555555555</v>
      </c>
      <c r="G507" s="46">
        <f t="shared" si="416"/>
        <v>0.73611111110949423</v>
      </c>
      <c r="H507" s="47">
        <f t="shared" si="417"/>
        <v>0</v>
      </c>
      <c r="I507" s="47">
        <f t="shared" si="418"/>
        <v>17</v>
      </c>
      <c r="J507" s="48">
        <f t="shared" si="419"/>
        <v>39.999999997671694</v>
      </c>
    </row>
    <row r="508" spans="1:10" x14ac:dyDescent="0.3">
      <c r="A508" s="42">
        <f t="shared" ref="A508:A513" si="420">A507+1</f>
        <v>507</v>
      </c>
      <c r="B508" s="43">
        <v>45641</v>
      </c>
      <c r="C508" s="44">
        <v>0.75694444444444442</v>
      </c>
      <c r="D508" s="45" t="str">
        <f>IF(Tabela46[[#This Row],[Data]]&lt;&gt;"",PROPER(TEXT(Tabela46[[#This Row],[Data]],"mmmm")),"")</f>
        <v>Dezembro</v>
      </c>
      <c r="E508" s="45">
        <f>IF(Tabela46[[#This Row],[Data]]&lt;&gt;"",YEAR(Tabela46[[#This Row],[Data]]),"")</f>
        <v>2024</v>
      </c>
      <c r="F508" s="46">
        <f>IF(AND(Tabela46[[#This Row],[Data]]&lt;&gt;"",Tabela46[[#This Row],[Horário]]&lt;&gt;""),Tabela46[[#This Row],[Data]]+Tabela46[[#This Row],[Horário]],"")</f>
        <v>45641.756944444445</v>
      </c>
      <c r="G508" s="46">
        <f t="shared" ref="G508:G513" si="421">IF(AND(B508&lt;&gt;"",C508&lt;&gt;""),(B508+C508)-(B507+C507),"")</f>
        <v>7.6388888890505768E-2</v>
      </c>
      <c r="H508" s="47">
        <f t="shared" ref="H508:H513" si="422">IF(G508&lt;&gt;"",INT(G508),"")</f>
        <v>0</v>
      </c>
      <c r="I508" s="47">
        <f t="shared" ref="I508:I513" si="423">IF(H508&lt;&gt;"",INT((G508-H508)*24),"")</f>
        <v>1</v>
      </c>
      <c r="J508" s="48">
        <f t="shared" ref="J508:J513" si="424">IF(I508&lt;&gt;"",(((G508-H508)*24)-I508)*60,"")</f>
        <v>50.000000002328306</v>
      </c>
    </row>
    <row r="509" spans="1:10" x14ac:dyDescent="0.3">
      <c r="A509" s="42">
        <f t="shared" si="420"/>
        <v>508</v>
      </c>
      <c r="B509" s="43">
        <v>45641</v>
      </c>
      <c r="C509" s="44">
        <v>0.86111111111111116</v>
      </c>
      <c r="D509" s="45" t="str">
        <f>IF(Tabela46[[#This Row],[Data]]&lt;&gt;"",PROPER(TEXT(Tabela46[[#This Row],[Data]],"mmmm")),"")</f>
        <v>Dezembro</v>
      </c>
      <c r="E509" s="45">
        <f>IF(Tabela46[[#This Row],[Data]]&lt;&gt;"",YEAR(Tabela46[[#This Row],[Data]]),"")</f>
        <v>2024</v>
      </c>
      <c r="F509" s="46">
        <f>IF(AND(Tabela46[[#This Row],[Data]]&lt;&gt;"",Tabela46[[#This Row],[Horário]]&lt;&gt;""),Tabela46[[#This Row],[Data]]+Tabela46[[#This Row],[Horário]],"")</f>
        <v>45641.861111111109</v>
      </c>
      <c r="G509" s="46">
        <f t="shared" si="421"/>
        <v>0.10416666666424135</v>
      </c>
      <c r="H509" s="47">
        <f t="shared" si="422"/>
        <v>0</v>
      </c>
      <c r="I509" s="47">
        <f t="shared" si="423"/>
        <v>2</v>
      </c>
      <c r="J509" s="48">
        <f t="shared" si="424"/>
        <v>29.99999999650754</v>
      </c>
    </row>
    <row r="510" spans="1:10" x14ac:dyDescent="0.3">
      <c r="A510" s="42">
        <f t="shared" si="420"/>
        <v>509</v>
      </c>
      <c r="B510" s="43">
        <v>45645</v>
      </c>
      <c r="C510" s="44">
        <v>0.13194444444444445</v>
      </c>
      <c r="D510" s="45" t="str">
        <f>IF(Tabela46[[#This Row],[Data]]&lt;&gt;"",PROPER(TEXT(Tabela46[[#This Row],[Data]],"mmmm")),"")</f>
        <v>Dezembro</v>
      </c>
      <c r="E510" s="45">
        <f>IF(Tabela46[[#This Row],[Data]]&lt;&gt;"",YEAR(Tabela46[[#This Row],[Data]]),"")</f>
        <v>2024</v>
      </c>
      <c r="F510" s="46">
        <f>IF(AND(Tabela46[[#This Row],[Data]]&lt;&gt;"",Tabela46[[#This Row],[Horário]]&lt;&gt;""),Tabela46[[#This Row],[Data]]+Tabela46[[#This Row],[Horário]],"")</f>
        <v>45645.131944444445</v>
      </c>
      <c r="G510" s="46">
        <f t="shared" si="421"/>
        <v>3.2708333333357587</v>
      </c>
      <c r="H510" s="47">
        <f t="shared" si="422"/>
        <v>3</v>
      </c>
      <c r="I510" s="47">
        <f t="shared" si="423"/>
        <v>6</v>
      </c>
      <c r="J510" s="48">
        <f t="shared" si="424"/>
        <v>30.00000000349246</v>
      </c>
    </row>
    <row r="511" spans="1:10" x14ac:dyDescent="0.3">
      <c r="A511" s="42">
        <f t="shared" si="420"/>
        <v>510</v>
      </c>
      <c r="B511" s="43">
        <v>45645</v>
      </c>
      <c r="C511" s="44">
        <v>0.58680555555555558</v>
      </c>
      <c r="D511" s="45" t="str">
        <f>IF(Tabela46[[#This Row],[Data]]&lt;&gt;"",PROPER(TEXT(Tabela46[[#This Row],[Data]],"mmmm")),"")</f>
        <v>Dezembro</v>
      </c>
      <c r="E511" s="45">
        <f>IF(Tabela46[[#This Row],[Data]]&lt;&gt;"",YEAR(Tabela46[[#This Row],[Data]]),"")</f>
        <v>2024</v>
      </c>
      <c r="F511" s="46">
        <f>IF(AND(Tabela46[[#This Row],[Data]]&lt;&gt;"",Tabela46[[#This Row],[Horário]]&lt;&gt;""),Tabela46[[#This Row],[Data]]+Tabela46[[#This Row],[Horário]],"")</f>
        <v>45645.586805555555</v>
      </c>
      <c r="G511" s="46">
        <f t="shared" si="421"/>
        <v>0.45486111110949423</v>
      </c>
      <c r="H511" s="47">
        <f t="shared" si="422"/>
        <v>0</v>
      </c>
      <c r="I511" s="47">
        <f t="shared" si="423"/>
        <v>10</v>
      </c>
      <c r="J511" s="48">
        <f t="shared" si="424"/>
        <v>54.999999997671694</v>
      </c>
    </row>
    <row r="512" spans="1:10" x14ac:dyDescent="0.3">
      <c r="A512" s="42">
        <f t="shared" si="420"/>
        <v>511</v>
      </c>
      <c r="B512" s="43">
        <v>45645</v>
      </c>
      <c r="C512" s="44">
        <v>0.68402777777777779</v>
      </c>
      <c r="D512" s="45" t="str">
        <f>IF(Tabela46[[#This Row],[Data]]&lt;&gt;"",PROPER(TEXT(Tabela46[[#This Row],[Data]],"mmmm")),"")</f>
        <v>Dezembro</v>
      </c>
      <c r="E512" s="45">
        <f>IF(Tabela46[[#This Row],[Data]]&lt;&gt;"",YEAR(Tabela46[[#This Row],[Data]]),"")</f>
        <v>2024</v>
      </c>
      <c r="F512" s="46">
        <f>IF(AND(Tabela46[[#This Row],[Data]]&lt;&gt;"",Tabela46[[#This Row],[Horário]]&lt;&gt;""),Tabela46[[#This Row],[Data]]+Tabela46[[#This Row],[Horário]],"")</f>
        <v>45645.684027777781</v>
      </c>
      <c r="G512" s="46">
        <f t="shared" si="421"/>
        <v>9.7222222226264421E-2</v>
      </c>
      <c r="H512" s="47">
        <f t="shared" si="422"/>
        <v>0</v>
      </c>
      <c r="I512" s="47">
        <f t="shared" si="423"/>
        <v>2</v>
      </c>
      <c r="J512" s="48">
        <f t="shared" si="424"/>
        <v>20.000000005820766</v>
      </c>
    </row>
    <row r="513" spans="1:10" x14ac:dyDescent="0.3">
      <c r="A513" s="42">
        <f t="shared" si="420"/>
        <v>512</v>
      </c>
      <c r="B513" s="43">
        <v>45645</v>
      </c>
      <c r="C513" s="44">
        <v>0.72222222222222221</v>
      </c>
      <c r="D513" s="45" t="str">
        <f>IF(Tabela46[[#This Row],[Data]]&lt;&gt;"",PROPER(TEXT(Tabela46[[#This Row],[Data]],"mmmm")),"")</f>
        <v>Dezembro</v>
      </c>
      <c r="E513" s="45">
        <f>IF(Tabela46[[#This Row],[Data]]&lt;&gt;"",YEAR(Tabela46[[#This Row],[Data]]),"")</f>
        <v>2024</v>
      </c>
      <c r="F513" s="46">
        <f>IF(AND(Tabela46[[#This Row],[Data]]&lt;&gt;"",Tabela46[[#This Row],[Horário]]&lt;&gt;""),Tabela46[[#This Row],[Data]]+Tabela46[[#This Row],[Horário]],"")</f>
        <v>45645.722222222219</v>
      </c>
      <c r="G513" s="46">
        <f t="shared" si="421"/>
        <v>3.8194444437976927E-2</v>
      </c>
      <c r="H513" s="47">
        <f t="shared" si="422"/>
        <v>0</v>
      </c>
      <c r="I513" s="47">
        <f t="shared" si="423"/>
        <v>0</v>
      </c>
      <c r="J513" s="48">
        <f t="shared" si="424"/>
        <v>54.999999990686774</v>
      </c>
    </row>
    <row r="514" spans="1:10" x14ac:dyDescent="0.3">
      <c r="A514" s="42">
        <f t="shared" ref="A514:A519" si="425">A513+1</f>
        <v>513</v>
      </c>
      <c r="B514" s="43">
        <v>45645</v>
      </c>
      <c r="C514" s="44">
        <v>0.8125</v>
      </c>
      <c r="D514" s="45" t="str">
        <f>IF(Tabela46[[#This Row],[Data]]&lt;&gt;"",PROPER(TEXT(Tabela46[[#This Row],[Data]],"mmmm")),"")</f>
        <v>Dezembro</v>
      </c>
      <c r="E514" s="45">
        <f>IF(Tabela46[[#This Row],[Data]]&lt;&gt;"",YEAR(Tabela46[[#This Row],[Data]]),"")</f>
        <v>2024</v>
      </c>
      <c r="F514" s="46">
        <f>IF(AND(Tabela46[[#This Row],[Data]]&lt;&gt;"",Tabela46[[#This Row],[Horário]]&lt;&gt;""),Tabela46[[#This Row],[Data]]+Tabela46[[#This Row],[Horário]],"")</f>
        <v>45645.8125</v>
      </c>
      <c r="G514" s="46">
        <f t="shared" ref="G514:G519" si="426">IF(AND(B514&lt;&gt;"",C514&lt;&gt;""),(B514+C514)-(B513+C513),"")</f>
        <v>9.0277777781011537E-2</v>
      </c>
      <c r="H514" s="47">
        <f t="shared" ref="H514:H519" si="427">IF(G514&lt;&gt;"",INT(G514),"")</f>
        <v>0</v>
      </c>
      <c r="I514" s="47">
        <f t="shared" ref="I514:I519" si="428">IF(H514&lt;&gt;"",INT((G514-H514)*24),"")</f>
        <v>2</v>
      </c>
      <c r="J514" s="48">
        <f t="shared" ref="J514:J519" si="429">IF(I514&lt;&gt;"",(((G514-H514)*24)-I514)*60,"")</f>
        <v>10.000000004656613</v>
      </c>
    </row>
    <row r="515" spans="1:10" x14ac:dyDescent="0.3">
      <c r="A515" s="42">
        <f t="shared" si="425"/>
        <v>514</v>
      </c>
      <c r="B515" s="43">
        <v>45646</v>
      </c>
      <c r="C515" s="44">
        <v>0.22222222222222221</v>
      </c>
      <c r="D515" s="45" t="str">
        <f>IF(Tabela46[[#This Row],[Data]]&lt;&gt;"",PROPER(TEXT(Tabela46[[#This Row],[Data]],"mmmm")),"")</f>
        <v>Dezembro</v>
      </c>
      <c r="E515" s="45">
        <f>IF(Tabela46[[#This Row],[Data]]&lt;&gt;"",YEAR(Tabela46[[#This Row],[Data]]),"")</f>
        <v>2024</v>
      </c>
      <c r="F515" s="46">
        <f>IF(AND(Tabela46[[#This Row],[Data]]&lt;&gt;"",Tabela46[[#This Row],[Horário]]&lt;&gt;""),Tabela46[[#This Row],[Data]]+Tabela46[[#This Row],[Horário]],"")</f>
        <v>45646.222222222219</v>
      </c>
      <c r="G515" s="46">
        <f t="shared" si="426"/>
        <v>0.40972222221898846</v>
      </c>
      <c r="H515" s="47">
        <f t="shared" si="427"/>
        <v>0</v>
      </c>
      <c r="I515" s="47">
        <f t="shared" si="428"/>
        <v>9</v>
      </c>
      <c r="J515" s="48">
        <f t="shared" si="429"/>
        <v>49.999999995343387</v>
      </c>
    </row>
    <row r="516" spans="1:10" x14ac:dyDescent="0.3">
      <c r="A516" s="42">
        <f t="shared" si="425"/>
        <v>515</v>
      </c>
      <c r="B516" s="43">
        <v>45647</v>
      </c>
      <c r="C516" s="44">
        <v>0.85069444444444442</v>
      </c>
      <c r="D516" s="45" t="str">
        <f>IF(Tabela46[[#This Row],[Data]]&lt;&gt;"",PROPER(TEXT(Tabela46[[#This Row],[Data]],"mmmm")),"")</f>
        <v>Dezembro</v>
      </c>
      <c r="E516" s="45">
        <f>IF(Tabela46[[#This Row],[Data]]&lt;&gt;"",YEAR(Tabela46[[#This Row],[Data]]),"")</f>
        <v>2024</v>
      </c>
      <c r="F516" s="46">
        <f>IF(AND(Tabela46[[#This Row],[Data]]&lt;&gt;"",Tabela46[[#This Row],[Horário]]&lt;&gt;""),Tabela46[[#This Row],[Data]]+Tabela46[[#This Row],[Horário]],"")</f>
        <v>45647.850694444445</v>
      </c>
      <c r="G516" s="46">
        <f t="shared" si="426"/>
        <v>1.6284722222262644</v>
      </c>
      <c r="H516" s="47">
        <f t="shared" si="427"/>
        <v>1</v>
      </c>
      <c r="I516" s="47">
        <f t="shared" si="428"/>
        <v>15</v>
      </c>
      <c r="J516" s="48">
        <f t="shared" si="429"/>
        <v>5.0000000058207661</v>
      </c>
    </row>
    <row r="517" spans="1:10" x14ac:dyDescent="0.3">
      <c r="A517" s="42">
        <f t="shared" si="425"/>
        <v>516</v>
      </c>
      <c r="B517" s="43">
        <v>45648</v>
      </c>
      <c r="C517" s="44">
        <v>0.73263888888888884</v>
      </c>
      <c r="D517" s="45" t="str">
        <f>IF(Tabela46[[#This Row],[Data]]&lt;&gt;"",PROPER(TEXT(Tabela46[[#This Row],[Data]],"mmmm")),"")</f>
        <v>Dezembro</v>
      </c>
      <c r="E517" s="45">
        <f>IF(Tabela46[[#This Row],[Data]]&lt;&gt;"",YEAR(Tabela46[[#This Row],[Data]]),"")</f>
        <v>2024</v>
      </c>
      <c r="F517" s="46">
        <f>IF(AND(Tabela46[[#This Row],[Data]]&lt;&gt;"",Tabela46[[#This Row],[Horário]]&lt;&gt;""),Tabela46[[#This Row],[Data]]+Tabela46[[#This Row],[Horário]],"")</f>
        <v>45648.732638888891</v>
      </c>
      <c r="G517" s="46">
        <f t="shared" si="426"/>
        <v>0.88194444444525288</v>
      </c>
      <c r="H517" s="47">
        <f t="shared" si="427"/>
        <v>0</v>
      </c>
      <c r="I517" s="47">
        <f t="shared" si="428"/>
        <v>21</v>
      </c>
      <c r="J517" s="48">
        <f t="shared" si="429"/>
        <v>10.000000001164153</v>
      </c>
    </row>
    <row r="518" spans="1:10" x14ac:dyDescent="0.3">
      <c r="A518" s="42">
        <f t="shared" si="425"/>
        <v>517</v>
      </c>
      <c r="B518" s="43">
        <v>45648</v>
      </c>
      <c r="C518" s="44">
        <v>0.90625</v>
      </c>
      <c r="D518" s="45" t="str">
        <f>IF(Tabela46[[#This Row],[Data]]&lt;&gt;"",PROPER(TEXT(Tabela46[[#This Row],[Data]],"mmmm")),"")</f>
        <v>Dezembro</v>
      </c>
      <c r="E518" s="45">
        <f>IF(Tabela46[[#This Row],[Data]]&lt;&gt;"",YEAR(Tabela46[[#This Row],[Data]]),"")</f>
        <v>2024</v>
      </c>
      <c r="F518" s="46">
        <f>IF(AND(Tabela46[[#This Row],[Data]]&lt;&gt;"",Tabela46[[#This Row],[Horário]]&lt;&gt;""),Tabela46[[#This Row],[Data]]+Tabela46[[#This Row],[Horário]],"")</f>
        <v>45648.90625</v>
      </c>
      <c r="G518" s="46">
        <f t="shared" si="426"/>
        <v>0.17361111110949423</v>
      </c>
      <c r="H518" s="47">
        <f t="shared" si="427"/>
        <v>0</v>
      </c>
      <c r="I518" s="47">
        <f t="shared" si="428"/>
        <v>4</v>
      </c>
      <c r="J518" s="48">
        <f t="shared" si="429"/>
        <v>9.9999999976716936</v>
      </c>
    </row>
    <row r="519" spans="1:10" x14ac:dyDescent="0.3">
      <c r="A519" s="42">
        <f t="shared" si="425"/>
        <v>518</v>
      </c>
      <c r="B519" s="43">
        <v>45650</v>
      </c>
      <c r="C519" s="44">
        <v>0.58333333333333337</v>
      </c>
      <c r="D519" s="45" t="str">
        <f>IF(Tabela46[[#This Row],[Data]]&lt;&gt;"",PROPER(TEXT(Tabela46[[#This Row],[Data]],"mmmm")),"")</f>
        <v>Dezembro</v>
      </c>
      <c r="E519" s="45">
        <f>IF(Tabela46[[#This Row],[Data]]&lt;&gt;"",YEAR(Tabela46[[#This Row],[Data]]),"")</f>
        <v>2024</v>
      </c>
      <c r="F519" s="46">
        <f>IF(AND(Tabela46[[#This Row],[Data]]&lt;&gt;"",Tabela46[[#This Row],[Horário]]&lt;&gt;""),Tabela46[[#This Row],[Data]]+Tabela46[[#This Row],[Horário]],"")</f>
        <v>45650.583333333336</v>
      </c>
      <c r="G519" s="46">
        <f t="shared" si="426"/>
        <v>1.6770833333357587</v>
      </c>
      <c r="H519" s="47">
        <f t="shared" si="427"/>
        <v>1</v>
      </c>
      <c r="I519" s="47">
        <f t="shared" si="428"/>
        <v>16</v>
      </c>
      <c r="J519" s="48">
        <f t="shared" si="429"/>
        <v>15.00000000349246</v>
      </c>
    </row>
    <row r="520" spans="1:10" x14ac:dyDescent="0.3">
      <c r="A520" s="42">
        <f t="shared" ref="A520:A525" si="430">A519+1</f>
        <v>519</v>
      </c>
      <c r="B520" s="43">
        <v>45651</v>
      </c>
      <c r="C520" s="44">
        <v>0.54513888888888884</v>
      </c>
      <c r="D520" s="45" t="str">
        <f>IF(Tabela46[[#This Row],[Data]]&lt;&gt;"",PROPER(TEXT(Tabela46[[#This Row],[Data]],"mmmm")),"")</f>
        <v>Dezembro</v>
      </c>
      <c r="E520" s="45">
        <f>IF(Tabela46[[#This Row],[Data]]&lt;&gt;"",YEAR(Tabela46[[#This Row],[Data]]),"")</f>
        <v>2024</v>
      </c>
      <c r="F520" s="46">
        <f>IF(AND(Tabela46[[#This Row],[Data]]&lt;&gt;"",Tabela46[[#This Row],[Horário]]&lt;&gt;""),Tabela46[[#This Row],[Data]]+Tabela46[[#This Row],[Horário]],"")</f>
        <v>45651.545138888891</v>
      </c>
      <c r="G520" s="46">
        <f t="shared" ref="G520:G525" si="431">IF(AND(B520&lt;&gt;"",C520&lt;&gt;""),(B520+C520)-(B519+C519),"")</f>
        <v>0.96180555555474712</v>
      </c>
      <c r="H520" s="47">
        <f t="shared" ref="H520:H525" si="432">IF(G520&lt;&gt;"",INT(G520),"")</f>
        <v>0</v>
      </c>
      <c r="I520" s="47">
        <f t="shared" ref="I520:I525" si="433">IF(H520&lt;&gt;"",INT((G520-H520)*24),"")</f>
        <v>23</v>
      </c>
      <c r="J520" s="48">
        <f t="shared" ref="J520:J525" si="434">IF(I520&lt;&gt;"",(((G520-H520)*24)-I520)*60,"")</f>
        <v>4.9999999988358468</v>
      </c>
    </row>
    <row r="521" spans="1:10" x14ac:dyDescent="0.3">
      <c r="A521" s="42">
        <f t="shared" si="430"/>
        <v>520</v>
      </c>
      <c r="B521" s="43">
        <v>45651</v>
      </c>
      <c r="C521" s="44">
        <v>0.58680555555555558</v>
      </c>
      <c r="D521" s="45" t="str">
        <f>IF(Tabela46[[#This Row],[Data]]&lt;&gt;"",PROPER(TEXT(Tabela46[[#This Row],[Data]],"mmmm")),"")</f>
        <v>Dezembro</v>
      </c>
      <c r="E521" s="45">
        <f>IF(Tabela46[[#This Row],[Data]]&lt;&gt;"",YEAR(Tabela46[[#This Row],[Data]]),"")</f>
        <v>2024</v>
      </c>
      <c r="F521" s="46">
        <f>IF(AND(Tabela46[[#This Row],[Data]]&lt;&gt;"",Tabela46[[#This Row],[Horário]]&lt;&gt;""),Tabela46[[#This Row],[Data]]+Tabela46[[#This Row],[Horário]],"")</f>
        <v>45651.586805555555</v>
      </c>
      <c r="G521" s="46">
        <f t="shared" si="431"/>
        <v>4.1666666664241347E-2</v>
      </c>
      <c r="H521" s="47">
        <f t="shared" si="432"/>
        <v>0</v>
      </c>
      <c r="I521" s="47">
        <f t="shared" si="433"/>
        <v>0</v>
      </c>
      <c r="J521" s="48">
        <f t="shared" si="434"/>
        <v>59.99999999650754</v>
      </c>
    </row>
    <row r="522" spans="1:10" x14ac:dyDescent="0.3">
      <c r="A522" s="42">
        <f t="shared" si="430"/>
        <v>521</v>
      </c>
      <c r="B522" s="43">
        <v>45651</v>
      </c>
      <c r="C522" s="44">
        <v>0.65625</v>
      </c>
      <c r="D522" s="45" t="str">
        <f>IF(Tabela46[[#This Row],[Data]]&lt;&gt;"",PROPER(TEXT(Tabela46[[#This Row],[Data]],"mmmm")),"")</f>
        <v>Dezembro</v>
      </c>
      <c r="E522" s="45">
        <f>IF(Tabela46[[#This Row],[Data]]&lt;&gt;"",YEAR(Tabela46[[#This Row],[Data]]),"")</f>
        <v>2024</v>
      </c>
      <c r="F522" s="46">
        <f>IF(AND(Tabela46[[#This Row],[Data]]&lt;&gt;"",Tabela46[[#This Row],[Horário]]&lt;&gt;""),Tabela46[[#This Row],[Data]]+Tabela46[[#This Row],[Horário]],"")</f>
        <v>45651.65625</v>
      </c>
      <c r="G522" s="46">
        <f t="shared" si="431"/>
        <v>6.9444444445252884E-2</v>
      </c>
      <c r="H522" s="47">
        <f t="shared" si="432"/>
        <v>0</v>
      </c>
      <c r="I522" s="47">
        <f t="shared" si="433"/>
        <v>1</v>
      </c>
      <c r="J522" s="48">
        <f t="shared" si="434"/>
        <v>40.000000001164153</v>
      </c>
    </row>
    <row r="523" spans="1:10" x14ac:dyDescent="0.3">
      <c r="A523" s="42">
        <f t="shared" si="430"/>
        <v>522</v>
      </c>
      <c r="B523" s="43">
        <v>45651</v>
      </c>
      <c r="C523" s="44">
        <v>0.83194444444444449</v>
      </c>
      <c r="D523" s="45" t="str">
        <f>IF(Tabela46[[#This Row],[Data]]&lt;&gt;"",PROPER(TEXT(Tabela46[[#This Row],[Data]],"mmmm")),"")</f>
        <v>Dezembro</v>
      </c>
      <c r="E523" s="45">
        <f>IF(Tabela46[[#This Row],[Data]]&lt;&gt;"",YEAR(Tabela46[[#This Row],[Data]]),"")</f>
        <v>2024</v>
      </c>
      <c r="F523" s="46">
        <f>IF(AND(Tabela46[[#This Row],[Data]]&lt;&gt;"",Tabela46[[#This Row],[Horário]]&lt;&gt;""),Tabela46[[#This Row],[Data]]+Tabela46[[#This Row],[Horário]],"")</f>
        <v>45651.831944444442</v>
      </c>
      <c r="G523" s="46">
        <f t="shared" si="431"/>
        <v>0.1756944444423425</v>
      </c>
      <c r="H523" s="47">
        <f t="shared" si="432"/>
        <v>0</v>
      </c>
      <c r="I523" s="47">
        <f t="shared" si="433"/>
        <v>4</v>
      </c>
      <c r="J523" s="48">
        <f t="shared" si="434"/>
        <v>12.999999996973202</v>
      </c>
    </row>
    <row r="524" spans="1:10" x14ac:dyDescent="0.3">
      <c r="A524" s="42">
        <f t="shared" si="430"/>
        <v>523</v>
      </c>
      <c r="B524" s="43">
        <v>45653</v>
      </c>
      <c r="C524" s="44">
        <v>0.83333333333333337</v>
      </c>
      <c r="D524" s="45" t="str">
        <f>IF(Tabela46[[#This Row],[Data]]&lt;&gt;"",PROPER(TEXT(Tabela46[[#This Row],[Data]],"mmmm")),"")</f>
        <v>Dezembro</v>
      </c>
      <c r="E524" s="45">
        <f>IF(Tabela46[[#This Row],[Data]]&lt;&gt;"",YEAR(Tabela46[[#This Row],[Data]]),"")</f>
        <v>2024</v>
      </c>
      <c r="F524" s="46">
        <f>IF(AND(Tabela46[[#This Row],[Data]]&lt;&gt;"",Tabela46[[#This Row],[Horário]]&lt;&gt;""),Tabela46[[#This Row],[Data]]+Tabela46[[#This Row],[Horário]],"")</f>
        <v>45653.833333333336</v>
      </c>
      <c r="G524" s="46">
        <f t="shared" si="431"/>
        <v>2.0013888888934162</v>
      </c>
      <c r="H524" s="47">
        <f t="shared" si="432"/>
        <v>2</v>
      </c>
      <c r="I524" s="47">
        <f t="shared" si="433"/>
        <v>0</v>
      </c>
      <c r="J524" s="48">
        <f t="shared" si="434"/>
        <v>2.000000006519258</v>
      </c>
    </row>
    <row r="525" spans="1:10" x14ac:dyDescent="0.3">
      <c r="A525" s="42">
        <f t="shared" si="430"/>
        <v>524</v>
      </c>
      <c r="B525" s="43">
        <v>45653</v>
      </c>
      <c r="C525" s="44">
        <v>0.90625</v>
      </c>
      <c r="D525" s="45" t="str">
        <f>IF(Tabela46[[#This Row],[Data]]&lt;&gt;"",PROPER(TEXT(Tabela46[[#This Row],[Data]],"mmmm")),"")</f>
        <v>Dezembro</v>
      </c>
      <c r="E525" s="45">
        <f>IF(Tabela46[[#This Row],[Data]]&lt;&gt;"",YEAR(Tabela46[[#This Row],[Data]]),"")</f>
        <v>2024</v>
      </c>
      <c r="F525" s="46">
        <f>IF(AND(Tabela46[[#This Row],[Data]]&lt;&gt;"",Tabela46[[#This Row],[Horário]]&lt;&gt;""),Tabela46[[#This Row],[Data]]+Tabela46[[#This Row],[Horário]],"")</f>
        <v>45653.90625</v>
      </c>
      <c r="G525" s="46">
        <f t="shared" si="431"/>
        <v>7.2916666664241347E-2</v>
      </c>
      <c r="H525" s="47">
        <f t="shared" si="432"/>
        <v>0</v>
      </c>
      <c r="I525" s="47">
        <f t="shared" si="433"/>
        <v>1</v>
      </c>
      <c r="J525" s="48">
        <f t="shared" si="434"/>
        <v>44.99999999650754</v>
      </c>
    </row>
    <row r="526" spans="1:10" x14ac:dyDescent="0.3">
      <c r="A526" s="42">
        <f t="shared" ref="A526:A531" si="435">A525+1</f>
        <v>525</v>
      </c>
      <c r="B526" s="43">
        <v>45654</v>
      </c>
      <c r="C526" s="44">
        <v>0.90277777777777779</v>
      </c>
      <c r="D526" s="45" t="str">
        <f>IF(Tabela46[[#This Row],[Data]]&lt;&gt;"",PROPER(TEXT(Tabela46[[#This Row],[Data]],"mmmm")),"")</f>
        <v>Dezembro</v>
      </c>
      <c r="E526" s="45">
        <f>IF(Tabela46[[#This Row],[Data]]&lt;&gt;"",YEAR(Tabela46[[#This Row],[Data]]),"")</f>
        <v>2024</v>
      </c>
      <c r="F526" s="46">
        <f>IF(AND(Tabela46[[#This Row],[Data]]&lt;&gt;"",Tabela46[[#This Row],[Horário]]&lt;&gt;""),Tabela46[[#This Row],[Data]]+Tabela46[[#This Row],[Horário]],"")</f>
        <v>45654.902777777781</v>
      </c>
      <c r="G526" s="46">
        <f t="shared" ref="G526:G531" si="436">IF(AND(B526&lt;&gt;"",C526&lt;&gt;""),(B526+C526)-(B525+C525),"")</f>
        <v>0.99652777778101154</v>
      </c>
      <c r="H526" s="47">
        <f t="shared" ref="H526:H531" si="437">IF(G526&lt;&gt;"",INT(G526),"")</f>
        <v>0</v>
      </c>
      <c r="I526" s="47">
        <f t="shared" ref="I526:I531" si="438">IF(H526&lt;&gt;"",INT((G526-H526)*24),"")</f>
        <v>23</v>
      </c>
      <c r="J526" s="48">
        <f t="shared" ref="J526:J531" si="439">IF(I526&lt;&gt;"",(((G526-H526)*24)-I526)*60,"")</f>
        <v>55.000000004656613</v>
      </c>
    </row>
    <row r="527" spans="1:10" x14ac:dyDescent="0.3">
      <c r="A527" s="42">
        <f t="shared" si="435"/>
        <v>526</v>
      </c>
      <c r="B527" s="43">
        <v>45655</v>
      </c>
      <c r="C527" s="44">
        <v>2.4305555555555556E-2</v>
      </c>
      <c r="D527" s="45" t="str">
        <f>IF(Tabela46[[#This Row],[Data]]&lt;&gt;"",PROPER(TEXT(Tabela46[[#This Row],[Data]],"mmmm")),"")</f>
        <v>Dezembro</v>
      </c>
      <c r="E527" s="45">
        <f>IF(Tabela46[[#This Row],[Data]]&lt;&gt;"",YEAR(Tabela46[[#This Row],[Data]]),"")</f>
        <v>2024</v>
      </c>
      <c r="F527" s="46">
        <f>IF(AND(Tabela46[[#This Row],[Data]]&lt;&gt;"",Tabela46[[#This Row],[Horário]]&lt;&gt;""),Tabela46[[#This Row],[Data]]+Tabela46[[#This Row],[Horário]],"")</f>
        <v>45655.024305555555</v>
      </c>
      <c r="G527" s="46">
        <f t="shared" si="436"/>
        <v>0.12152777777373558</v>
      </c>
      <c r="H527" s="47">
        <f t="shared" si="437"/>
        <v>0</v>
      </c>
      <c r="I527" s="47">
        <f t="shared" si="438"/>
        <v>2</v>
      </c>
      <c r="J527" s="48">
        <f t="shared" si="439"/>
        <v>54.999999994179234</v>
      </c>
    </row>
    <row r="528" spans="1:10" x14ac:dyDescent="0.3">
      <c r="A528" s="42">
        <f t="shared" si="435"/>
        <v>527</v>
      </c>
      <c r="B528" s="43">
        <v>45655</v>
      </c>
      <c r="C528" s="44">
        <v>0.10069444444444445</v>
      </c>
      <c r="D528" s="45" t="str">
        <f>IF(Tabela46[[#This Row],[Data]]&lt;&gt;"",PROPER(TEXT(Tabela46[[#This Row],[Data]],"mmmm")),"")</f>
        <v>Dezembro</v>
      </c>
      <c r="E528" s="45">
        <f>IF(Tabela46[[#This Row],[Data]]&lt;&gt;"",YEAR(Tabela46[[#This Row],[Data]]),"")</f>
        <v>2024</v>
      </c>
      <c r="F528" s="46">
        <f>IF(AND(Tabela46[[#This Row],[Data]]&lt;&gt;"",Tabela46[[#This Row],[Horário]]&lt;&gt;""),Tabela46[[#This Row],[Data]]+Tabela46[[#This Row],[Horário]],"")</f>
        <v>45655.100694444445</v>
      </c>
      <c r="G528" s="46">
        <f t="shared" si="436"/>
        <v>7.6388888890505768E-2</v>
      </c>
      <c r="H528" s="47">
        <f t="shared" si="437"/>
        <v>0</v>
      </c>
      <c r="I528" s="47">
        <f t="shared" si="438"/>
        <v>1</v>
      </c>
      <c r="J528" s="48">
        <f t="shared" si="439"/>
        <v>50.000000002328306</v>
      </c>
    </row>
    <row r="529" spans="1:10" x14ac:dyDescent="0.3">
      <c r="A529" s="42">
        <f t="shared" si="435"/>
        <v>528</v>
      </c>
      <c r="B529" s="43">
        <v>45656</v>
      </c>
      <c r="C529" s="44">
        <v>0.71180555555555558</v>
      </c>
      <c r="D529" s="45" t="str">
        <f>IF(Tabela46[[#This Row],[Data]]&lt;&gt;"",PROPER(TEXT(Tabela46[[#This Row],[Data]],"mmmm")),"")</f>
        <v>Dezembro</v>
      </c>
      <c r="E529" s="45">
        <f>IF(Tabela46[[#This Row],[Data]]&lt;&gt;"",YEAR(Tabela46[[#This Row],[Data]]),"")</f>
        <v>2024</v>
      </c>
      <c r="F529" s="46">
        <f>IF(AND(Tabela46[[#This Row],[Data]]&lt;&gt;"",Tabela46[[#This Row],[Horário]]&lt;&gt;""),Tabela46[[#This Row],[Data]]+Tabela46[[#This Row],[Horário]],"")</f>
        <v>45656.711805555555</v>
      </c>
      <c r="G529" s="46">
        <f t="shared" si="436"/>
        <v>1.6111111111094942</v>
      </c>
      <c r="H529" s="47">
        <f t="shared" si="437"/>
        <v>1</v>
      </c>
      <c r="I529" s="47">
        <f t="shared" si="438"/>
        <v>14</v>
      </c>
      <c r="J529" s="48">
        <f t="shared" si="439"/>
        <v>39.999999997671694</v>
      </c>
    </row>
    <row r="530" spans="1:10" x14ac:dyDescent="0.3">
      <c r="A530" s="42">
        <f t="shared" si="435"/>
        <v>529</v>
      </c>
      <c r="B530" s="43">
        <v>45657</v>
      </c>
      <c r="C530" s="44">
        <v>0.18194444444444444</v>
      </c>
      <c r="D530" s="45" t="str">
        <f>IF(Tabela46[[#This Row],[Data]]&lt;&gt;"",PROPER(TEXT(Tabela46[[#This Row],[Data]],"mmmm")),"")</f>
        <v>Dezembro</v>
      </c>
      <c r="E530" s="45">
        <f>IF(Tabela46[[#This Row],[Data]]&lt;&gt;"",YEAR(Tabela46[[#This Row],[Data]]),"")</f>
        <v>2024</v>
      </c>
      <c r="F530" s="46">
        <f>IF(AND(Tabela46[[#This Row],[Data]]&lt;&gt;"",Tabela46[[#This Row],[Horário]]&lt;&gt;""),Tabela46[[#This Row],[Data]]+Tabela46[[#This Row],[Horário]],"")</f>
        <v>45657.181944444441</v>
      </c>
      <c r="G530" s="46">
        <f t="shared" si="436"/>
        <v>0.47013888888614019</v>
      </c>
      <c r="H530" s="47">
        <f t="shared" si="437"/>
        <v>0</v>
      </c>
      <c r="I530" s="47">
        <f t="shared" si="438"/>
        <v>11</v>
      </c>
      <c r="J530" s="48">
        <f t="shared" si="439"/>
        <v>16.999999996041879</v>
      </c>
    </row>
    <row r="531" spans="1:10" x14ac:dyDescent="0.3">
      <c r="A531" s="42">
        <f t="shared" si="435"/>
        <v>530</v>
      </c>
      <c r="B531" s="43">
        <v>45657</v>
      </c>
      <c r="C531" s="44">
        <v>0.21527777777777779</v>
      </c>
      <c r="D531" s="45" t="str">
        <f>IF(Tabela46[[#This Row],[Data]]&lt;&gt;"",PROPER(TEXT(Tabela46[[#This Row],[Data]],"mmmm")),"")</f>
        <v>Dezembro</v>
      </c>
      <c r="E531" s="45">
        <f>IF(Tabela46[[#This Row],[Data]]&lt;&gt;"",YEAR(Tabela46[[#This Row],[Data]]),"")</f>
        <v>2024</v>
      </c>
      <c r="F531" s="46">
        <f>IF(AND(Tabela46[[#This Row],[Data]]&lt;&gt;"",Tabela46[[#This Row],[Horário]]&lt;&gt;""),Tabela46[[#This Row],[Data]]+Tabela46[[#This Row],[Horário]],"")</f>
        <v>45657.215277777781</v>
      </c>
      <c r="G531" s="46">
        <f t="shared" si="436"/>
        <v>3.3333333340124227E-2</v>
      </c>
      <c r="H531" s="47">
        <f t="shared" si="437"/>
        <v>0</v>
      </c>
      <c r="I531" s="47">
        <f t="shared" si="438"/>
        <v>0</v>
      </c>
      <c r="J531" s="48">
        <f t="shared" si="439"/>
        <v>48.000000009778887</v>
      </c>
    </row>
    <row r="532" spans="1:10" x14ac:dyDescent="0.3">
      <c r="A532" s="42">
        <f t="shared" ref="A532:A537" si="440">A531+1</f>
        <v>531</v>
      </c>
      <c r="B532" s="43">
        <v>45657</v>
      </c>
      <c r="C532" s="44">
        <v>0.79166666666666663</v>
      </c>
      <c r="D532" s="45" t="str">
        <f>IF(Tabela46[[#This Row],[Data]]&lt;&gt;"",PROPER(TEXT(Tabela46[[#This Row],[Data]],"mmmm")),"")</f>
        <v>Dezembro</v>
      </c>
      <c r="E532" s="45">
        <f>IF(Tabela46[[#This Row],[Data]]&lt;&gt;"",YEAR(Tabela46[[#This Row],[Data]]),"")</f>
        <v>2024</v>
      </c>
      <c r="F532" s="46">
        <f>IF(AND(Tabela46[[#This Row],[Data]]&lt;&gt;"",Tabela46[[#This Row],[Horário]]&lt;&gt;""),Tabela46[[#This Row],[Data]]+Tabela46[[#This Row],[Horário]],"")</f>
        <v>45657.791666666664</v>
      </c>
      <c r="G532" s="46">
        <f t="shared" ref="G532:G537" si="441">IF(AND(B532&lt;&gt;"",C532&lt;&gt;""),(B532+C532)-(B531+C531),"")</f>
        <v>0.57638888888322981</v>
      </c>
      <c r="H532" s="47">
        <f t="shared" ref="H532:H537" si="442">IF(G532&lt;&gt;"",INT(G532),"")</f>
        <v>0</v>
      </c>
      <c r="I532" s="47">
        <f t="shared" ref="I532:I537" si="443">IF(H532&lt;&gt;"",INT((G532-H532)*24),"")</f>
        <v>13</v>
      </c>
      <c r="J532" s="48">
        <f t="shared" ref="J532:J537" si="444">IF(I532&lt;&gt;"",(((G532-H532)*24)-I532)*60,"")</f>
        <v>49.999999991850927</v>
      </c>
    </row>
    <row r="533" spans="1:10" x14ac:dyDescent="0.3">
      <c r="A533" s="42">
        <f t="shared" si="440"/>
        <v>532</v>
      </c>
      <c r="B533" s="43">
        <v>45658</v>
      </c>
      <c r="C533" s="44">
        <v>0.11805555555555555</v>
      </c>
      <c r="D533" s="45" t="str">
        <f>IF(Tabela46[[#This Row],[Data]]&lt;&gt;"",PROPER(TEXT(Tabela46[[#This Row],[Data]],"mmmm")),"")</f>
        <v>Janeiro</v>
      </c>
      <c r="E533" s="45">
        <f>IF(Tabela46[[#This Row],[Data]]&lt;&gt;"",YEAR(Tabela46[[#This Row],[Data]]),"")</f>
        <v>2025</v>
      </c>
      <c r="F533" s="46">
        <f>IF(AND(Tabela46[[#This Row],[Data]]&lt;&gt;"",Tabela46[[#This Row],[Horário]]&lt;&gt;""),Tabela46[[#This Row],[Data]]+Tabela46[[#This Row],[Horário]],"")</f>
        <v>45658.118055555555</v>
      </c>
      <c r="G533" s="46">
        <f t="shared" si="441"/>
        <v>0.32638888889050577</v>
      </c>
      <c r="H533" s="47">
        <f t="shared" si="442"/>
        <v>0</v>
      </c>
      <c r="I533" s="47">
        <f t="shared" si="443"/>
        <v>7</v>
      </c>
      <c r="J533" s="48">
        <f t="shared" si="444"/>
        <v>50.000000002328306</v>
      </c>
    </row>
    <row r="534" spans="1:10" x14ac:dyDescent="0.3">
      <c r="A534" s="42">
        <f t="shared" si="440"/>
        <v>533</v>
      </c>
      <c r="B534" s="43">
        <v>45658</v>
      </c>
      <c r="C534" s="44">
        <v>0.25694444444444442</v>
      </c>
      <c r="D534" s="45" t="str">
        <f>IF(Tabela46[[#This Row],[Data]]&lt;&gt;"",PROPER(TEXT(Tabela46[[#This Row],[Data]],"mmmm")),"")</f>
        <v>Janeiro</v>
      </c>
      <c r="E534" s="45">
        <f>IF(Tabela46[[#This Row],[Data]]&lt;&gt;"",YEAR(Tabela46[[#This Row],[Data]]),"")</f>
        <v>2025</v>
      </c>
      <c r="F534" s="46">
        <f>IF(AND(Tabela46[[#This Row],[Data]]&lt;&gt;"",Tabela46[[#This Row],[Horário]]&lt;&gt;""),Tabela46[[#This Row],[Data]]+Tabela46[[#This Row],[Horário]],"")</f>
        <v>45658.256944444445</v>
      </c>
      <c r="G534" s="46">
        <f t="shared" si="441"/>
        <v>0.13888888889050577</v>
      </c>
      <c r="H534" s="47">
        <f t="shared" si="442"/>
        <v>0</v>
      </c>
      <c r="I534" s="47">
        <f t="shared" si="443"/>
        <v>3</v>
      </c>
      <c r="J534" s="48">
        <f t="shared" si="444"/>
        <v>20.000000002328306</v>
      </c>
    </row>
    <row r="535" spans="1:10" x14ac:dyDescent="0.3">
      <c r="A535" s="42">
        <f t="shared" si="440"/>
        <v>534</v>
      </c>
      <c r="B535" s="43">
        <v>45658</v>
      </c>
      <c r="C535" s="44">
        <v>0.55208333333333337</v>
      </c>
      <c r="D535" s="45" t="str">
        <f>IF(Tabela46[[#This Row],[Data]]&lt;&gt;"",PROPER(TEXT(Tabela46[[#This Row],[Data]],"mmmm")),"")</f>
        <v>Janeiro</v>
      </c>
      <c r="E535" s="45">
        <f>IF(Tabela46[[#This Row],[Data]]&lt;&gt;"",YEAR(Tabela46[[#This Row],[Data]]),"")</f>
        <v>2025</v>
      </c>
      <c r="F535" s="46">
        <f>IF(AND(Tabela46[[#This Row],[Data]]&lt;&gt;"",Tabela46[[#This Row],[Horário]]&lt;&gt;""),Tabela46[[#This Row],[Data]]+Tabela46[[#This Row],[Horário]],"")</f>
        <v>45658.552083333336</v>
      </c>
      <c r="G535" s="46">
        <f t="shared" si="441"/>
        <v>0.29513888889050577</v>
      </c>
      <c r="H535" s="47">
        <f t="shared" si="442"/>
        <v>0</v>
      </c>
      <c r="I535" s="47">
        <f t="shared" si="443"/>
        <v>7</v>
      </c>
      <c r="J535" s="48">
        <f t="shared" si="444"/>
        <v>5.0000000023283064</v>
      </c>
    </row>
    <row r="536" spans="1:10" x14ac:dyDescent="0.3">
      <c r="A536" s="42">
        <f t="shared" si="440"/>
        <v>535</v>
      </c>
      <c r="B536" s="43">
        <v>45659</v>
      </c>
      <c r="C536" s="44">
        <v>0.4548611111111111</v>
      </c>
      <c r="D536" s="45" t="str">
        <f>IF(Tabela46[[#This Row],[Data]]&lt;&gt;"",PROPER(TEXT(Tabela46[[#This Row],[Data]],"mmmm")),"")</f>
        <v>Janeiro</v>
      </c>
      <c r="E536" s="45">
        <f>IF(Tabela46[[#This Row],[Data]]&lt;&gt;"",YEAR(Tabela46[[#This Row],[Data]]),"")</f>
        <v>2025</v>
      </c>
      <c r="F536" s="46">
        <f>IF(AND(Tabela46[[#This Row],[Data]]&lt;&gt;"",Tabela46[[#This Row],[Horário]]&lt;&gt;""),Tabela46[[#This Row],[Data]]+Tabela46[[#This Row],[Horário]],"")</f>
        <v>45659.454861111109</v>
      </c>
      <c r="G536" s="46">
        <f t="shared" si="441"/>
        <v>0.90277777777373558</v>
      </c>
      <c r="H536" s="47">
        <f t="shared" si="442"/>
        <v>0</v>
      </c>
      <c r="I536" s="47">
        <f t="shared" si="443"/>
        <v>21</v>
      </c>
      <c r="J536" s="48">
        <f t="shared" si="444"/>
        <v>39.999999994179234</v>
      </c>
    </row>
    <row r="537" spans="1:10" x14ac:dyDescent="0.3">
      <c r="A537" s="42">
        <f t="shared" si="440"/>
        <v>536</v>
      </c>
      <c r="B537" s="43">
        <v>45660</v>
      </c>
      <c r="C537" s="44">
        <v>0.85763888888888884</v>
      </c>
      <c r="D537" s="45" t="str">
        <f>IF(Tabela46[[#This Row],[Data]]&lt;&gt;"",PROPER(TEXT(Tabela46[[#This Row],[Data]],"mmmm")),"")</f>
        <v>Janeiro</v>
      </c>
      <c r="E537" s="45">
        <f>IF(Tabela46[[#This Row],[Data]]&lt;&gt;"",YEAR(Tabela46[[#This Row],[Data]]),"")</f>
        <v>2025</v>
      </c>
      <c r="F537" s="46">
        <f>IF(AND(Tabela46[[#This Row],[Data]]&lt;&gt;"",Tabela46[[#This Row],[Horário]]&lt;&gt;""),Tabela46[[#This Row],[Data]]+Tabela46[[#This Row],[Horário]],"")</f>
        <v>45660.857638888891</v>
      </c>
      <c r="G537" s="46">
        <f t="shared" si="441"/>
        <v>1.4027777777810115</v>
      </c>
      <c r="H537" s="47">
        <f t="shared" si="442"/>
        <v>1</v>
      </c>
      <c r="I537" s="47">
        <f t="shared" si="443"/>
        <v>9</v>
      </c>
      <c r="J537" s="48">
        <f t="shared" si="444"/>
        <v>40.000000004656613</v>
      </c>
    </row>
    <row r="538" spans="1:10" x14ac:dyDescent="0.3">
      <c r="A538" s="42">
        <f t="shared" ref="A538:A543" si="445">A537+1</f>
        <v>537</v>
      </c>
      <c r="B538" s="43">
        <v>45660</v>
      </c>
      <c r="C538" s="44">
        <v>0.94097222222222221</v>
      </c>
      <c r="D538" s="45" t="str">
        <f>IF(Tabela46[[#This Row],[Data]]&lt;&gt;"",PROPER(TEXT(Tabela46[[#This Row],[Data]],"mmmm")),"")</f>
        <v>Janeiro</v>
      </c>
      <c r="E538" s="45">
        <f>IF(Tabela46[[#This Row],[Data]]&lt;&gt;"",YEAR(Tabela46[[#This Row],[Data]]),"")</f>
        <v>2025</v>
      </c>
      <c r="F538" s="46">
        <f>IF(AND(Tabela46[[#This Row],[Data]]&lt;&gt;"",Tabela46[[#This Row],[Horário]]&lt;&gt;""),Tabela46[[#This Row],[Data]]+Tabela46[[#This Row],[Horário]],"")</f>
        <v>45660.940972222219</v>
      </c>
      <c r="G538" s="46">
        <f t="shared" ref="G538:G543" si="446">IF(AND(B538&lt;&gt;"",C538&lt;&gt;""),(B538+C538)-(B537+C537),"")</f>
        <v>8.3333333328482695E-2</v>
      </c>
      <c r="H538" s="47">
        <f t="shared" ref="H538:H543" si="447">IF(G538&lt;&gt;"",INT(G538),"")</f>
        <v>0</v>
      </c>
      <c r="I538" s="47">
        <f t="shared" ref="I538:I543" si="448">IF(H538&lt;&gt;"",INT((G538-H538)*24),"")</f>
        <v>1</v>
      </c>
      <c r="J538" s="48">
        <f t="shared" ref="J538:J543" si="449">IF(I538&lt;&gt;"",(((G538-H538)*24)-I538)*60,"")</f>
        <v>59.999999993015081</v>
      </c>
    </row>
    <row r="539" spans="1:10" x14ac:dyDescent="0.3">
      <c r="A539" s="42">
        <f t="shared" si="445"/>
        <v>538</v>
      </c>
      <c r="B539" s="43">
        <v>45662</v>
      </c>
      <c r="C539" s="44">
        <v>9.0277777777777776E-2</v>
      </c>
      <c r="D539" s="45" t="str">
        <f>IF(Tabela46[[#This Row],[Data]]&lt;&gt;"",PROPER(TEXT(Tabela46[[#This Row],[Data]],"mmmm")),"")</f>
        <v>Janeiro</v>
      </c>
      <c r="E539" s="45">
        <f>IF(Tabela46[[#This Row],[Data]]&lt;&gt;"",YEAR(Tabela46[[#This Row],[Data]]),"")</f>
        <v>2025</v>
      </c>
      <c r="F539" s="46">
        <f>IF(AND(Tabela46[[#This Row],[Data]]&lt;&gt;"",Tabela46[[#This Row],[Horário]]&lt;&gt;""),Tabela46[[#This Row],[Data]]+Tabela46[[#This Row],[Horário]],"")</f>
        <v>45662.090277777781</v>
      </c>
      <c r="G539" s="46">
        <f t="shared" si="446"/>
        <v>1.1493055555620231</v>
      </c>
      <c r="H539" s="47">
        <f t="shared" si="447"/>
        <v>1</v>
      </c>
      <c r="I539" s="47">
        <f t="shared" si="448"/>
        <v>3</v>
      </c>
      <c r="J539" s="48">
        <f t="shared" si="449"/>
        <v>35.000000009313226</v>
      </c>
    </row>
    <row r="540" spans="1:10" x14ac:dyDescent="0.3">
      <c r="A540" s="42">
        <f t="shared" si="445"/>
        <v>539</v>
      </c>
      <c r="B540" s="43">
        <v>45663</v>
      </c>
      <c r="C540" s="44">
        <v>0.76388888888888884</v>
      </c>
      <c r="D540" s="45" t="str">
        <f>IF(Tabela46[[#This Row],[Data]]&lt;&gt;"",PROPER(TEXT(Tabela46[[#This Row],[Data]],"mmmm")),"")</f>
        <v>Janeiro</v>
      </c>
      <c r="E540" s="45">
        <f>IF(Tabela46[[#This Row],[Data]]&lt;&gt;"",YEAR(Tabela46[[#This Row],[Data]]),"")</f>
        <v>2025</v>
      </c>
      <c r="F540" s="46">
        <f>IF(AND(Tabela46[[#This Row],[Data]]&lt;&gt;"",Tabela46[[#This Row],[Horário]]&lt;&gt;""),Tabela46[[#This Row],[Data]]+Tabela46[[#This Row],[Horário]],"")</f>
        <v>45663.763888888891</v>
      </c>
      <c r="G540" s="46">
        <f t="shared" si="446"/>
        <v>1.6736111111094942</v>
      </c>
      <c r="H540" s="47">
        <f t="shared" si="447"/>
        <v>1</v>
      </c>
      <c r="I540" s="47">
        <f t="shared" si="448"/>
        <v>16</v>
      </c>
      <c r="J540" s="48">
        <f t="shared" si="449"/>
        <v>9.9999999976716936</v>
      </c>
    </row>
    <row r="541" spans="1:10" x14ac:dyDescent="0.3">
      <c r="A541" s="42">
        <f t="shared" si="445"/>
        <v>540</v>
      </c>
      <c r="B541" s="43">
        <v>45664</v>
      </c>
      <c r="C541" s="44">
        <v>0.4548611111111111</v>
      </c>
      <c r="D541" s="45" t="str">
        <f>IF(Tabela46[[#This Row],[Data]]&lt;&gt;"",PROPER(TEXT(Tabela46[[#This Row],[Data]],"mmmm")),"")</f>
        <v>Janeiro</v>
      </c>
      <c r="E541" s="45">
        <f>IF(Tabela46[[#This Row],[Data]]&lt;&gt;"",YEAR(Tabela46[[#This Row],[Data]]),"")</f>
        <v>2025</v>
      </c>
      <c r="F541" s="46">
        <f>IF(AND(Tabela46[[#This Row],[Data]]&lt;&gt;"",Tabela46[[#This Row],[Horário]]&lt;&gt;""),Tabela46[[#This Row],[Data]]+Tabela46[[#This Row],[Horário]],"")</f>
        <v>45664.454861111109</v>
      </c>
      <c r="G541" s="46">
        <f t="shared" si="446"/>
        <v>0.69097222221898846</v>
      </c>
      <c r="H541" s="47">
        <f t="shared" si="447"/>
        <v>0</v>
      </c>
      <c r="I541" s="47">
        <f t="shared" si="448"/>
        <v>16</v>
      </c>
      <c r="J541" s="48">
        <f t="shared" si="449"/>
        <v>34.999999995343387</v>
      </c>
    </row>
    <row r="542" spans="1:10" x14ac:dyDescent="0.3">
      <c r="A542" s="42">
        <f t="shared" si="445"/>
        <v>541</v>
      </c>
      <c r="B542" s="43">
        <v>45664</v>
      </c>
      <c r="C542" s="44">
        <v>0.63541666666666663</v>
      </c>
      <c r="D542" s="45" t="str">
        <f>IF(Tabela46[[#This Row],[Data]]&lt;&gt;"",PROPER(TEXT(Tabela46[[#This Row],[Data]],"mmmm")),"")</f>
        <v>Janeiro</v>
      </c>
      <c r="E542" s="45">
        <f>IF(Tabela46[[#This Row],[Data]]&lt;&gt;"",YEAR(Tabela46[[#This Row],[Data]]),"")</f>
        <v>2025</v>
      </c>
      <c r="F542" s="46">
        <f>IF(AND(Tabela46[[#This Row],[Data]]&lt;&gt;"",Tabela46[[#This Row],[Horário]]&lt;&gt;""),Tabela46[[#This Row],[Data]]+Tabela46[[#This Row],[Horário]],"")</f>
        <v>45664.635416666664</v>
      </c>
      <c r="G542" s="46">
        <f t="shared" si="446"/>
        <v>0.18055555555474712</v>
      </c>
      <c r="H542" s="47">
        <f t="shared" si="447"/>
        <v>0</v>
      </c>
      <c r="I542" s="47">
        <f t="shared" si="448"/>
        <v>4</v>
      </c>
      <c r="J542" s="48">
        <f t="shared" si="449"/>
        <v>19.999999998835847</v>
      </c>
    </row>
    <row r="543" spans="1:10" x14ac:dyDescent="0.3">
      <c r="A543" s="42">
        <f t="shared" si="445"/>
        <v>542</v>
      </c>
      <c r="B543" s="43">
        <v>45664</v>
      </c>
      <c r="C543" s="44">
        <v>0.72916666666666663</v>
      </c>
      <c r="D543" s="45" t="str">
        <f>IF(Tabela46[[#This Row],[Data]]&lt;&gt;"",PROPER(TEXT(Tabela46[[#This Row],[Data]],"mmmm")),"")</f>
        <v>Janeiro</v>
      </c>
      <c r="E543" s="45">
        <f>IF(Tabela46[[#This Row],[Data]]&lt;&gt;"",YEAR(Tabela46[[#This Row],[Data]]),"")</f>
        <v>2025</v>
      </c>
      <c r="F543" s="46">
        <f>IF(AND(Tabela46[[#This Row],[Data]]&lt;&gt;"",Tabela46[[#This Row],[Horário]]&lt;&gt;""),Tabela46[[#This Row],[Data]]+Tabela46[[#This Row],[Horário]],"")</f>
        <v>45664.729166666664</v>
      </c>
      <c r="G543" s="46">
        <f t="shared" si="446"/>
        <v>9.375E-2</v>
      </c>
      <c r="H543" s="47">
        <f t="shared" si="447"/>
        <v>0</v>
      </c>
      <c r="I543" s="47">
        <f t="shared" si="448"/>
        <v>2</v>
      </c>
      <c r="J543" s="48">
        <f t="shared" si="449"/>
        <v>15</v>
      </c>
    </row>
    <row r="544" spans="1:10" x14ac:dyDescent="0.3">
      <c r="A544" s="42">
        <f t="shared" ref="A544:A549" si="450">A543+1</f>
        <v>543</v>
      </c>
      <c r="B544" s="43">
        <v>45664</v>
      </c>
      <c r="C544" s="44">
        <v>0.84722222222222221</v>
      </c>
      <c r="D544" s="45" t="str">
        <f>IF(Tabela46[[#This Row],[Data]]&lt;&gt;"",PROPER(TEXT(Tabela46[[#This Row],[Data]],"mmmm")),"")</f>
        <v>Janeiro</v>
      </c>
      <c r="E544" s="45">
        <f>IF(Tabela46[[#This Row],[Data]]&lt;&gt;"",YEAR(Tabela46[[#This Row],[Data]]),"")</f>
        <v>2025</v>
      </c>
      <c r="F544" s="46">
        <f>IF(AND(Tabela46[[#This Row],[Data]]&lt;&gt;"",Tabela46[[#This Row],[Horário]]&lt;&gt;""),Tabela46[[#This Row],[Data]]+Tabela46[[#This Row],[Horário]],"")</f>
        <v>45664.847222222219</v>
      </c>
      <c r="G544" s="46">
        <f t="shared" ref="G544:G549" si="451">IF(AND(B544&lt;&gt;"",C544&lt;&gt;""),(B544+C544)-(B543+C543),"")</f>
        <v>0.11805555555474712</v>
      </c>
      <c r="H544" s="47">
        <f t="shared" ref="H544:H549" si="452">IF(G544&lt;&gt;"",INT(G544),"")</f>
        <v>0</v>
      </c>
      <c r="I544" s="47">
        <f t="shared" ref="I544:I549" si="453">IF(H544&lt;&gt;"",INT((G544-H544)*24),"")</f>
        <v>2</v>
      </c>
      <c r="J544" s="48">
        <f t="shared" ref="J544:J549" si="454">IF(I544&lt;&gt;"",(((G544-H544)*24)-I544)*60,"")</f>
        <v>49.999999998835847</v>
      </c>
    </row>
    <row r="545" spans="1:10" x14ac:dyDescent="0.3">
      <c r="A545" s="42">
        <f t="shared" si="450"/>
        <v>544</v>
      </c>
      <c r="B545" s="43">
        <v>45664</v>
      </c>
      <c r="C545" s="44">
        <v>0.94305555555555554</v>
      </c>
      <c r="D545" s="45" t="str">
        <f>IF(Tabela46[[#This Row],[Data]]&lt;&gt;"",PROPER(TEXT(Tabela46[[#This Row],[Data]],"mmmm")),"")</f>
        <v>Janeiro</v>
      </c>
      <c r="E545" s="45">
        <f>IF(Tabela46[[#This Row],[Data]]&lt;&gt;"",YEAR(Tabela46[[#This Row],[Data]]),"")</f>
        <v>2025</v>
      </c>
      <c r="F545" s="46">
        <f>IF(AND(Tabela46[[#This Row],[Data]]&lt;&gt;"",Tabela46[[#This Row],[Horário]]&lt;&gt;""),Tabela46[[#This Row],[Data]]+Tabela46[[#This Row],[Horário]],"")</f>
        <v>45664.943055555559</v>
      </c>
      <c r="G545" s="46">
        <f t="shared" si="451"/>
        <v>9.5833333340124227E-2</v>
      </c>
      <c r="H545" s="47">
        <f t="shared" si="452"/>
        <v>0</v>
      </c>
      <c r="I545" s="47">
        <f t="shared" si="453"/>
        <v>2</v>
      </c>
      <c r="J545" s="48">
        <f t="shared" si="454"/>
        <v>18.000000009778887</v>
      </c>
    </row>
    <row r="546" spans="1:10" x14ac:dyDescent="0.3">
      <c r="A546" s="42">
        <f t="shared" si="450"/>
        <v>545</v>
      </c>
      <c r="B546" s="43">
        <v>45665</v>
      </c>
      <c r="C546" s="44">
        <v>0.57986111111111116</v>
      </c>
      <c r="D546" s="45" t="str">
        <f>IF(Tabela46[[#This Row],[Data]]&lt;&gt;"",PROPER(TEXT(Tabela46[[#This Row],[Data]],"mmmm")),"")</f>
        <v>Janeiro</v>
      </c>
      <c r="E546" s="45">
        <f>IF(Tabela46[[#This Row],[Data]]&lt;&gt;"",YEAR(Tabela46[[#This Row],[Data]]),"")</f>
        <v>2025</v>
      </c>
      <c r="F546" s="46">
        <f>IF(AND(Tabela46[[#This Row],[Data]]&lt;&gt;"",Tabela46[[#This Row],[Horário]]&lt;&gt;""),Tabela46[[#This Row],[Data]]+Tabela46[[#This Row],[Horário]],"")</f>
        <v>45665.579861111109</v>
      </c>
      <c r="G546" s="46">
        <f t="shared" si="451"/>
        <v>0.63680555555038154</v>
      </c>
      <c r="H546" s="47">
        <f t="shared" si="452"/>
        <v>0</v>
      </c>
      <c r="I546" s="47">
        <f t="shared" si="453"/>
        <v>15</v>
      </c>
      <c r="J546" s="48">
        <f t="shared" si="454"/>
        <v>16.999999992549419</v>
      </c>
    </row>
    <row r="547" spans="1:10" x14ac:dyDescent="0.3">
      <c r="A547" s="42">
        <f t="shared" si="450"/>
        <v>546</v>
      </c>
      <c r="B547" s="43">
        <v>45666</v>
      </c>
      <c r="C547" s="44">
        <v>0.75347222222222221</v>
      </c>
      <c r="D547" s="45" t="str">
        <f>IF(Tabela46[[#This Row],[Data]]&lt;&gt;"",PROPER(TEXT(Tabela46[[#This Row],[Data]],"mmmm")),"")</f>
        <v>Janeiro</v>
      </c>
      <c r="E547" s="45">
        <f>IF(Tabela46[[#This Row],[Data]]&lt;&gt;"",YEAR(Tabela46[[#This Row],[Data]]),"")</f>
        <v>2025</v>
      </c>
      <c r="F547" s="46">
        <f>IF(AND(Tabela46[[#This Row],[Data]]&lt;&gt;"",Tabela46[[#This Row],[Horário]]&lt;&gt;""),Tabela46[[#This Row],[Data]]+Tabela46[[#This Row],[Horário]],"")</f>
        <v>45666.753472222219</v>
      </c>
      <c r="G547" s="46">
        <f t="shared" si="451"/>
        <v>1.1736111111094942</v>
      </c>
      <c r="H547" s="47">
        <f t="shared" si="452"/>
        <v>1</v>
      </c>
      <c r="I547" s="47">
        <f t="shared" si="453"/>
        <v>4</v>
      </c>
      <c r="J547" s="48">
        <f t="shared" si="454"/>
        <v>9.9999999976716936</v>
      </c>
    </row>
    <row r="548" spans="1:10" x14ac:dyDescent="0.3">
      <c r="A548" s="42">
        <f t="shared" si="450"/>
        <v>547</v>
      </c>
      <c r="B548" s="43">
        <v>45666</v>
      </c>
      <c r="C548" s="44">
        <v>0.85763888888888884</v>
      </c>
      <c r="D548" s="45" t="str">
        <f>IF(Tabela46[[#This Row],[Data]]&lt;&gt;"",PROPER(TEXT(Tabela46[[#This Row],[Data]],"mmmm")),"")</f>
        <v>Janeiro</v>
      </c>
      <c r="E548" s="45">
        <f>IF(Tabela46[[#This Row],[Data]]&lt;&gt;"",YEAR(Tabela46[[#This Row],[Data]]),"")</f>
        <v>2025</v>
      </c>
      <c r="F548" s="46">
        <f>IF(AND(Tabela46[[#This Row],[Data]]&lt;&gt;"",Tabela46[[#This Row],[Horário]]&lt;&gt;""),Tabela46[[#This Row],[Data]]+Tabela46[[#This Row],[Horário]],"")</f>
        <v>45666.857638888891</v>
      </c>
      <c r="G548" s="46">
        <f t="shared" si="451"/>
        <v>0.10416666667151731</v>
      </c>
      <c r="H548" s="47">
        <f t="shared" si="452"/>
        <v>0</v>
      </c>
      <c r="I548" s="47">
        <f t="shared" si="453"/>
        <v>2</v>
      </c>
      <c r="J548" s="48">
        <f t="shared" si="454"/>
        <v>30.000000006984919</v>
      </c>
    </row>
    <row r="549" spans="1:10" x14ac:dyDescent="0.3">
      <c r="A549" s="42">
        <f t="shared" si="450"/>
        <v>548</v>
      </c>
      <c r="B549" s="43">
        <v>45668</v>
      </c>
      <c r="C549" s="44">
        <v>0.65277777777777779</v>
      </c>
      <c r="D549" s="45" t="str">
        <f>IF(Tabela46[[#This Row],[Data]]&lt;&gt;"",PROPER(TEXT(Tabela46[[#This Row],[Data]],"mmmm")),"")</f>
        <v>Janeiro</v>
      </c>
      <c r="E549" s="45">
        <f>IF(Tabela46[[#This Row],[Data]]&lt;&gt;"",YEAR(Tabela46[[#This Row],[Data]]),"")</f>
        <v>2025</v>
      </c>
      <c r="F549" s="46">
        <f>IF(AND(Tabela46[[#This Row],[Data]]&lt;&gt;"",Tabela46[[#This Row],[Horário]]&lt;&gt;""),Tabela46[[#This Row],[Data]]+Tabela46[[#This Row],[Horário]],"")</f>
        <v>45668.652777777781</v>
      </c>
      <c r="G549" s="46">
        <f t="shared" si="451"/>
        <v>1.7951388888905058</v>
      </c>
      <c r="H549" s="47">
        <f t="shared" si="452"/>
        <v>1</v>
      </c>
      <c r="I549" s="47">
        <f t="shared" si="453"/>
        <v>19</v>
      </c>
      <c r="J549" s="48">
        <f t="shared" si="454"/>
        <v>5.0000000023283064</v>
      </c>
    </row>
    <row r="550" spans="1:10" x14ac:dyDescent="0.3">
      <c r="A550" s="42">
        <f t="shared" ref="A550:A555" si="455">A549+1</f>
        <v>549</v>
      </c>
      <c r="B550" s="43">
        <v>45669</v>
      </c>
      <c r="C550" s="44">
        <v>7.6388888888888895E-2</v>
      </c>
      <c r="D550" s="45" t="str">
        <f>IF(Tabela46[[#This Row],[Data]]&lt;&gt;"",PROPER(TEXT(Tabela46[[#This Row],[Data]],"mmmm")),"")</f>
        <v>Janeiro</v>
      </c>
      <c r="E550" s="45">
        <f>IF(Tabela46[[#This Row],[Data]]&lt;&gt;"",YEAR(Tabela46[[#This Row],[Data]]),"")</f>
        <v>2025</v>
      </c>
      <c r="F550" s="46">
        <f>IF(AND(Tabela46[[#This Row],[Data]]&lt;&gt;"",Tabela46[[#This Row],[Horário]]&lt;&gt;""),Tabela46[[#This Row],[Data]]+Tabela46[[#This Row],[Horário]],"")</f>
        <v>45669.076388888891</v>
      </c>
      <c r="G550" s="46">
        <f t="shared" ref="G550:G555" si="456">IF(AND(B550&lt;&gt;"",C550&lt;&gt;""),(B550+C550)-(B549+C549),"")</f>
        <v>0.42361111110949423</v>
      </c>
      <c r="H550" s="47">
        <f t="shared" ref="H550:H555" si="457">IF(G550&lt;&gt;"",INT(G550),"")</f>
        <v>0</v>
      </c>
      <c r="I550" s="47">
        <f t="shared" ref="I550:I555" si="458">IF(H550&lt;&gt;"",INT((G550-H550)*24),"")</f>
        <v>10</v>
      </c>
      <c r="J550" s="48">
        <f t="shared" ref="J550:J555" si="459">IF(I550&lt;&gt;"",(((G550-H550)*24)-I550)*60,"")</f>
        <v>9.9999999976716936</v>
      </c>
    </row>
    <row r="551" spans="1:10" x14ac:dyDescent="0.3">
      <c r="A551" s="42">
        <f t="shared" si="455"/>
        <v>550</v>
      </c>
      <c r="B551" s="43">
        <v>45669</v>
      </c>
      <c r="C551" s="44">
        <v>0.63888888888888884</v>
      </c>
      <c r="D551" s="45" t="str">
        <f>IF(Tabela46[[#This Row],[Data]]&lt;&gt;"",PROPER(TEXT(Tabela46[[#This Row],[Data]],"mmmm")),"")</f>
        <v>Janeiro</v>
      </c>
      <c r="E551" s="45">
        <f>IF(Tabela46[[#This Row],[Data]]&lt;&gt;"",YEAR(Tabela46[[#This Row],[Data]]),"")</f>
        <v>2025</v>
      </c>
      <c r="F551" s="46">
        <f>IF(AND(Tabela46[[#This Row],[Data]]&lt;&gt;"",Tabela46[[#This Row],[Horário]]&lt;&gt;""),Tabela46[[#This Row],[Data]]+Tabela46[[#This Row],[Horário]],"")</f>
        <v>45669.638888888891</v>
      </c>
      <c r="G551" s="46">
        <f t="shared" si="456"/>
        <v>0.5625</v>
      </c>
      <c r="H551" s="47">
        <f t="shared" si="457"/>
        <v>0</v>
      </c>
      <c r="I551" s="47">
        <f t="shared" si="458"/>
        <v>13</v>
      </c>
      <c r="J551" s="48">
        <f t="shared" si="459"/>
        <v>30</v>
      </c>
    </row>
    <row r="552" spans="1:10" x14ac:dyDescent="0.3">
      <c r="A552" s="42">
        <f t="shared" si="455"/>
        <v>551</v>
      </c>
      <c r="B552" s="43">
        <v>45670</v>
      </c>
      <c r="C552" s="44">
        <v>0.64930555555555558</v>
      </c>
      <c r="D552" s="45" t="str">
        <f>IF(Tabela46[[#This Row],[Data]]&lt;&gt;"",PROPER(TEXT(Tabela46[[#This Row],[Data]],"mmmm")),"")</f>
        <v>Janeiro</v>
      </c>
      <c r="E552" s="45">
        <f>IF(Tabela46[[#This Row],[Data]]&lt;&gt;"",YEAR(Tabela46[[#This Row],[Data]]),"")</f>
        <v>2025</v>
      </c>
      <c r="F552" s="46">
        <f>IF(AND(Tabela46[[#This Row],[Data]]&lt;&gt;"",Tabela46[[#This Row],[Horário]]&lt;&gt;""),Tabela46[[#This Row],[Data]]+Tabela46[[#This Row],[Horário]],"")</f>
        <v>45670.649305555555</v>
      </c>
      <c r="G552" s="46">
        <f t="shared" si="456"/>
        <v>1.0104166666642413</v>
      </c>
      <c r="H552" s="47">
        <f t="shared" si="457"/>
        <v>1</v>
      </c>
      <c r="I552" s="47">
        <f t="shared" si="458"/>
        <v>0</v>
      </c>
      <c r="J552" s="48">
        <f t="shared" si="459"/>
        <v>14.99999999650754</v>
      </c>
    </row>
    <row r="553" spans="1:10" x14ac:dyDescent="0.3">
      <c r="A553" s="42">
        <f t="shared" si="455"/>
        <v>552</v>
      </c>
      <c r="B553" s="43">
        <v>45670</v>
      </c>
      <c r="C553" s="44">
        <v>0.72916666666666663</v>
      </c>
      <c r="D553" s="45" t="str">
        <f>IF(Tabela46[[#This Row],[Data]]&lt;&gt;"",PROPER(TEXT(Tabela46[[#This Row],[Data]],"mmmm")),"")</f>
        <v>Janeiro</v>
      </c>
      <c r="E553" s="45">
        <f>IF(Tabela46[[#This Row],[Data]]&lt;&gt;"",YEAR(Tabela46[[#This Row],[Data]]),"")</f>
        <v>2025</v>
      </c>
      <c r="F553" s="46">
        <f>IF(AND(Tabela46[[#This Row],[Data]]&lt;&gt;"",Tabela46[[#This Row],[Horário]]&lt;&gt;""),Tabela46[[#This Row],[Data]]+Tabela46[[#This Row],[Horário]],"")</f>
        <v>45670.729166666664</v>
      </c>
      <c r="G553" s="46">
        <f t="shared" si="456"/>
        <v>7.9861111109494232E-2</v>
      </c>
      <c r="H553" s="47">
        <f t="shared" si="457"/>
        <v>0</v>
      </c>
      <c r="I553" s="47">
        <f t="shared" si="458"/>
        <v>1</v>
      </c>
      <c r="J553" s="48">
        <f t="shared" si="459"/>
        <v>54.999999997671694</v>
      </c>
    </row>
    <row r="554" spans="1:10" x14ac:dyDescent="0.3">
      <c r="A554" s="42">
        <f t="shared" si="455"/>
        <v>553</v>
      </c>
      <c r="B554" s="43">
        <v>45672</v>
      </c>
      <c r="C554" s="44">
        <v>0.59027777777777779</v>
      </c>
      <c r="D554" s="45" t="str">
        <f>IF(Tabela46[[#This Row],[Data]]&lt;&gt;"",PROPER(TEXT(Tabela46[[#This Row],[Data]],"mmmm")),"")</f>
        <v>Janeiro</v>
      </c>
      <c r="E554" s="45">
        <f>IF(Tabela46[[#This Row],[Data]]&lt;&gt;"",YEAR(Tabela46[[#This Row],[Data]]),"")</f>
        <v>2025</v>
      </c>
      <c r="F554" s="46">
        <f>IF(AND(Tabela46[[#This Row],[Data]]&lt;&gt;"",Tabela46[[#This Row],[Horário]]&lt;&gt;""),Tabela46[[#This Row],[Data]]+Tabela46[[#This Row],[Horário]],"")</f>
        <v>45672.590277777781</v>
      </c>
      <c r="G554" s="46">
        <f t="shared" si="456"/>
        <v>1.8611111111167702</v>
      </c>
      <c r="H554" s="47">
        <f t="shared" si="457"/>
        <v>1</v>
      </c>
      <c r="I554" s="47">
        <f t="shared" si="458"/>
        <v>20</v>
      </c>
      <c r="J554" s="48">
        <f t="shared" si="459"/>
        <v>40.000000008149073</v>
      </c>
    </row>
    <row r="555" spans="1:10" x14ac:dyDescent="0.3">
      <c r="A555" s="42">
        <f t="shared" si="455"/>
        <v>554</v>
      </c>
      <c r="B555" s="43">
        <v>45672</v>
      </c>
      <c r="C555" s="44">
        <v>0.63888888888888884</v>
      </c>
      <c r="D555" s="45" t="str">
        <f>IF(Tabela46[[#This Row],[Data]]&lt;&gt;"",PROPER(TEXT(Tabela46[[#This Row],[Data]],"mmmm")),"")</f>
        <v>Janeiro</v>
      </c>
      <c r="E555" s="45">
        <f>IF(Tabela46[[#This Row],[Data]]&lt;&gt;"",YEAR(Tabela46[[#This Row],[Data]]),"")</f>
        <v>2025</v>
      </c>
      <c r="F555" s="46">
        <f>IF(AND(Tabela46[[#This Row],[Data]]&lt;&gt;"",Tabela46[[#This Row],[Horário]]&lt;&gt;""),Tabela46[[#This Row],[Data]]+Tabela46[[#This Row],[Horário]],"")</f>
        <v>45672.638888888891</v>
      </c>
      <c r="G555" s="46">
        <f t="shared" si="456"/>
        <v>4.8611111109494232E-2</v>
      </c>
      <c r="H555" s="47">
        <f t="shared" si="457"/>
        <v>0</v>
      </c>
      <c r="I555" s="47">
        <f t="shared" si="458"/>
        <v>1</v>
      </c>
      <c r="J555" s="48">
        <f t="shared" si="459"/>
        <v>9.9999999976716936</v>
      </c>
    </row>
    <row r="556" spans="1:10" x14ac:dyDescent="0.3">
      <c r="A556" s="42">
        <f t="shared" ref="A556:A561" si="460">A555+1</f>
        <v>555</v>
      </c>
      <c r="B556" s="43">
        <v>45672</v>
      </c>
      <c r="C556" s="44">
        <v>0.71597222222222223</v>
      </c>
      <c r="D556" s="45" t="str">
        <f>IF(Tabela46[[#This Row],[Data]]&lt;&gt;"",PROPER(TEXT(Tabela46[[#This Row],[Data]],"mmmm")),"")</f>
        <v>Janeiro</v>
      </c>
      <c r="E556" s="45">
        <f>IF(Tabela46[[#This Row],[Data]]&lt;&gt;"",YEAR(Tabela46[[#This Row],[Data]]),"")</f>
        <v>2025</v>
      </c>
      <c r="F556" s="46">
        <f>IF(AND(Tabela46[[#This Row],[Data]]&lt;&gt;"",Tabela46[[#This Row],[Horário]]&lt;&gt;""),Tabela46[[#This Row],[Data]]+Tabela46[[#This Row],[Horário]],"")</f>
        <v>45672.71597222222</v>
      </c>
      <c r="G556" s="46">
        <f t="shared" ref="G556:G561" si="461">IF(AND(B556&lt;&gt;"",C556&lt;&gt;""),(B556+C556)-(B555+C555),"")</f>
        <v>7.7083333329937886E-2</v>
      </c>
      <c r="H556" s="47">
        <f t="shared" ref="H556:H561" si="462">IF(G556&lt;&gt;"",INT(G556),"")</f>
        <v>0</v>
      </c>
      <c r="I556" s="47">
        <f t="shared" ref="I556:I561" si="463">IF(H556&lt;&gt;"",INT((G556-H556)*24),"")</f>
        <v>1</v>
      </c>
      <c r="J556" s="48">
        <f t="shared" ref="J556:J561" si="464">IF(I556&lt;&gt;"",(((G556-H556)*24)-I556)*60,"")</f>
        <v>50.999999995110556</v>
      </c>
    </row>
    <row r="557" spans="1:10" x14ac:dyDescent="0.3">
      <c r="A557" s="42">
        <f t="shared" si="460"/>
        <v>556</v>
      </c>
      <c r="B557" s="43">
        <v>45675</v>
      </c>
      <c r="C557" s="44">
        <v>0.54861111111111116</v>
      </c>
      <c r="D557" s="45" t="str">
        <f>IF(Tabela46[[#This Row],[Data]]&lt;&gt;"",PROPER(TEXT(Tabela46[[#This Row],[Data]],"mmmm")),"")</f>
        <v>Janeiro</v>
      </c>
      <c r="E557" s="45">
        <f>IF(Tabela46[[#This Row],[Data]]&lt;&gt;"",YEAR(Tabela46[[#This Row],[Data]]),"")</f>
        <v>2025</v>
      </c>
      <c r="F557" s="46">
        <f>IF(AND(Tabela46[[#This Row],[Data]]&lt;&gt;"",Tabela46[[#This Row],[Horário]]&lt;&gt;""),Tabela46[[#This Row],[Data]]+Tabela46[[#This Row],[Horário]],"")</f>
        <v>45675.548611111109</v>
      </c>
      <c r="G557" s="46">
        <f t="shared" si="461"/>
        <v>2.8326388888890506</v>
      </c>
      <c r="H557" s="47">
        <f t="shared" si="462"/>
        <v>2</v>
      </c>
      <c r="I557" s="47">
        <f t="shared" si="463"/>
        <v>19</v>
      </c>
      <c r="J557" s="48">
        <f t="shared" si="464"/>
        <v>59.000000000232831</v>
      </c>
    </row>
    <row r="558" spans="1:10" x14ac:dyDescent="0.3">
      <c r="A558" s="42">
        <f t="shared" si="460"/>
        <v>557</v>
      </c>
      <c r="B558" s="43">
        <v>45675</v>
      </c>
      <c r="C558" s="44">
        <v>0.68055555555555558</v>
      </c>
      <c r="D558" s="45" t="str">
        <f>IF(Tabela46[[#This Row],[Data]]&lt;&gt;"",PROPER(TEXT(Tabela46[[#This Row],[Data]],"mmmm")),"")</f>
        <v>Janeiro</v>
      </c>
      <c r="E558" s="45">
        <f>IF(Tabela46[[#This Row],[Data]]&lt;&gt;"",YEAR(Tabela46[[#This Row],[Data]]),"")</f>
        <v>2025</v>
      </c>
      <c r="F558" s="46">
        <f>IF(AND(Tabela46[[#This Row],[Data]]&lt;&gt;"",Tabela46[[#This Row],[Horário]]&lt;&gt;""),Tabela46[[#This Row],[Data]]+Tabela46[[#This Row],[Horário]],"")</f>
        <v>45675.680555555555</v>
      </c>
      <c r="G558" s="46">
        <f t="shared" si="461"/>
        <v>0.13194444444525288</v>
      </c>
      <c r="H558" s="47">
        <f t="shared" si="462"/>
        <v>0</v>
      </c>
      <c r="I558" s="47">
        <f t="shared" si="463"/>
        <v>3</v>
      </c>
      <c r="J558" s="48">
        <f t="shared" si="464"/>
        <v>10.000000001164153</v>
      </c>
    </row>
    <row r="559" spans="1:10" x14ac:dyDescent="0.3">
      <c r="A559" s="42">
        <f t="shared" si="460"/>
        <v>558</v>
      </c>
      <c r="B559" s="43">
        <v>45676</v>
      </c>
      <c r="C559" s="44">
        <v>0.64583333333333337</v>
      </c>
      <c r="D559" s="45" t="str">
        <f>IF(Tabela46[[#This Row],[Data]]&lt;&gt;"",PROPER(TEXT(Tabela46[[#This Row],[Data]],"mmmm")),"")</f>
        <v>Janeiro</v>
      </c>
      <c r="E559" s="45">
        <f>IF(Tabela46[[#This Row],[Data]]&lt;&gt;"",YEAR(Tabela46[[#This Row],[Data]]),"")</f>
        <v>2025</v>
      </c>
      <c r="F559" s="46">
        <f>IF(AND(Tabela46[[#This Row],[Data]]&lt;&gt;"",Tabela46[[#This Row],[Horário]]&lt;&gt;""),Tabela46[[#This Row],[Data]]+Tabela46[[#This Row],[Horário]],"")</f>
        <v>45676.645833333336</v>
      </c>
      <c r="G559" s="46">
        <f t="shared" si="461"/>
        <v>0.96527777778101154</v>
      </c>
      <c r="H559" s="47">
        <f t="shared" si="462"/>
        <v>0</v>
      </c>
      <c r="I559" s="47">
        <f t="shared" si="463"/>
        <v>23</v>
      </c>
      <c r="J559" s="48">
        <f t="shared" si="464"/>
        <v>10.000000004656613</v>
      </c>
    </row>
    <row r="560" spans="1:10" x14ac:dyDescent="0.3">
      <c r="A560" s="42">
        <f t="shared" si="460"/>
        <v>559</v>
      </c>
      <c r="B560" s="43">
        <v>45676</v>
      </c>
      <c r="C560" s="44">
        <v>0.67708333333333337</v>
      </c>
      <c r="D560" s="45" t="str">
        <f>IF(Tabela46[[#This Row],[Data]]&lt;&gt;"",PROPER(TEXT(Tabela46[[#This Row],[Data]],"mmmm")),"")</f>
        <v>Janeiro</v>
      </c>
      <c r="E560" s="45">
        <f>IF(Tabela46[[#This Row],[Data]]&lt;&gt;"",YEAR(Tabela46[[#This Row],[Data]]),"")</f>
        <v>2025</v>
      </c>
      <c r="F560" s="46">
        <f>IF(AND(Tabela46[[#This Row],[Data]]&lt;&gt;"",Tabela46[[#This Row],[Horário]]&lt;&gt;""),Tabela46[[#This Row],[Data]]+Tabela46[[#This Row],[Horário]],"")</f>
        <v>45676.677083333336</v>
      </c>
      <c r="G560" s="46">
        <f t="shared" si="461"/>
        <v>3.125E-2</v>
      </c>
      <c r="H560" s="47">
        <f t="shared" si="462"/>
        <v>0</v>
      </c>
      <c r="I560" s="47">
        <f t="shared" si="463"/>
        <v>0</v>
      </c>
      <c r="J560" s="48">
        <f t="shared" si="464"/>
        <v>45</v>
      </c>
    </row>
    <row r="561" spans="1:10" x14ac:dyDescent="0.3">
      <c r="A561" s="42">
        <f t="shared" si="460"/>
        <v>560</v>
      </c>
      <c r="B561" s="43">
        <v>45676</v>
      </c>
      <c r="C561" s="44">
        <v>0.72222222222222221</v>
      </c>
      <c r="D561" s="45" t="str">
        <f>IF(Tabela46[[#This Row],[Data]]&lt;&gt;"",PROPER(TEXT(Tabela46[[#This Row],[Data]],"mmmm")),"")</f>
        <v>Janeiro</v>
      </c>
      <c r="E561" s="45">
        <f>IF(Tabela46[[#This Row],[Data]]&lt;&gt;"",YEAR(Tabela46[[#This Row],[Data]]),"")</f>
        <v>2025</v>
      </c>
      <c r="F561" s="46">
        <f>IF(AND(Tabela46[[#This Row],[Data]]&lt;&gt;"",Tabela46[[#This Row],[Horário]]&lt;&gt;""),Tabela46[[#This Row],[Data]]+Tabela46[[#This Row],[Horário]],"")</f>
        <v>45676.722222222219</v>
      </c>
      <c r="G561" s="46">
        <f t="shared" si="461"/>
        <v>4.5138888883229811E-2</v>
      </c>
      <c r="H561" s="47">
        <f t="shared" si="462"/>
        <v>0</v>
      </c>
      <c r="I561" s="47">
        <f t="shared" si="463"/>
        <v>1</v>
      </c>
      <c r="J561" s="48">
        <f t="shared" si="464"/>
        <v>4.9999999918509275</v>
      </c>
    </row>
    <row r="562" spans="1:10" x14ac:dyDescent="0.3">
      <c r="A562" s="42">
        <f t="shared" ref="A562:A567" si="465">A561+1</f>
        <v>561</v>
      </c>
      <c r="B562" s="43">
        <v>45679</v>
      </c>
      <c r="C562" s="44">
        <v>0.89583333333333337</v>
      </c>
      <c r="D562" s="45" t="str">
        <f>IF(Tabela46[[#This Row],[Data]]&lt;&gt;"",PROPER(TEXT(Tabela46[[#This Row],[Data]],"mmmm")),"")</f>
        <v>Janeiro</v>
      </c>
      <c r="E562" s="45">
        <f>IF(Tabela46[[#This Row],[Data]]&lt;&gt;"",YEAR(Tabela46[[#This Row],[Data]]),"")</f>
        <v>2025</v>
      </c>
      <c r="F562" s="46">
        <f>IF(AND(Tabela46[[#This Row],[Data]]&lt;&gt;"",Tabela46[[#This Row],[Horário]]&lt;&gt;""),Tabela46[[#This Row],[Data]]+Tabela46[[#This Row],[Horário]],"")</f>
        <v>45679.895833333336</v>
      </c>
      <c r="G562" s="46">
        <f t="shared" ref="G562:G567" si="466">IF(AND(B562&lt;&gt;"",C562&lt;&gt;""),(B562+C562)-(B561+C561),"")</f>
        <v>3.1736111111167702</v>
      </c>
      <c r="H562" s="47">
        <f t="shared" ref="H562:H567" si="467">IF(G562&lt;&gt;"",INT(G562),"")</f>
        <v>3</v>
      </c>
      <c r="I562" s="47">
        <f t="shared" ref="I562:I567" si="468">IF(H562&lt;&gt;"",INT((G562-H562)*24),"")</f>
        <v>4</v>
      </c>
      <c r="J562" s="48">
        <f t="shared" ref="J562:J567" si="469">IF(I562&lt;&gt;"",(((G562-H562)*24)-I562)*60,"")</f>
        <v>10.000000008149073</v>
      </c>
    </row>
    <row r="563" spans="1:10" x14ac:dyDescent="0.3">
      <c r="A563" s="42">
        <f t="shared" si="465"/>
        <v>562</v>
      </c>
      <c r="B563" s="43">
        <v>45679</v>
      </c>
      <c r="C563" s="44">
        <v>0.99305555555555558</v>
      </c>
      <c r="D563" s="45" t="str">
        <f>IF(Tabela46[[#This Row],[Data]]&lt;&gt;"",PROPER(TEXT(Tabela46[[#This Row],[Data]],"mmmm")),"")</f>
        <v>Janeiro</v>
      </c>
      <c r="E563" s="45">
        <f>IF(Tabela46[[#This Row],[Data]]&lt;&gt;"",YEAR(Tabela46[[#This Row],[Data]]),"")</f>
        <v>2025</v>
      </c>
      <c r="F563" s="46">
        <f>IF(AND(Tabela46[[#This Row],[Data]]&lt;&gt;"",Tabela46[[#This Row],[Horário]]&lt;&gt;""),Tabela46[[#This Row],[Data]]+Tabela46[[#This Row],[Horário]],"")</f>
        <v>45679.993055555555</v>
      </c>
      <c r="G563" s="46">
        <f t="shared" si="466"/>
        <v>9.7222222218988463E-2</v>
      </c>
      <c r="H563" s="47">
        <f t="shared" si="467"/>
        <v>0</v>
      </c>
      <c r="I563" s="47">
        <f t="shared" si="468"/>
        <v>2</v>
      </c>
      <c r="J563" s="48">
        <f t="shared" si="469"/>
        <v>19.999999995343387</v>
      </c>
    </row>
    <row r="564" spans="1:10" x14ac:dyDescent="0.3">
      <c r="A564" s="42">
        <f t="shared" si="465"/>
        <v>563</v>
      </c>
      <c r="B564" s="43">
        <v>45680</v>
      </c>
      <c r="C564" s="44">
        <v>0.94791666666666663</v>
      </c>
      <c r="D564" s="45" t="str">
        <f>IF(Tabela46[[#This Row],[Data]]&lt;&gt;"",PROPER(TEXT(Tabela46[[#This Row],[Data]],"mmmm")),"")</f>
        <v>Janeiro</v>
      </c>
      <c r="E564" s="45">
        <f>IF(Tabela46[[#This Row],[Data]]&lt;&gt;"",YEAR(Tabela46[[#This Row],[Data]]),"")</f>
        <v>2025</v>
      </c>
      <c r="F564" s="46">
        <f>IF(AND(Tabela46[[#This Row],[Data]]&lt;&gt;"",Tabela46[[#This Row],[Horário]]&lt;&gt;""),Tabela46[[#This Row],[Data]]+Tabela46[[#This Row],[Horário]],"")</f>
        <v>45680.947916666664</v>
      </c>
      <c r="G564" s="46">
        <f t="shared" si="466"/>
        <v>0.95486111110949423</v>
      </c>
      <c r="H564" s="47">
        <f t="shared" si="467"/>
        <v>0</v>
      </c>
      <c r="I564" s="47">
        <f t="shared" si="468"/>
        <v>22</v>
      </c>
      <c r="J564" s="48">
        <f t="shared" si="469"/>
        <v>54.999999997671694</v>
      </c>
    </row>
    <row r="565" spans="1:10" x14ac:dyDescent="0.3">
      <c r="A565" s="42">
        <f t="shared" si="465"/>
        <v>564</v>
      </c>
      <c r="B565" s="43">
        <v>45681</v>
      </c>
      <c r="C565" s="44">
        <v>3.4722222222222224E-2</v>
      </c>
      <c r="D565" s="45" t="str">
        <f>IF(Tabela46[[#This Row],[Data]]&lt;&gt;"",PROPER(TEXT(Tabela46[[#This Row],[Data]],"mmmm")),"")</f>
        <v>Janeiro</v>
      </c>
      <c r="E565" s="45">
        <f>IF(Tabela46[[#This Row],[Data]]&lt;&gt;"",YEAR(Tabela46[[#This Row],[Data]]),"")</f>
        <v>2025</v>
      </c>
      <c r="F565" s="46">
        <f>IF(AND(Tabela46[[#This Row],[Data]]&lt;&gt;"",Tabela46[[#This Row],[Horário]]&lt;&gt;""),Tabela46[[#This Row],[Data]]+Tabela46[[#This Row],[Horário]],"")</f>
        <v>45681.034722222219</v>
      </c>
      <c r="G565" s="46">
        <f t="shared" si="466"/>
        <v>8.6805555554747116E-2</v>
      </c>
      <c r="H565" s="47">
        <f t="shared" si="467"/>
        <v>0</v>
      </c>
      <c r="I565" s="47">
        <f t="shared" si="468"/>
        <v>2</v>
      </c>
      <c r="J565" s="48">
        <f t="shared" si="469"/>
        <v>4.9999999988358468</v>
      </c>
    </row>
    <row r="566" spans="1:10" x14ac:dyDescent="0.3">
      <c r="A566" s="42">
        <f t="shared" si="465"/>
        <v>565</v>
      </c>
      <c r="B566" s="43">
        <v>45681</v>
      </c>
      <c r="C566" s="44">
        <v>0.75347222222222221</v>
      </c>
      <c r="D566" s="45" t="str">
        <f>IF(Tabela46[[#This Row],[Data]]&lt;&gt;"",PROPER(TEXT(Tabela46[[#This Row],[Data]],"mmmm")),"")</f>
        <v>Janeiro</v>
      </c>
      <c r="E566" s="45">
        <f>IF(Tabela46[[#This Row],[Data]]&lt;&gt;"",YEAR(Tabela46[[#This Row],[Data]]),"")</f>
        <v>2025</v>
      </c>
      <c r="F566" s="46">
        <f>IF(AND(Tabela46[[#This Row],[Data]]&lt;&gt;"",Tabela46[[#This Row],[Horário]]&lt;&gt;""),Tabela46[[#This Row],[Data]]+Tabela46[[#This Row],[Horário]],"")</f>
        <v>45681.753472222219</v>
      </c>
      <c r="G566" s="46">
        <f t="shared" si="466"/>
        <v>0.71875</v>
      </c>
      <c r="H566" s="47">
        <f t="shared" si="467"/>
        <v>0</v>
      </c>
      <c r="I566" s="47">
        <f t="shared" si="468"/>
        <v>17</v>
      </c>
      <c r="J566" s="48">
        <f t="shared" si="469"/>
        <v>15</v>
      </c>
    </row>
    <row r="567" spans="1:10" x14ac:dyDescent="0.3">
      <c r="A567" s="42">
        <f t="shared" si="465"/>
        <v>566</v>
      </c>
      <c r="B567" s="43">
        <v>45681</v>
      </c>
      <c r="C567" s="44">
        <v>0.94444444444444442</v>
      </c>
      <c r="D567" s="45" t="str">
        <f>IF(Tabela46[[#This Row],[Data]]&lt;&gt;"",PROPER(TEXT(Tabela46[[#This Row],[Data]],"mmmm")),"")</f>
        <v>Janeiro</v>
      </c>
      <c r="E567" s="45">
        <f>IF(Tabela46[[#This Row],[Data]]&lt;&gt;"",YEAR(Tabela46[[#This Row],[Data]]),"")</f>
        <v>2025</v>
      </c>
      <c r="F567" s="46">
        <f>IF(AND(Tabela46[[#This Row],[Data]]&lt;&gt;"",Tabela46[[#This Row],[Horário]]&lt;&gt;""),Tabela46[[#This Row],[Data]]+Tabela46[[#This Row],[Horário]],"")</f>
        <v>45681.944444444445</v>
      </c>
      <c r="G567" s="46">
        <f t="shared" si="466"/>
        <v>0.19097222222626442</v>
      </c>
      <c r="H567" s="47">
        <f t="shared" si="467"/>
        <v>0</v>
      </c>
      <c r="I567" s="47">
        <f t="shared" si="468"/>
        <v>4</v>
      </c>
      <c r="J567" s="48">
        <f t="shared" si="469"/>
        <v>35.000000005820766</v>
      </c>
    </row>
  </sheetData>
  <conditionalFormatting sqref="A2:J160 D161:J162 A161:A164 C163:J163 D164:J164 A165:J165 A166 D166:J166">
    <cfRule type="expression" dxfId="166" priority="476">
      <formula>ODD(ROW())=ROW()</formula>
    </cfRule>
  </conditionalFormatting>
  <conditionalFormatting sqref="B50:B51">
    <cfRule type="expression" dxfId="165" priority="465">
      <formula>ODD(ROW())=ROW()</formula>
    </cfRule>
  </conditionalFormatting>
  <conditionalFormatting sqref="B61:B63">
    <cfRule type="expression" dxfId="164" priority="449">
      <formula>ODD(ROW())=ROW()</formula>
    </cfRule>
  </conditionalFormatting>
  <conditionalFormatting sqref="B68">
    <cfRule type="expression" dxfId="163" priority="443">
      <formula>ODD(ROW())=ROW()</formula>
    </cfRule>
  </conditionalFormatting>
  <conditionalFormatting sqref="B70">
    <cfRule type="expression" dxfId="162" priority="440">
      <formula>ODD(ROW())=ROW()</formula>
    </cfRule>
  </conditionalFormatting>
  <conditionalFormatting sqref="B81">
    <cfRule type="expression" dxfId="161" priority="432">
      <formula>ODD(ROW())=ROW()</formula>
    </cfRule>
  </conditionalFormatting>
  <conditionalFormatting sqref="B84">
    <cfRule type="expression" dxfId="160" priority="428">
      <formula>ODD(ROW())=ROW()</formula>
    </cfRule>
  </conditionalFormatting>
  <conditionalFormatting sqref="B88">
    <cfRule type="expression" dxfId="159" priority="423">
      <formula>ODD(ROW())=ROW()</formula>
    </cfRule>
  </conditionalFormatting>
  <conditionalFormatting sqref="B90:B91">
    <cfRule type="expression" dxfId="158" priority="418">
      <formula>ODD(ROW())=ROW()</formula>
    </cfRule>
  </conditionalFormatting>
  <conditionalFormatting sqref="B95">
    <cfRule type="expression" dxfId="157" priority="413">
      <formula>ODD(ROW())=ROW()</formula>
    </cfRule>
  </conditionalFormatting>
  <conditionalFormatting sqref="B97">
    <cfRule type="expression" dxfId="156" priority="410">
      <formula>ODD(ROW())=ROW()</formula>
    </cfRule>
  </conditionalFormatting>
  <conditionalFormatting sqref="B105">
    <cfRule type="expression" dxfId="155" priority="401">
      <formula>ODD(ROW())=ROW()</formula>
    </cfRule>
  </conditionalFormatting>
  <conditionalFormatting sqref="B137">
    <cfRule type="expression" dxfId="154" priority="374">
      <formula>ODD(ROW())=ROW()</formula>
    </cfRule>
  </conditionalFormatting>
  <conditionalFormatting sqref="B141 B145 B165">
    <cfRule type="expression" dxfId="153" priority="364">
      <formula>ODD(ROW())=ROW()</formula>
    </cfRule>
  </conditionalFormatting>
  <conditionalFormatting sqref="B163">
    <cfRule type="expression" dxfId="152" priority="348">
      <formula>ODD(ROW())=ROW()</formula>
    </cfRule>
  </conditionalFormatting>
  <conditionalFormatting sqref="B177">
    <cfRule type="expression" dxfId="151" priority="337">
      <formula>ODD(ROW())=ROW()</formula>
    </cfRule>
  </conditionalFormatting>
  <conditionalFormatting sqref="B185:B186">
    <cfRule type="expression" dxfId="150" priority="328">
      <formula>ODD(ROW())=ROW()</formula>
    </cfRule>
  </conditionalFormatting>
  <conditionalFormatting sqref="B189">
    <cfRule type="expression" dxfId="149" priority="325">
      <formula>ODD(ROW())=ROW()</formula>
    </cfRule>
  </conditionalFormatting>
  <conditionalFormatting sqref="B200:B202">
    <cfRule type="expression" dxfId="148" priority="313">
      <formula>ODD(ROW())=ROW()</formula>
    </cfRule>
  </conditionalFormatting>
  <conditionalFormatting sqref="B215:B216">
    <cfRule type="expression" dxfId="147" priority="301">
      <formula>ODD(ROW())=ROW()</formula>
    </cfRule>
  </conditionalFormatting>
  <conditionalFormatting sqref="B221">
    <cfRule type="expression" dxfId="146" priority="298">
      <formula>ODD(ROW())=ROW()</formula>
    </cfRule>
  </conditionalFormatting>
  <conditionalFormatting sqref="B223:B224">
    <cfRule type="expression" dxfId="145" priority="294">
      <formula>ODD(ROW())=ROW()</formula>
    </cfRule>
  </conditionalFormatting>
  <conditionalFormatting sqref="B238:B241">
    <cfRule type="expression" dxfId="144" priority="279">
      <formula>ODD(ROW())=ROW()</formula>
    </cfRule>
  </conditionalFormatting>
  <conditionalFormatting sqref="B244">
    <cfRule type="expression" dxfId="143" priority="277">
      <formula>ODD(ROW())=ROW()</formula>
    </cfRule>
  </conditionalFormatting>
  <conditionalFormatting sqref="B257:B258">
    <cfRule type="expression" dxfId="142" priority="266">
      <formula>ODD(ROW())=ROW()</formula>
    </cfRule>
  </conditionalFormatting>
  <conditionalFormatting sqref="B264">
    <cfRule type="expression" dxfId="141" priority="262">
      <formula>ODD(ROW())=ROW()</formula>
    </cfRule>
  </conditionalFormatting>
  <conditionalFormatting sqref="B267">
    <cfRule type="expression" dxfId="140" priority="259">
      <formula>ODD(ROW())=ROW()</formula>
    </cfRule>
  </conditionalFormatting>
  <conditionalFormatting sqref="B270">
    <cfRule type="expression" dxfId="139" priority="256">
      <formula>ODD(ROW())=ROW()</formula>
    </cfRule>
  </conditionalFormatting>
  <conditionalFormatting sqref="B274:B275">
    <cfRule type="expression" dxfId="138" priority="250">
      <formula>ODD(ROW())=ROW()</formula>
    </cfRule>
  </conditionalFormatting>
  <conditionalFormatting sqref="B286">
    <cfRule type="expression" dxfId="137" priority="243">
      <formula>ODD(ROW())=ROW()</formula>
    </cfRule>
  </conditionalFormatting>
  <conditionalFormatting sqref="B289">
    <cfRule type="expression" dxfId="136" priority="240">
      <formula>ODD(ROW())=ROW()</formula>
    </cfRule>
  </conditionalFormatting>
  <conditionalFormatting sqref="B403">
    <cfRule type="expression" dxfId="135" priority="140">
      <formula>ODD(ROW())=ROW()</formula>
    </cfRule>
  </conditionalFormatting>
  <conditionalFormatting sqref="B450">
    <cfRule type="expression" dxfId="134" priority="95">
      <formula>ODD(ROW())=ROW()</formula>
    </cfRule>
  </conditionalFormatting>
  <conditionalFormatting sqref="B481:B482">
    <cfRule type="expression" dxfId="133" priority="65">
      <formula>ODD(ROW())=ROW()</formula>
    </cfRule>
  </conditionalFormatting>
  <conditionalFormatting sqref="B492">
    <cfRule type="expression" dxfId="132" priority="56">
      <formula>ODD(ROW())=ROW()</formula>
    </cfRule>
  </conditionalFormatting>
  <conditionalFormatting sqref="B43:C52">
    <cfRule type="expression" dxfId="131" priority="464">
      <formula>ODD(ROW())=ROW()</formula>
    </cfRule>
  </conditionalFormatting>
  <conditionalFormatting sqref="B54:C56">
    <cfRule type="expression" dxfId="130" priority="461">
      <formula>ODD(ROW())=ROW()</formula>
    </cfRule>
  </conditionalFormatting>
  <conditionalFormatting sqref="B58:C59">
    <cfRule type="expression" dxfId="129" priority="459">
      <formula>ODD(ROW())=ROW()</formula>
    </cfRule>
  </conditionalFormatting>
  <conditionalFormatting sqref="B61:C61">
    <cfRule type="expression" dxfId="128" priority="458">
      <formula>ODD(ROW())=ROW()</formula>
    </cfRule>
  </conditionalFormatting>
  <conditionalFormatting sqref="B63:C68">
    <cfRule type="expression" dxfId="127" priority="444">
      <formula>ODD(ROW())=ROW()</formula>
    </cfRule>
  </conditionalFormatting>
  <conditionalFormatting sqref="B70:C71">
    <cfRule type="expression" dxfId="126" priority="439">
      <formula>ODD(ROW())=ROW()</formula>
    </cfRule>
  </conditionalFormatting>
  <conditionalFormatting sqref="B73:C74">
    <cfRule type="expression" dxfId="125" priority="437">
      <formula>ODD(ROW())=ROW()</formula>
    </cfRule>
  </conditionalFormatting>
  <conditionalFormatting sqref="B77:C79">
    <cfRule type="expression" dxfId="124" priority="434">
      <formula>ODD(ROW())=ROW()</formula>
    </cfRule>
  </conditionalFormatting>
  <conditionalFormatting sqref="B81:C83">
    <cfRule type="expression" dxfId="123" priority="430">
      <formula>ODD(ROW())=ROW()</formula>
    </cfRule>
  </conditionalFormatting>
  <conditionalFormatting sqref="B85:C87">
    <cfRule type="expression" dxfId="122" priority="425">
      <formula>ODD(ROW())=ROW()</formula>
    </cfRule>
  </conditionalFormatting>
  <conditionalFormatting sqref="B89:C89">
    <cfRule type="expression" dxfId="121" priority="422">
      <formula>ODD(ROW())=ROW()</formula>
    </cfRule>
  </conditionalFormatting>
  <conditionalFormatting sqref="B91:C112">
    <cfRule type="expression" dxfId="120" priority="394">
      <formula>ODD(ROW())=ROW()</formula>
    </cfRule>
  </conditionalFormatting>
  <conditionalFormatting sqref="B114:C116">
    <cfRule type="expression" dxfId="119" priority="391">
      <formula>ODD(ROW())=ROW()</formula>
    </cfRule>
  </conditionalFormatting>
  <conditionalFormatting sqref="B118:C124">
    <cfRule type="expression" dxfId="118" priority="384">
      <formula>ODD(ROW())=ROW()</formula>
    </cfRule>
  </conditionalFormatting>
  <conditionalFormatting sqref="B126:C127">
    <cfRule type="expression" dxfId="117" priority="382">
      <formula>ODD(ROW())=ROW()</formula>
    </cfRule>
  </conditionalFormatting>
  <conditionalFormatting sqref="B129:C131">
    <cfRule type="expression" dxfId="116" priority="379">
      <formula>ODD(ROW())=ROW()</formula>
    </cfRule>
  </conditionalFormatting>
  <conditionalFormatting sqref="B133:C136">
    <cfRule type="expression" dxfId="115" priority="375">
      <formula>ODD(ROW())=ROW()</formula>
    </cfRule>
  </conditionalFormatting>
  <conditionalFormatting sqref="B138:C140 B142:C144 C163 A167:J167">
    <cfRule type="expression" dxfId="114" priority="365">
      <formula>ODD(ROW())=ROW()</formula>
    </cfRule>
  </conditionalFormatting>
  <conditionalFormatting sqref="B146:C162">
    <cfRule type="expression" dxfId="113" priority="349">
      <formula>ODD(ROW())=ROW()</formula>
    </cfRule>
  </conditionalFormatting>
  <conditionalFormatting sqref="B164:C164">
    <cfRule type="expression" dxfId="112" priority="347">
      <formula>ODD(ROW())=ROW()</formula>
    </cfRule>
  </conditionalFormatting>
  <conditionalFormatting sqref="B166:C166">
    <cfRule type="expression" dxfId="111" priority="346">
      <formula>ODD(ROW())=ROW()</formula>
    </cfRule>
  </conditionalFormatting>
  <conditionalFormatting sqref="B168:C173">
    <cfRule type="expression" dxfId="110" priority="340">
      <formula>ODD(ROW())=ROW()</formula>
    </cfRule>
  </conditionalFormatting>
  <conditionalFormatting sqref="B175:C176">
    <cfRule type="expression" dxfId="109" priority="338">
      <formula>ODD(ROW())=ROW()</formula>
    </cfRule>
  </conditionalFormatting>
  <conditionalFormatting sqref="B178:C179">
    <cfRule type="expression" dxfId="108" priority="335">
      <formula>ODD(ROW())=ROW()</formula>
    </cfRule>
  </conditionalFormatting>
  <conditionalFormatting sqref="B181:C184">
    <cfRule type="expression" dxfId="107" priority="331">
      <formula>ODD(ROW())=ROW()</formula>
    </cfRule>
  </conditionalFormatting>
  <conditionalFormatting sqref="B186:C188">
    <cfRule type="expression" dxfId="106" priority="326">
      <formula>ODD(ROW())=ROW()</formula>
    </cfRule>
  </conditionalFormatting>
  <conditionalFormatting sqref="B190:C191">
    <cfRule type="expression" dxfId="105" priority="324">
      <formula>ODD(ROW())=ROW()</formula>
    </cfRule>
  </conditionalFormatting>
  <conditionalFormatting sqref="B193:C193">
    <cfRule type="expression" dxfId="104" priority="323">
      <formula>ODD(ROW())=ROW()</formula>
    </cfRule>
  </conditionalFormatting>
  <conditionalFormatting sqref="B195:C199">
    <cfRule type="expression" dxfId="103" priority="317">
      <formula>ODD(ROW())=ROW()</formula>
    </cfRule>
  </conditionalFormatting>
  <conditionalFormatting sqref="B201:C201">
    <cfRule type="expression" dxfId="102" priority="315">
      <formula>ODD(ROW())=ROW()</formula>
    </cfRule>
  </conditionalFormatting>
  <conditionalFormatting sqref="B203:C211">
    <cfRule type="expression" dxfId="101" priority="306">
      <formula>ODD(ROW())=ROW()</formula>
    </cfRule>
  </conditionalFormatting>
  <conditionalFormatting sqref="B213:C214">
    <cfRule type="expression" dxfId="100" priority="304">
      <formula>ODD(ROW())=ROW()</formula>
    </cfRule>
  </conditionalFormatting>
  <conditionalFormatting sqref="B216:C216">
    <cfRule type="expression" dxfId="99" priority="302">
      <formula>ODD(ROW())=ROW()</formula>
    </cfRule>
  </conditionalFormatting>
  <conditionalFormatting sqref="B218:C218">
    <cfRule type="expression" dxfId="98" priority="300">
      <formula>ODD(ROW())=ROW()</formula>
    </cfRule>
  </conditionalFormatting>
  <conditionalFormatting sqref="B220:C220">
    <cfRule type="expression" dxfId="97" priority="299">
      <formula>ODD(ROW())=ROW()</formula>
    </cfRule>
  </conditionalFormatting>
  <conditionalFormatting sqref="B222:C222">
    <cfRule type="expression" dxfId="96" priority="297">
      <formula>ODD(ROW())=ROW()</formula>
    </cfRule>
  </conditionalFormatting>
  <conditionalFormatting sqref="B224:C224">
    <cfRule type="expression" dxfId="95" priority="295">
      <formula>ODD(ROW())=ROW()</formula>
    </cfRule>
  </conditionalFormatting>
  <conditionalFormatting sqref="B226:C227">
    <cfRule type="expression" dxfId="94" priority="291">
      <formula>ODD(ROW())=ROW()</formula>
    </cfRule>
  </conditionalFormatting>
  <conditionalFormatting sqref="B229:C229">
    <cfRule type="expression" dxfId="93" priority="290">
      <formula>ODD(ROW())=ROW()</formula>
    </cfRule>
  </conditionalFormatting>
  <conditionalFormatting sqref="B231:C231">
    <cfRule type="expression" dxfId="92" priority="289">
      <formula>ODD(ROW())=ROW()</formula>
    </cfRule>
  </conditionalFormatting>
  <conditionalFormatting sqref="B233:C234">
    <cfRule type="expression" dxfId="91" priority="287">
      <formula>ODD(ROW())=ROW()</formula>
    </cfRule>
  </conditionalFormatting>
  <conditionalFormatting sqref="B236:C237">
    <cfRule type="expression" dxfId="90" priority="285">
      <formula>ODD(ROW())=ROW()</formula>
    </cfRule>
  </conditionalFormatting>
  <conditionalFormatting sqref="B239:C239">
    <cfRule type="expression" dxfId="89" priority="283">
      <formula>ODD(ROW())=ROW()</formula>
    </cfRule>
  </conditionalFormatting>
  <conditionalFormatting sqref="B241:C241">
    <cfRule type="expression" dxfId="88" priority="280">
      <formula>ODD(ROW())=ROW()</formula>
    </cfRule>
  </conditionalFormatting>
  <conditionalFormatting sqref="B243:C243">
    <cfRule type="expression" dxfId="87" priority="278">
      <formula>ODD(ROW())=ROW()</formula>
    </cfRule>
  </conditionalFormatting>
  <conditionalFormatting sqref="B245:C246">
    <cfRule type="expression" dxfId="86" priority="275">
      <formula>ODD(ROW())=ROW()</formula>
    </cfRule>
  </conditionalFormatting>
  <conditionalFormatting sqref="B248:C249">
    <cfRule type="expression" dxfId="85" priority="273">
      <formula>ODD(ROW())=ROW()</formula>
    </cfRule>
  </conditionalFormatting>
  <conditionalFormatting sqref="B251:C251">
    <cfRule type="expression" dxfId="84" priority="272">
      <formula>ODD(ROW())=ROW()</formula>
    </cfRule>
  </conditionalFormatting>
  <conditionalFormatting sqref="B253:C253">
    <cfRule type="expression" dxfId="83" priority="271">
      <formula>ODD(ROW())=ROW()</formula>
    </cfRule>
  </conditionalFormatting>
  <conditionalFormatting sqref="B255:C256">
    <cfRule type="expression" dxfId="82" priority="269">
      <formula>ODD(ROW())=ROW()</formula>
    </cfRule>
  </conditionalFormatting>
  <conditionalFormatting sqref="B258:C258">
    <cfRule type="expression" dxfId="81" priority="267">
      <formula>ODD(ROW())=ROW()</formula>
    </cfRule>
  </conditionalFormatting>
  <conditionalFormatting sqref="B260:C260">
    <cfRule type="expression" dxfId="80" priority="265">
      <formula>ODD(ROW())=ROW()</formula>
    </cfRule>
  </conditionalFormatting>
  <conditionalFormatting sqref="B262:C263">
    <cfRule type="expression" dxfId="79" priority="263">
      <formula>ODD(ROW())=ROW()</formula>
    </cfRule>
  </conditionalFormatting>
  <conditionalFormatting sqref="B265:C266">
    <cfRule type="expression" dxfId="78" priority="260">
      <formula>ODD(ROW())=ROW()</formula>
    </cfRule>
  </conditionalFormatting>
  <conditionalFormatting sqref="B268:C269">
    <cfRule type="expression" dxfId="77" priority="257">
      <formula>ODD(ROW())=ROW()</formula>
    </cfRule>
  </conditionalFormatting>
  <conditionalFormatting sqref="B271:C273">
    <cfRule type="expression" dxfId="76" priority="253">
      <formula>ODD(ROW())=ROW()</formula>
    </cfRule>
  </conditionalFormatting>
  <conditionalFormatting sqref="B275:C275">
    <cfRule type="expression" dxfId="75" priority="251">
      <formula>ODD(ROW())=ROW()</formula>
    </cfRule>
  </conditionalFormatting>
  <conditionalFormatting sqref="B278:C278">
    <cfRule type="expression" dxfId="74" priority="249">
      <formula>ODD(ROW())=ROW()</formula>
    </cfRule>
  </conditionalFormatting>
  <conditionalFormatting sqref="B280:C280">
    <cfRule type="expression" dxfId="73" priority="248">
      <formula>ODD(ROW())=ROW()</formula>
    </cfRule>
  </conditionalFormatting>
  <conditionalFormatting sqref="B282:C285">
    <cfRule type="expression" dxfId="72" priority="244">
      <formula>ODD(ROW())=ROW()</formula>
    </cfRule>
  </conditionalFormatting>
  <conditionalFormatting sqref="B287:C288">
    <cfRule type="expression" dxfId="71" priority="241">
      <formula>ODD(ROW())=ROW()</formula>
    </cfRule>
  </conditionalFormatting>
  <conditionalFormatting sqref="B290:C297">
    <cfRule type="expression" dxfId="70" priority="232">
      <formula>ODD(ROW())=ROW()</formula>
    </cfRule>
  </conditionalFormatting>
  <conditionalFormatting sqref="B299:C299">
    <cfRule type="expression" dxfId="69" priority="231">
      <formula>ODD(ROW())=ROW()</formula>
    </cfRule>
  </conditionalFormatting>
  <conditionalFormatting sqref="B301:C308">
    <cfRule type="expression" dxfId="68" priority="223">
      <formula>ODD(ROW())=ROW()</formula>
    </cfRule>
  </conditionalFormatting>
  <conditionalFormatting sqref="B310:C310">
    <cfRule type="expression" dxfId="67" priority="222">
      <formula>ODD(ROW())=ROW()</formula>
    </cfRule>
  </conditionalFormatting>
  <conditionalFormatting sqref="B312:C313">
    <cfRule type="expression" dxfId="66" priority="220">
      <formula>ODD(ROW())=ROW()</formula>
    </cfRule>
  </conditionalFormatting>
  <conditionalFormatting sqref="B315:C315">
    <cfRule type="expression" dxfId="65" priority="219">
      <formula>ODD(ROW())=ROW()</formula>
    </cfRule>
  </conditionalFormatting>
  <conditionalFormatting sqref="B317:C327">
    <cfRule type="expression" dxfId="64" priority="207">
      <formula>ODD(ROW())=ROW()</formula>
    </cfRule>
  </conditionalFormatting>
  <conditionalFormatting sqref="B329:C329">
    <cfRule type="expression" dxfId="63" priority="206">
      <formula>ODD(ROW())=ROW()</formula>
    </cfRule>
  </conditionalFormatting>
  <conditionalFormatting sqref="B331:C333">
    <cfRule type="expression" dxfId="62" priority="203">
      <formula>ODD(ROW())=ROW()</formula>
    </cfRule>
  </conditionalFormatting>
  <conditionalFormatting sqref="B335:C337">
    <cfRule type="expression" dxfId="61" priority="200">
      <formula>ODD(ROW())=ROW()</formula>
    </cfRule>
  </conditionalFormatting>
  <conditionalFormatting sqref="B339:C341">
    <cfRule type="expression" dxfId="60" priority="197">
      <formula>ODD(ROW())=ROW()</formula>
    </cfRule>
  </conditionalFormatting>
  <conditionalFormatting sqref="B343:C351">
    <cfRule type="expression" dxfId="59" priority="188">
      <formula>ODD(ROW())=ROW()</formula>
    </cfRule>
  </conditionalFormatting>
  <conditionalFormatting sqref="B353:C358">
    <cfRule type="expression" dxfId="58" priority="182">
      <formula>ODD(ROW())=ROW()</formula>
    </cfRule>
  </conditionalFormatting>
  <conditionalFormatting sqref="B360:C360">
    <cfRule type="expression" dxfId="57" priority="181">
      <formula>ODD(ROW())=ROW()</formula>
    </cfRule>
  </conditionalFormatting>
  <conditionalFormatting sqref="B362:C395">
    <cfRule type="expression" dxfId="56" priority="147">
      <formula>ODD(ROW())=ROW()</formula>
    </cfRule>
  </conditionalFormatting>
  <conditionalFormatting sqref="B397:C402">
    <cfRule type="expression" dxfId="55" priority="141">
      <formula>ODD(ROW())=ROW()</formula>
    </cfRule>
  </conditionalFormatting>
  <conditionalFormatting sqref="B404:C410">
    <cfRule type="expression" dxfId="54" priority="133">
      <formula>ODD(ROW())=ROW()</formula>
    </cfRule>
  </conditionalFormatting>
  <conditionalFormatting sqref="B412:C424">
    <cfRule type="expression" dxfId="53" priority="120">
      <formula>ODD(ROW())=ROW()</formula>
    </cfRule>
  </conditionalFormatting>
  <conditionalFormatting sqref="B426:C434">
    <cfRule type="expression" dxfId="52" priority="111">
      <formula>ODD(ROW())=ROW()</formula>
    </cfRule>
  </conditionalFormatting>
  <conditionalFormatting sqref="B436:C463">
    <cfRule type="expression" dxfId="51" priority="82">
      <formula>ODD(ROW())=ROW()</formula>
    </cfRule>
  </conditionalFormatting>
  <conditionalFormatting sqref="B465:C467">
    <cfRule type="expression" dxfId="50" priority="79">
      <formula>ODD(ROW())=ROW()</formula>
    </cfRule>
  </conditionalFormatting>
  <conditionalFormatting sqref="B469:C473">
    <cfRule type="expression" dxfId="49" priority="74">
      <formula>ODD(ROW())=ROW()</formula>
    </cfRule>
  </conditionalFormatting>
  <conditionalFormatting sqref="B475:C480">
    <cfRule type="expression" dxfId="48" priority="68">
      <formula>ODD(ROW())=ROW()</formula>
    </cfRule>
  </conditionalFormatting>
  <conditionalFormatting sqref="B482:C482">
    <cfRule type="expression" dxfId="47" priority="66">
      <formula>ODD(ROW())=ROW()</formula>
    </cfRule>
  </conditionalFormatting>
  <conditionalFormatting sqref="B484:C484">
    <cfRule type="expression" dxfId="46" priority="64">
      <formula>ODD(ROW())=ROW()</formula>
    </cfRule>
  </conditionalFormatting>
  <conditionalFormatting sqref="B486:C493">
    <cfRule type="expression" dxfId="45" priority="55">
      <formula>ODD(ROW())=ROW()</formula>
    </cfRule>
  </conditionalFormatting>
  <conditionalFormatting sqref="B495:C498">
    <cfRule type="expression" dxfId="44" priority="51">
      <formula>ODD(ROW())=ROW()</formula>
    </cfRule>
  </conditionalFormatting>
  <conditionalFormatting sqref="B500:C502">
    <cfRule type="expression" dxfId="43" priority="48">
      <formula>ODD(ROW())=ROW()</formula>
    </cfRule>
  </conditionalFormatting>
  <conditionalFormatting sqref="B504:C505">
    <cfRule type="expression" dxfId="42" priority="46">
      <formula>ODD(ROW())=ROW()</formula>
    </cfRule>
  </conditionalFormatting>
  <conditionalFormatting sqref="B507:C508">
    <cfRule type="expression" dxfId="41" priority="44">
      <formula>ODD(ROW())=ROW()</formula>
    </cfRule>
  </conditionalFormatting>
  <conditionalFormatting sqref="B510:C511">
    <cfRule type="expression" dxfId="40" priority="42">
      <formula>ODD(ROW())=ROW()</formula>
    </cfRule>
  </conditionalFormatting>
  <conditionalFormatting sqref="B513:C513">
    <cfRule type="expression" dxfId="39" priority="41">
      <formula>ODD(ROW())=ROW()</formula>
    </cfRule>
  </conditionalFormatting>
  <conditionalFormatting sqref="B515:C519">
    <cfRule type="expression" dxfId="38" priority="36">
      <formula>ODD(ROW())=ROW()</formula>
    </cfRule>
  </conditionalFormatting>
  <conditionalFormatting sqref="B521:C521">
    <cfRule type="expression" dxfId="37" priority="35">
      <formula>ODD(ROW())=ROW()</formula>
    </cfRule>
  </conditionalFormatting>
  <conditionalFormatting sqref="B523:C524">
    <cfRule type="expression" dxfId="36" priority="33">
      <formula>ODD(ROW())=ROW()</formula>
    </cfRule>
  </conditionalFormatting>
  <conditionalFormatting sqref="B526:C526">
    <cfRule type="expression" dxfId="35" priority="32">
      <formula>ODD(ROW())=ROW()</formula>
    </cfRule>
  </conditionalFormatting>
  <conditionalFormatting sqref="B528:C529">
    <cfRule type="expression" dxfId="34" priority="30">
      <formula>ODD(ROW())=ROW()</formula>
    </cfRule>
  </conditionalFormatting>
  <conditionalFormatting sqref="B531:C532">
    <cfRule type="expression" dxfId="33" priority="28">
      <formula>ODD(ROW())=ROW()</formula>
    </cfRule>
  </conditionalFormatting>
  <conditionalFormatting sqref="B534:C535">
    <cfRule type="expression" dxfId="32" priority="26">
      <formula>ODD(ROW())=ROW()</formula>
    </cfRule>
  </conditionalFormatting>
  <conditionalFormatting sqref="B537:C537">
    <cfRule type="expression" dxfId="31" priority="25">
      <formula>ODD(ROW())=ROW()</formula>
    </cfRule>
  </conditionalFormatting>
  <conditionalFormatting sqref="B539:C540">
    <cfRule type="expression" dxfId="30" priority="23">
      <formula>ODD(ROW())=ROW()</formula>
    </cfRule>
  </conditionalFormatting>
  <conditionalFormatting sqref="B542:C543">
    <cfRule type="expression" dxfId="29" priority="21">
      <formula>ODD(ROW())=ROW()</formula>
    </cfRule>
  </conditionalFormatting>
  <conditionalFormatting sqref="B545:C545">
    <cfRule type="expression" dxfId="28" priority="20">
      <formula>ODD(ROW())=ROW()</formula>
    </cfRule>
  </conditionalFormatting>
  <conditionalFormatting sqref="B547:C551">
    <cfRule type="expression" dxfId="27" priority="15">
      <formula>ODD(ROW())=ROW()</formula>
    </cfRule>
  </conditionalFormatting>
  <conditionalFormatting sqref="B553:C560">
    <cfRule type="expression" dxfId="26" priority="7">
      <formula>ODD(ROW())=ROW()</formula>
    </cfRule>
  </conditionalFormatting>
  <conditionalFormatting sqref="B562:C567">
    <cfRule type="expression" dxfId="25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DA6D-1E46-467E-B168-7544D6EAAF14}">
  <dimension ref="A1:O91"/>
  <sheetViews>
    <sheetView workbookViewId="0">
      <pane ySplit="2" topLeftCell="A66" activePane="bottomLeft" state="frozen"/>
      <selection pane="bottomLeft" activeCell="A64" sqref="A64:L91"/>
    </sheetView>
  </sheetViews>
  <sheetFormatPr defaultColWidth="8.88671875" defaultRowHeight="13.8" x14ac:dyDescent="0.3"/>
  <cols>
    <col min="1" max="1" width="8.88671875" style="1"/>
    <col min="2" max="2" width="5.33203125" style="1" bestFit="1" customWidth="1"/>
    <col min="3" max="9" width="11" style="1" bestFit="1" customWidth="1"/>
    <col min="10" max="10" width="8.88671875" style="1"/>
    <col min="11" max="11" width="12.5546875" style="1" bestFit="1" customWidth="1"/>
    <col min="12" max="12" width="16.44140625" style="1" bestFit="1" customWidth="1"/>
    <col min="13" max="16384" width="8.88671875" style="1"/>
  </cols>
  <sheetData>
    <row r="1" spans="1:15" x14ac:dyDescent="0.3">
      <c r="A1" s="8" t="s">
        <v>7</v>
      </c>
      <c r="B1" s="8" t="s">
        <v>30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56" t="s">
        <v>52</v>
      </c>
      <c r="K1" s="56" t="s">
        <v>67</v>
      </c>
      <c r="L1" s="65" t="s">
        <v>71</v>
      </c>
    </row>
    <row r="2" spans="1:15" x14ac:dyDescent="0.3">
      <c r="A2" s="18"/>
      <c r="B2" s="18"/>
      <c r="C2" s="12">
        <v>45102</v>
      </c>
      <c r="D2" s="12">
        <v>45103</v>
      </c>
      <c r="E2" s="12">
        <v>45104</v>
      </c>
      <c r="F2" s="12">
        <v>45105</v>
      </c>
      <c r="G2" s="12">
        <v>45106</v>
      </c>
      <c r="H2" s="12">
        <v>45107</v>
      </c>
      <c r="I2" s="12">
        <v>45108</v>
      </c>
      <c r="J2" s="57"/>
      <c r="K2" s="57"/>
      <c r="L2" s="66"/>
    </row>
    <row r="3" spans="1:15" x14ac:dyDescent="0.3">
      <c r="A3" s="11">
        <v>1</v>
      </c>
      <c r="B3" s="11">
        <v>0</v>
      </c>
      <c r="C3" s="17">
        <f t="shared" ref="C3:I14" ca="1" si="0">IF(TODAY() &gt;= C$2+$B3, COUNTIFS(data_2,_xlfn.CONCAT("=",C$2+$B3)), "")</f>
        <v>0</v>
      </c>
      <c r="D3" s="11">
        <f t="shared" ca="1" si="0"/>
        <v>0</v>
      </c>
      <c r="E3" s="11">
        <f t="shared" ca="1" si="0"/>
        <v>0</v>
      </c>
      <c r="F3" s="11">
        <f t="shared" ca="1" si="0"/>
        <v>0</v>
      </c>
      <c r="G3" s="11">
        <f t="shared" ca="1" si="0"/>
        <v>0</v>
      </c>
      <c r="H3" s="11">
        <f t="shared" ca="1" si="0"/>
        <v>0</v>
      </c>
      <c r="I3" s="19">
        <f t="shared" ca="1" si="0"/>
        <v>1</v>
      </c>
      <c r="J3" s="11">
        <f ca="1">IF(I3&lt;&gt;"",SUM(C3:I3),"")</f>
        <v>1</v>
      </c>
      <c r="K3" s="25">
        <f ca="1">IF(I3&lt;&gt;"",J3/7,"")</f>
        <v>0.14285714285714285</v>
      </c>
      <c r="L3" s="25"/>
      <c r="N3" s="4"/>
    </row>
    <row r="4" spans="1:15" x14ac:dyDescent="0.3">
      <c r="A4" s="11">
        <f>A3+1</f>
        <v>2</v>
      </c>
      <c r="B4" s="11">
        <f>B3+7</f>
        <v>7</v>
      </c>
      <c r="C4" s="17">
        <f t="shared" ca="1" si="0"/>
        <v>1</v>
      </c>
      <c r="D4" s="11">
        <f t="shared" ca="1" si="0"/>
        <v>3</v>
      </c>
      <c r="E4" s="11">
        <f t="shared" ca="1" si="0"/>
        <v>2</v>
      </c>
      <c r="F4" s="11">
        <f t="shared" ca="1" si="0"/>
        <v>2</v>
      </c>
      <c r="G4" s="11">
        <f t="shared" ca="1" si="0"/>
        <v>1</v>
      </c>
      <c r="H4" s="11">
        <f t="shared" ca="1" si="0"/>
        <v>1</v>
      </c>
      <c r="I4" s="19">
        <f t="shared" ca="1" si="0"/>
        <v>3</v>
      </c>
      <c r="J4" s="11">
        <f t="shared" ref="J4:J33" ca="1" si="1">IF(I4&lt;&gt;"",SUM(C4:I4),"")</f>
        <v>13</v>
      </c>
      <c r="K4" s="25">
        <f t="shared" ref="K4:K33" ca="1" si="2">IF(I4&lt;&gt;"",J4/7,"")</f>
        <v>1.8571428571428572</v>
      </c>
      <c r="L4" s="25"/>
      <c r="N4" s="4"/>
    </row>
    <row r="5" spans="1:15" x14ac:dyDescent="0.3">
      <c r="A5" s="11">
        <f t="shared" ref="A5:A30" si="3">A4+1</f>
        <v>3</v>
      </c>
      <c r="B5" s="11">
        <f t="shared" ref="B5:B30" si="4">B4+7</f>
        <v>14</v>
      </c>
      <c r="C5" s="17">
        <f t="shared" ca="1" si="0"/>
        <v>2</v>
      </c>
      <c r="D5" s="11">
        <f t="shared" ca="1" si="0"/>
        <v>3</v>
      </c>
      <c r="E5" s="11">
        <f t="shared" ca="1" si="0"/>
        <v>0</v>
      </c>
      <c r="F5" s="11">
        <f t="shared" ca="1" si="0"/>
        <v>1</v>
      </c>
      <c r="G5" s="11">
        <f t="shared" ca="1" si="0"/>
        <v>2</v>
      </c>
      <c r="H5" s="11">
        <f t="shared" ca="1" si="0"/>
        <v>3</v>
      </c>
      <c r="I5" s="19">
        <f t="shared" ca="1" si="0"/>
        <v>3</v>
      </c>
      <c r="J5" s="11">
        <f t="shared" ca="1" si="1"/>
        <v>14</v>
      </c>
      <c r="K5" s="25">
        <f t="shared" ca="1" si="2"/>
        <v>2</v>
      </c>
      <c r="L5" s="25"/>
      <c r="M5" s="4"/>
      <c r="N5" s="4"/>
    </row>
    <row r="6" spans="1:15" x14ac:dyDescent="0.3">
      <c r="A6" s="11">
        <f t="shared" si="3"/>
        <v>4</v>
      </c>
      <c r="B6" s="11">
        <f t="shared" si="4"/>
        <v>21</v>
      </c>
      <c r="C6" s="17">
        <f t="shared" ca="1" si="0"/>
        <v>0</v>
      </c>
      <c r="D6" s="11">
        <f t="shared" ca="1" si="0"/>
        <v>1</v>
      </c>
      <c r="E6" s="11">
        <f t="shared" ca="1" si="0"/>
        <v>3</v>
      </c>
      <c r="F6" s="11">
        <f t="shared" ca="1" si="0"/>
        <v>0</v>
      </c>
      <c r="G6" s="11">
        <f t="shared" ca="1" si="0"/>
        <v>3</v>
      </c>
      <c r="H6" s="11">
        <f t="shared" ca="1" si="0"/>
        <v>0</v>
      </c>
      <c r="I6" s="19">
        <f t="shared" ca="1" si="0"/>
        <v>0</v>
      </c>
      <c r="J6" s="11">
        <f t="shared" ca="1" si="1"/>
        <v>7</v>
      </c>
      <c r="K6" s="25">
        <f t="shared" ca="1" si="2"/>
        <v>1</v>
      </c>
      <c r="L6" s="25"/>
      <c r="M6" s="4"/>
      <c r="N6" s="4"/>
    </row>
    <row r="7" spans="1:15" x14ac:dyDescent="0.3">
      <c r="A7" s="11">
        <f t="shared" si="3"/>
        <v>5</v>
      </c>
      <c r="B7" s="11">
        <f t="shared" si="4"/>
        <v>28</v>
      </c>
      <c r="C7" s="17">
        <f t="shared" ca="1" si="0"/>
        <v>0</v>
      </c>
      <c r="D7" s="11">
        <f t="shared" ca="1" si="0"/>
        <v>0</v>
      </c>
      <c r="E7" s="11">
        <f t="shared" ca="1" si="0"/>
        <v>0</v>
      </c>
      <c r="F7" s="11">
        <f t="shared" ca="1" si="0"/>
        <v>0</v>
      </c>
      <c r="G7" s="11">
        <f t="shared" ca="1" si="0"/>
        <v>0</v>
      </c>
      <c r="H7" s="11">
        <f t="shared" ca="1" si="0"/>
        <v>0</v>
      </c>
      <c r="I7" s="19">
        <f t="shared" ca="1" si="0"/>
        <v>0</v>
      </c>
      <c r="J7" s="11">
        <f t="shared" ca="1" si="1"/>
        <v>0</v>
      </c>
      <c r="K7" s="25">
        <f t="shared" ca="1" si="2"/>
        <v>0</v>
      </c>
      <c r="L7" s="25"/>
      <c r="M7" s="4"/>
      <c r="N7" s="4"/>
    </row>
    <row r="8" spans="1:15" x14ac:dyDescent="0.3">
      <c r="A8" s="11">
        <f t="shared" si="3"/>
        <v>6</v>
      </c>
      <c r="B8" s="11">
        <f t="shared" si="4"/>
        <v>35</v>
      </c>
      <c r="C8" s="17">
        <f t="shared" ca="1" si="0"/>
        <v>0</v>
      </c>
      <c r="D8" s="11">
        <f t="shared" ca="1" si="0"/>
        <v>0</v>
      </c>
      <c r="E8" s="11">
        <f t="shared" ca="1" si="0"/>
        <v>0</v>
      </c>
      <c r="F8" s="11">
        <f t="shared" ca="1" si="0"/>
        <v>0</v>
      </c>
      <c r="G8" s="11">
        <f t="shared" ca="1" si="0"/>
        <v>5</v>
      </c>
      <c r="H8" s="11">
        <f t="shared" ca="1" si="0"/>
        <v>0</v>
      </c>
      <c r="I8" s="19">
        <f t="shared" ca="1" si="0"/>
        <v>1</v>
      </c>
      <c r="J8" s="11">
        <f t="shared" ca="1" si="1"/>
        <v>6</v>
      </c>
      <c r="K8" s="25">
        <f t="shared" ca="1" si="2"/>
        <v>0.8571428571428571</v>
      </c>
      <c r="L8" s="25"/>
      <c r="M8" s="4"/>
      <c r="N8" s="4"/>
      <c r="O8" s="4"/>
    </row>
    <row r="9" spans="1:15" x14ac:dyDescent="0.3">
      <c r="A9" s="11">
        <f t="shared" si="3"/>
        <v>7</v>
      </c>
      <c r="B9" s="11">
        <f t="shared" si="4"/>
        <v>42</v>
      </c>
      <c r="C9" s="17">
        <f t="shared" ca="1" si="0"/>
        <v>3</v>
      </c>
      <c r="D9" s="11">
        <f t="shared" ca="1" si="0"/>
        <v>3</v>
      </c>
      <c r="E9" s="11">
        <f t="shared" ca="1" si="0"/>
        <v>3</v>
      </c>
      <c r="F9" s="11">
        <f t="shared" ca="1" si="0"/>
        <v>0</v>
      </c>
      <c r="G9" s="11">
        <f t="shared" ca="1" si="0"/>
        <v>2</v>
      </c>
      <c r="H9" s="11">
        <f t="shared" ca="1" si="0"/>
        <v>1</v>
      </c>
      <c r="I9" s="19">
        <f t="shared" ca="1" si="0"/>
        <v>0</v>
      </c>
      <c r="J9" s="11">
        <f t="shared" ca="1" si="1"/>
        <v>12</v>
      </c>
      <c r="K9" s="25">
        <f t="shared" ca="1" si="2"/>
        <v>1.7142857142857142</v>
      </c>
      <c r="L9" s="25"/>
      <c r="M9" s="4"/>
      <c r="N9" s="4"/>
      <c r="O9" s="4"/>
    </row>
    <row r="10" spans="1:15" x14ac:dyDescent="0.3">
      <c r="A10" s="11">
        <f t="shared" si="3"/>
        <v>8</v>
      </c>
      <c r="B10" s="11">
        <f t="shared" si="4"/>
        <v>49</v>
      </c>
      <c r="C10" s="17">
        <f t="shared" ca="1" si="0"/>
        <v>2</v>
      </c>
      <c r="D10" s="11">
        <f t="shared" ca="1" si="0"/>
        <v>0</v>
      </c>
      <c r="E10" s="11">
        <f t="shared" ca="1" si="0"/>
        <v>1</v>
      </c>
      <c r="F10" s="11">
        <f t="shared" ca="1" si="0"/>
        <v>0</v>
      </c>
      <c r="G10" s="11">
        <f t="shared" ca="1" si="0"/>
        <v>0</v>
      </c>
      <c r="H10" s="11">
        <f t="shared" ca="1" si="0"/>
        <v>0</v>
      </c>
      <c r="I10" s="19">
        <f t="shared" ca="1" si="0"/>
        <v>0</v>
      </c>
      <c r="J10" s="11">
        <f t="shared" ca="1" si="1"/>
        <v>3</v>
      </c>
      <c r="K10" s="25">
        <f t="shared" ca="1" si="2"/>
        <v>0.42857142857142855</v>
      </c>
      <c r="L10" s="25"/>
      <c r="M10" s="4"/>
      <c r="N10" s="4"/>
      <c r="O10" s="4"/>
    </row>
    <row r="11" spans="1:15" x14ac:dyDescent="0.3">
      <c r="A11" s="11">
        <f t="shared" si="3"/>
        <v>9</v>
      </c>
      <c r="B11" s="11">
        <f t="shared" si="4"/>
        <v>56</v>
      </c>
      <c r="C11" s="17">
        <f t="shared" ca="1" si="0"/>
        <v>0</v>
      </c>
      <c r="D11" s="11">
        <f t="shared" ca="1" si="0"/>
        <v>0</v>
      </c>
      <c r="E11" s="11">
        <f t="shared" ca="1" si="0"/>
        <v>0</v>
      </c>
      <c r="F11" s="11">
        <f t="shared" ca="1" si="0"/>
        <v>0</v>
      </c>
      <c r="G11" s="11">
        <f t="shared" ca="1" si="0"/>
        <v>0</v>
      </c>
      <c r="H11" s="11">
        <f t="shared" ca="1" si="0"/>
        <v>0</v>
      </c>
      <c r="I11" s="19">
        <f t="shared" ca="1" si="0"/>
        <v>0</v>
      </c>
      <c r="J11" s="11">
        <f t="shared" ca="1" si="1"/>
        <v>0</v>
      </c>
      <c r="K11" s="25">
        <f t="shared" ca="1" si="2"/>
        <v>0</v>
      </c>
      <c r="L11" s="25">
        <f ca="1">IF(K11&lt;&gt;"",AVERAGE(K3:K11),"")</f>
        <v>0.88888888888888884</v>
      </c>
      <c r="M11" s="4"/>
      <c r="N11" s="4"/>
      <c r="O11" s="4"/>
    </row>
    <row r="12" spans="1:15" x14ac:dyDescent="0.3">
      <c r="A12" s="11">
        <f t="shared" si="3"/>
        <v>10</v>
      </c>
      <c r="B12" s="11">
        <f t="shared" si="4"/>
        <v>63</v>
      </c>
      <c r="C12" s="17">
        <f t="shared" ca="1" si="0"/>
        <v>0</v>
      </c>
      <c r="D12" s="11">
        <f t="shared" ca="1" si="0"/>
        <v>0</v>
      </c>
      <c r="E12" s="11">
        <f t="shared" ca="1" si="0"/>
        <v>0</v>
      </c>
      <c r="F12" s="11">
        <f t="shared" ca="1" si="0"/>
        <v>6</v>
      </c>
      <c r="G12" s="11">
        <f t="shared" ca="1" si="0"/>
        <v>1</v>
      </c>
      <c r="H12" s="11">
        <f t="shared" ca="1" si="0"/>
        <v>1</v>
      </c>
      <c r="I12" s="19">
        <f t="shared" ca="1" si="0"/>
        <v>0</v>
      </c>
      <c r="J12" s="11">
        <f t="shared" ca="1" si="1"/>
        <v>8</v>
      </c>
      <c r="K12" s="25">
        <f t="shared" ca="1" si="2"/>
        <v>1.1428571428571428</v>
      </c>
      <c r="L12" s="25">
        <f t="shared" ref="L12:L43" ca="1" si="5">IF(K12&lt;&gt;"",AVERAGE(K4:K12),"")</f>
        <v>1</v>
      </c>
      <c r="M12" s="4"/>
      <c r="N12" s="4"/>
      <c r="O12" s="4"/>
    </row>
    <row r="13" spans="1:15" x14ac:dyDescent="0.3">
      <c r="A13" s="11">
        <f t="shared" si="3"/>
        <v>11</v>
      </c>
      <c r="B13" s="11">
        <f t="shared" si="4"/>
        <v>70</v>
      </c>
      <c r="C13" s="17">
        <f t="shared" ca="1" si="0"/>
        <v>1</v>
      </c>
      <c r="D13" s="11">
        <f t="shared" ca="1" si="0"/>
        <v>4</v>
      </c>
      <c r="E13" s="11">
        <f t="shared" ca="1" si="0"/>
        <v>0</v>
      </c>
      <c r="F13" s="11">
        <f t="shared" ca="1" si="0"/>
        <v>0</v>
      </c>
      <c r="G13" s="11">
        <f t="shared" ca="1" si="0"/>
        <v>0</v>
      </c>
      <c r="H13" s="11">
        <f t="shared" ca="1" si="0"/>
        <v>0</v>
      </c>
      <c r="I13" s="19">
        <f t="shared" ca="1" si="0"/>
        <v>0</v>
      </c>
      <c r="J13" s="11">
        <f t="shared" ca="1" si="1"/>
        <v>5</v>
      </c>
      <c r="K13" s="25">
        <f t="shared" ca="1" si="2"/>
        <v>0.7142857142857143</v>
      </c>
      <c r="L13" s="25">
        <f t="shared" ca="1" si="5"/>
        <v>0.87301587301587302</v>
      </c>
      <c r="M13" s="4"/>
      <c r="N13" s="4"/>
      <c r="O13" s="4"/>
    </row>
    <row r="14" spans="1:15" x14ac:dyDescent="0.3">
      <c r="A14" s="11">
        <f t="shared" si="3"/>
        <v>12</v>
      </c>
      <c r="B14" s="11">
        <f t="shared" si="4"/>
        <v>77</v>
      </c>
      <c r="C14" s="17">
        <f t="shared" ca="1" si="0"/>
        <v>0</v>
      </c>
      <c r="D14" s="11">
        <f t="shared" ca="1" si="0"/>
        <v>0</v>
      </c>
      <c r="E14" s="11">
        <f t="shared" ca="1" si="0"/>
        <v>0</v>
      </c>
      <c r="F14" s="11">
        <f t="shared" ca="1" si="0"/>
        <v>2</v>
      </c>
      <c r="G14" s="11">
        <f t="shared" ca="1" si="0"/>
        <v>1</v>
      </c>
      <c r="H14" s="11">
        <f t="shared" ca="1" si="0"/>
        <v>3</v>
      </c>
      <c r="I14" s="19">
        <f t="shared" ca="1" si="0"/>
        <v>2</v>
      </c>
      <c r="J14" s="11">
        <f t="shared" ca="1" si="1"/>
        <v>8</v>
      </c>
      <c r="K14" s="25">
        <f t="shared" ca="1" si="2"/>
        <v>1.1428571428571428</v>
      </c>
      <c r="L14" s="25">
        <f t="shared" ca="1" si="5"/>
        <v>0.77777777777777779</v>
      </c>
      <c r="M14" s="4"/>
      <c r="N14" s="4"/>
      <c r="O14" s="4"/>
    </row>
    <row r="15" spans="1:15" x14ac:dyDescent="0.3">
      <c r="A15" s="11">
        <f t="shared" si="3"/>
        <v>13</v>
      </c>
      <c r="B15" s="11">
        <f t="shared" si="4"/>
        <v>84</v>
      </c>
      <c r="C15" s="17">
        <f t="shared" ref="C15:I24" ca="1" si="6">IF(TODAY() &gt;= C$2+$B15, COUNTIFS(data_2,_xlfn.CONCAT("=",C$2+$B15)), "")</f>
        <v>3</v>
      </c>
      <c r="D15" s="11">
        <f t="shared" ca="1" si="6"/>
        <v>0</v>
      </c>
      <c r="E15" s="11">
        <f t="shared" ca="1" si="6"/>
        <v>0</v>
      </c>
      <c r="F15" s="11">
        <f t="shared" ca="1" si="6"/>
        <v>1</v>
      </c>
      <c r="G15" s="11">
        <f t="shared" ca="1" si="6"/>
        <v>2</v>
      </c>
      <c r="H15" s="11">
        <f t="shared" ca="1" si="6"/>
        <v>1</v>
      </c>
      <c r="I15" s="19">
        <f t="shared" ca="1" si="6"/>
        <v>3</v>
      </c>
      <c r="J15" s="11">
        <f t="shared" ca="1" si="1"/>
        <v>10</v>
      </c>
      <c r="K15" s="25">
        <f t="shared" ca="1" si="2"/>
        <v>1.4285714285714286</v>
      </c>
      <c r="L15" s="25">
        <f t="shared" ca="1" si="5"/>
        <v>0.82539682539682546</v>
      </c>
      <c r="M15" s="4"/>
      <c r="N15" s="4"/>
      <c r="O15" s="4"/>
    </row>
    <row r="16" spans="1:15" x14ac:dyDescent="0.3">
      <c r="A16" s="11">
        <f t="shared" si="3"/>
        <v>14</v>
      </c>
      <c r="B16" s="11">
        <f t="shared" si="4"/>
        <v>91</v>
      </c>
      <c r="C16" s="17">
        <f t="shared" ca="1" si="6"/>
        <v>0</v>
      </c>
      <c r="D16" s="11">
        <f t="shared" ca="1" si="6"/>
        <v>3</v>
      </c>
      <c r="E16" s="11">
        <f t="shared" ca="1" si="6"/>
        <v>1</v>
      </c>
      <c r="F16" s="11">
        <f t="shared" ca="1" si="6"/>
        <v>0</v>
      </c>
      <c r="G16" s="11">
        <f t="shared" ca="1" si="6"/>
        <v>1</v>
      </c>
      <c r="H16" s="11">
        <f t="shared" ca="1" si="6"/>
        <v>2</v>
      </c>
      <c r="I16" s="19">
        <f t="shared" ca="1" si="6"/>
        <v>0</v>
      </c>
      <c r="J16" s="11">
        <f t="shared" ca="1" si="1"/>
        <v>7</v>
      </c>
      <c r="K16" s="25">
        <f t="shared" ca="1" si="2"/>
        <v>1</v>
      </c>
      <c r="L16" s="25">
        <f t="shared" ca="1" si="5"/>
        <v>0.93650793650793651</v>
      </c>
      <c r="M16" s="4"/>
      <c r="N16" s="4"/>
      <c r="O16" s="4"/>
    </row>
    <row r="17" spans="1:15" x14ac:dyDescent="0.3">
      <c r="A17" s="11">
        <f t="shared" si="3"/>
        <v>15</v>
      </c>
      <c r="B17" s="11">
        <f t="shared" si="4"/>
        <v>98</v>
      </c>
      <c r="C17" s="17">
        <f t="shared" ca="1" si="6"/>
        <v>0</v>
      </c>
      <c r="D17" s="11">
        <f t="shared" ca="1" si="6"/>
        <v>2</v>
      </c>
      <c r="E17" s="11">
        <f t="shared" ca="1" si="6"/>
        <v>3</v>
      </c>
      <c r="F17" s="11">
        <f t="shared" ca="1" si="6"/>
        <v>0</v>
      </c>
      <c r="G17" s="11">
        <f t="shared" ca="1" si="6"/>
        <v>1</v>
      </c>
      <c r="H17" s="11">
        <f t="shared" ca="1" si="6"/>
        <v>0</v>
      </c>
      <c r="I17" s="19">
        <f t="shared" ca="1" si="6"/>
        <v>2</v>
      </c>
      <c r="J17" s="11">
        <f t="shared" ca="1" si="1"/>
        <v>8</v>
      </c>
      <c r="K17" s="25">
        <f t="shared" ca="1" si="2"/>
        <v>1.1428571428571428</v>
      </c>
      <c r="L17" s="25">
        <f t="shared" ca="1" si="5"/>
        <v>0.96825396825396814</v>
      </c>
      <c r="M17" s="4"/>
      <c r="N17" s="4"/>
      <c r="O17" s="4"/>
    </row>
    <row r="18" spans="1:15" x14ac:dyDescent="0.3">
      <c r="A18" s="11">
        <f t="shared" si="3"/>
        <v>16</v>
      </c>
      <c r="B18" s="11">
        <f t="shared" si="4"/>
        <v>105</v>
      </c>
      <c r="C18" s="17">
        <f t="shared" ca="1" si="6"/>
        <v>2</v>
      </c>
      <c r="D18" s="11">
        <f t="shared" ca="1" si="6"/>
        <v>1</v>
      </c>
      <c r="E18" s="11">
        <f t="shared" ca="1" si="6"/>
        <v>0</v>
      </c>
      <c r="F18" s="11">
        <f t="shared" ca="1" si="6"/>
        <v>1</v>
      </c>
      <c r="G18" s="11">
        <f t="shared" ca="1" si="6"/>
        <v>2</v>
      </c>
      <c r="H18" s="11">
        <f t="shared" ca="1" si="6"/>
        <v>0</v>
      </c>
      <c r="I18" s="19">
        <f t="shared" ca="1" si="6"/>
        <v>2</v>
      </c>
      <c r="J18" s="11">
        <f t="shared" ca="1" si="1"/>
        <v>8</v>
      </c>
      <c r="K18" s="25">
        <f t="shared" ca="1" si="2"/>
        <v>1.1428571428571428</v>
      </c>
      <c r="L18" s="25">
        <f t="shared" ca="1" si="5"/>
        <v>0.90476190476190466</v>
      </c>
      <c r="M18" s="4"/>
      <c r="N18" s="4"/>
      <c r="O18" s="4"/>
    </row>
    <row r="19" spans="1:15" x14ac:dyDescent="0.3">
      <c r="A19" s="11">
        <f t="shared" si="3"/>
        <v>17</v>
      </c>
      <c r="B19" s="11">
        <f t="shared" si="4"/>
        <v>112</v>
      </c>
      <c r="C19" s="17">
        <f t="shared" ca="1" si="6"/>
        <v>3</v>
      </c>
      <c r="D19" s="11">
        <f t="shared" ca="1" si="6"/>
        <v>3</v>
      </c>
      <c r="E19" s="11">
        <f t="shared" ca="1" si="6"/>
        <v>2</v>
      </c>
      <c r="F19" s="11">
        <f t="shared" ca="1" si="6"/>
        <v>0</v>
      </c>
      <c r="G19" s="11">
        <f t="shared" ca="1" si="6"/>
        <v>1</v>
      </c>
      <c r="H19" s="11">
        <f t="shared" ca="1" si="6"/>
        <v>2</v>
      </c>
      <c r="I19" s="19">
        <f t="shared" ca="1" si="6"/>
        <v>0</v>
      </c>
      <c r="J19" s="11">
        <f t="shared" ca="1" si="1"/>
        <v>11</v>
      </c>
      <c r="K19" s="25">
        <f t="shared" ca="1" si="2"/>
        <v>1.5714285714285714</v>
      </c>
      <c r="L19" s="25">
        <f t="shared" ca="1" si="5"/>
        <v>1.0317460317460316</v>
      </c>
      <c r="M19" s="4"/>
      <c r="N19" s="4"/>
      <c r="O19" s="4"/>
    </row>
    <row r="20" spans="1:15" x14ac:dyDescent="0.3">
      <c r="A20" s="11">
        <f t="shared" si="3"/>
        <v>18</v>
      </c>
      <c r="B20" s="11">
        <f t="shared" si="4"/>
        <v>119</v>
      </c>
      <c r="C20" s="17">
        <f t="shared" ca="1" si="6"/>
        <v>3</v>
      </c>
      <c r="D20" s="11">
        <f t="shared" ca="1" si="6"/>
        <v>0</v>
      </c>
      <c r="E20" s="11">
        <f t="shared" ca="1" si="6"/>
        <v>0</v>
      </c>
      <c r="F20" s="11">
        <f t="shared" ca="1" si="6"/>
        <v>3</v>
      </c>
      <c r="G20" s="11">
        <f t="shared" ca="1" si="6"/>
        <v>0</v>
      </c>
      <c r="H20" s="11">
        <f t="shared" ca="1" si="6"/>
        <v>0</v>
      </c>
      <c r="I20" s="19">
        <f t="shared" ca="1" si="6"/>
        <v>1</v>
      </c>
      <c r="J20" s="11">
        <f t="shared" ca="1" si="1"/>
        <v>7</v>
      </c>
      <c r="K20" s="25">
        <f t="shared" ca="1" si="2"/>
        <v>1</v>
      </c>
      <c r="L20" s="25">
        <f t="shared" ca="1" si="5"/>
        <v>1.1428571428571428</v>
      </c>
      <c r="M20" s="4"/>
      <c r="N20" s="4"/>
      <c r="O20" s="4"/>
    </row>
    <row r="21" spans="1:15" x14ac:dyDescent="0.3">
      <c r="A21" s="11">
        <f t="shared" si="3"/>
        <v>19</v>
      </c>
      <c r="B21" s="11">
        <f t="shared" si="4"/>
        <v>126</v>
      </c>
      <c r="C21" s="17">
        <f t="shared" ca="1" si="6"/>
        <v>0</v>
      </c>
      <c r="D21" s="11">
        <f t="shared" ca="1" si="6"/>
        <v>3</v>
      </c>
      <c r="E21" s="11">
        <f t="shared" ca="1" si="6"/>
        <v>0</v>
      </c>
      <c r="F21" s="11">
        <f t="shared" ca="1" si="6"/>
        <v>2</v>
      </c>
      <c r="G21" s="11">
        <f t="shared" ca="1" si="6"/>
        <v>0</v>
      </c>
      <c r="H21" s="11">
        <f t="shared" ca="1" si="6"/>
        <v>3</v>
      </c>
      <c r="I21" s="19">
        <f t="shared" ca="1" si="6"/>
        <v>0</v>
      </c>
      <c r="J21" s="11">
        <f t="shared" ca="1" si="1"/>
        <v>8</v>
      </c>
      <c r="K21" s="25">
        <f t="shared" ca="1" si="2"/>
        <v>1.1428571428571428</v>
      </c>
      <c r="L21" s="25">
        <f t="shared" ca="1" si="5"/>
        <v>1.1428571428571428</v>
      </c>
      <c r="M21" s="4"/>
      <c r="N21" s="4"/>
      <c r="O21" s="4"/>
    </row>
    <row r="22" spans="1:15" x14ac:dyDescent="0.3">
      <c r="A22" s="11">
        <f t="shared" si="3"/>
        <v>20</v>
      </c>
      <c r="B22" s="11">
        <f t="shared" si="4"/>
        <v>133</v>
      </c>
      <c r="C22" s="17">
        <f t="shared" ca="1" si="6"/>
        <v>3</v>
      </c>
      <c r="D22" s="11">
        <f t="shared" ca="1" si="6"/>
        <v>0</v>
      </c>
      <c r="E22" s="11">
        <f t="shared" ca="1" si="6"/>
        <v>3</v>
      </c>
      <c r="F22" s="11">
        <f t="shared" ca="1" si="6"/>
        <v>0</v>
      </c>
      <c r="G22" s="11">
        <f t="shared" ca="1" si="6"/>
        <v>2</v>
      </c>
      <c r="H22" s="11">
        <f t="shared" ca="1" si="6"/>
        <v>0</v>
      </c>
      <c r="I22" s="19">
        <f t="shared" ca="1" si="6"/>
        <v>0</v>
      </c>
      <c r="J22" s="11">
        <f t="shared" ca="1" si="1"/>
        <v>8</v>
      </c>
      <c r="K22" s="25">
        <f t="shared" ca="1" si="2"/>
        <v>1.1428571428571428</v>
      </c>
      <c r="L22" s="25">
        <f t="shared" ca="1" si="5"/>
        <v>1.1904761904761902</v>
      </c>
      <c r="M22" s="4"/>
      <c r="N22" s="4"/>
      <c r="O22" s="4"/>
    </row>
    <row r="23" spans="1:15" x14ac:dyDescent="0.3">
      <c r="A23" s="11">
        <f t="shared" si="3"/>
        <v>21</v>
      </c>
      <c r="B23" s="11">
        <f t="shared" si="4"/>
        <v>140</v>
      </c>
      <c r="C23" s="17">
        <f t="shared" ca="1" si="6"/>
        <v>3</v>
      </c>
      <c r="D23" s="11">
        <f t="shared" ca="1" si="6"/>
        <v>0</v>
      </c>
      <c r="E23" s="11">
        <f t="shared" ca="1" si="6"/>
        <v>0</v>
      </c>
      <c r="F23" s="11">
        <f t="shared" ca="1" si="6"/>
        <v>3</v>
      </c>
      <c r="G23" s="11">
        <f t="shared" ca="1" si="6"/>
        <v>0</v>
      </c>
      <c r="H23" s="11">
        <f t="shared" ca="1" si="6"/>
        <v>0</v>
      </c>
      <c r="I23" s="19">
        <f t="shared" ca="1" si="6"/>
        <v>3</v>
      </c>
      <c r="J23" s="11">
        <f t="shared" ca="1" si="1"/>
        <v>9</v>
      </c>
      <c r="K23" s="25">
        <f t="shared" ca="1" si="2"/>
        <v>1.2857142857142858</v>
      </c>
      <c r="L23" s="25">
        <f t="shared" ca="1" si="5"/>
        <v>1.2063492063492065</v>
      </c>
      <c r="M23" s="4"/>
      <c r="N23" s="4"/>
      <c r="O23" s="4"/>
    </row>
    <row r="24" spans="1:15" x14ac:dyDescent="0.3">
      <c r="A24" s="11">
        <f t="shared" si="3"/>
        <v>22</v>
      </c>
      <c r="B24" s="11">
        <f t="shared" si="4"/>
        <v>147</v>
      </c>
      <c r="C24" s="17">
        <f t="shared" ca="1" si="6"/>
        <v>0</v>
      </c>
      <c r="D24" s="11">
        <f t="shared" ca="1" si="6"/>
        <v>0</v>
      </c>
      <c r="E24" s="11">
        <f t="shared" ca="1" si="6"/>
        <v>0</v>
      </c>
      <c r="F24" s="11">
        <f t="shared" ca="1" si="6"/>
        <v>0</v>
      </c>
      <c r="G24" s="11">
        <f t="shared" ca="1" si="6"/>
        <v>0</v>
      </c>
      <c r="H24" s="11">
        <f t="shared" ca="1" si="6"/>
        <v>0</v>
      </c>
      <c r="I24" s="19">
        <f t="shared" ref="C24:I39" ca="1" si="7">IF(TODAY() &gt;= I$2+$B24, COUNTIFS(data_2,_xlfn.CONCAT("=",I$2+$B24)), "")</f>
        <v>3</v>
      </c>
      <c r="J24" s="11">
        <f t="shared" ca="1" si="1"/>
        <v>3</v>
      </c>
      <c r="K24" s="25">
        <f t="shared" ca="1" si="2"/>
        <v>0.42857142857142855</v>
      </c>
      <c r="L24" s="25">
        <f t="shared" ca="1" si="5"/>
        <v>1.0952380952380953</v>
      </c>
      <c r="M24" s="4"/>
      <c r="N24" s="4"/>
      <c r="O24" s="4"/>
    </row>
    <row r="25" spans="1:15" x14ac:dyDescent="0.3">
      <c r="A25" s="11">
        <f t="shared" si="3"/>
        <v>23</v>
      </c>
      <c r="B25" s="11">
        <f t="shared" si="4"/>
        <v>154</v>
      </c>
      <c r="C25" s="17">
        <f t="shared" ca="1" si="7"/>
        <v>0</v>
      </c>
      <c r="D25" s="11">
        <f t="shared" ca="1" si="7"/>
        <v>0</v>
      </c>
      <c r="E25" s="11">
        <f t="shared" ca="1" si="7"/>
        <v>0</v>
      </c>
      <c r="F25" s="11">
        <f t="shared" ca="1" si="7"/>
        <v>0</v>
      </c>
      <c r="G25" s="11">
        <f t="shared" ca="1" si="7"/>
        <v>0</v>
      </c>
      <c r="H25" s="11">
        <f t="shared" ca="1" si="7"/>
        <v>0</v>
      </c>
      <c r="I25" s="19">
        <f t="shared" ca="1" si="7"/>
        <v>0</v>
      </c>
      <c r="J25" s="11">
        <f t="shared" ca="1" si="1"/>
        <v>0</v>
      </c>
      <c r="K25" s="25">
        <f t="shared" ca="1" si="2"/>
        <v>0</v>
      </c>
      <c r="L25" s="25">
        <f t="shared" ca="1" si="5"/>
        <v>0.98412698412698418</v>
      </c>
      <c r="M25" s="4"/>
      <c r="N25" s="4"/>
      <c r="O25" s="4"/>
    </row>
    <row r="26" spans="1:15" x14ac:dyDescent="0.3">
      <c r="A26" s="11">
        <f t="shared" si="3"/>
        <v>24</v>
      </c>
      <c r="B26" s="11">
        <f t="shared" si="4"/>
        <v>161</v>
      </c>
      <c r="C26" s="17">
        <f t="shared" ca="1" si="7"/>
        <v>0</v>
      </c>
      <c r="D26" s="11">
        <f t="shared" ca="1" si="7"/>
        <v>3</v>
      </c>
      <c r="E26" s="11">
        <f t="shared" ca="1" si="7"/>
        <v>0</v>
      </c>
      <c r="F26" s="11">
        <f t="shared" ca="1" si="7"/>
        <v>0</v>
      </c>
      <c r="G26" s="11">
        <f t="shared" ca="1" si="7"/>
        <v>0</v>
      </c>
      <c r="H26" s="11">
        <f t="shared" ca="1" si="7"/>
        <v>0</v>
      </c>
      <c r="I26" s="19">
        <f t="shared" ca="1" si="7"/>
        <v>0</v>
      </c>
      <c r="J26" s="11">
        <f t="shared" ca="1" si="1"/>
        <v>3</v>
      </c>
      <c r="K26" s="25">
        <f t="shared" ca="1" si="2"/>
        <v>0.42857142857142855</v>
      </c>
      <c r="L26" s="25">
        <f t="shared" ca="1" si="5"/>
        <v>0.90476190476190466</v>
      </c>
      <c r="M26" s="4"/>
      <c r="N26" s="4"/>
      <c r="O26" s="4"/>
    </row>
    <row r="27" spans="1:15" x14ac:dyDescent="0.3">
      <c r="A27" s="11">
        <f t="shared" si="3"/>
        <v>25</v>
      </c>
      <c r="B27" s="11">
        <f t="shared" si="4"/>
        <v>168</v>
      </c>
      <c r="C27" s="17">
        <f t="shared" ca="1" si="7"/>
        <v>0</v>
      </c>
      <c r="D27" s="11">
        <f t="shared" ca="1" si="7"/>
        <v>0</v>
      </c>
      <c r="E27" s="11">
        <f t="shared" ca="1" si="7"/>
        <v>0</v>
      </c>
      <c r="F27" s="11">
        <f t="shared" ca="1" si="7"/>
        <v>3</v>
      </c>
      <c r="G27" s="11">
        <f t="shared" ca="1" si="7"/>
        <v>0</v>
      </c>
      <c r="H27" s="11">
        <f t="shared" ca="1" si="7"/>
        <v>0</v>
      </c>
      <c r="I27" s="19">
        <f t="shared" ca="1" si="7"/>
        <v>0</v>
      </c>
      <c r="J27" s="11">
        <f t="shared" ca="1" si="1"/>
        <v>3</v>
      </c>
      <c r="K27" s="25">
        <f t="shared" ca="1" si="2"/>
        <v>0.42857142857142855</v>
      </c>
      <c r="L27" s="25">
        <f t="shared" ca="1" si="5"/>
        <v>0.82539682539682546</v>
      </c>
      <c r="M27" s="4"/>
      <c r="N27" s="4"/>
      <c r="O27" s="4"/>
    </row>
    <row r="28" spans="1:15" x14ac:dyDescent="0.3">
      <c r="A28" s="11">
        <f t="shared" si="3"/>
        <v>26</v>
      </c>
      <c r="B28" s="11">
        <f t="shared" si="4"/>
        <v>175</v>
      </c>
      <c r="C28" s="17">
        <f t="shared" ca="1" si="7"/>
        <v>0</v>
      </c>
      <c r="D28" s="11">
        <f t="shared" ca="1" si="7"/>
        <v>0</v>
      </c>
      <c r="E28" s="11">
        <f t="shared" ca="1" si="7"/>
        <v>0</v>
      </c>
      <c r="F28" s="11">
        <f t="shared" ca="1" si="7"/>
        <v>0</v>
      </c>
      <c r="G28" s="11">
        <f t="shared" ca="1" si="7"/>
        <v>0</v>
      </c>
      <c r="H28" s="11">
        <f t="shared" ca="1" si="7"/>
        <v>0</v>
      </c>
      <c r="I28" s="19">
        <f t="shared" ca="1" si="7"/>
        <v>2</v>
      </c>
      <c r="J28" s="11">
        <f t="shared" ca="1" si="1"/>
        <v>2</v>
      </c>
      <c r="K28" s="25">
        <f t="shared" ca="1" si="2"/>
        <v>0.2857142857142857</v>
      </c>
      <c r="L28" s="25">
        <f t="shared" ca="1" si="5"/>
        <v>0.68253968253968256</v>
      </c>
      <c r="M28" s="4"/>
      <c r="N28" s="4"/>
      <c r="O28" s="4"/>
    </row>
    <row r="29" spans="1:15" x14ac:dyDescent="0.3">
      <c r="A29" s="11">
        <f t="shared" si="3"/>
        <v>27</v>
      </c>
      <c r="B29" s="11">
        <f t="shared" si="4"/>
        <v>182</v>
      </c>
      <c r="C29" s="17">
        <f t="shared" ca="1" si="7"/>
        <v>3</v>
      </c>
      <c r="D29" s="11">
        <f t="shared" ca="1" si="7"/>
        <v>0</v>
      </c>
      <c r="E29" s="11">
        <f t="shared" ca="1" si="7"/>
        <v>0</v>
      </c>
      <c r="F29" s="11">
        <f t="shared" ca="1" si="7"/>
        <v>0</v>
      </c>
      <c r="G29" s="11">
        <f t="shared" ca="1" si="7"/>
        <v>0</v>
      </c>
      <c r="H29" s="11">
        <f t="shared" ca="1" si="7"/>
        <v>0</v>
      </c>
      <c r="I29" s="19">
        <f t="shared" ca="1" si="7"/>
        <v>0</v>
      </c>
      <c r="J29" s="11">
        <f t="shared" ca="1" si="1"/>
        <v>3</v>
      </c>
      <c r="K29" s="25">
        <f t="shared" ca="1" si="2"/>
        <v>0.42857142857142855</v>
      </c>
      <c r="L29" s="25">
        <f t="shared" ca="1" si="5"/>
        <v>0.61904761904761907</v>
      </c>
      <c r="M29" s="4"/>
      <c r="N29" s="4"/>
      <c r="O29" s="4"/>
    </row>
    <row r="30" spans="1:15" x14ac:dyDescent="0.3">
      <c r="A30" s="11">
        <f t="shared" si="3"/>
        <v>28</v>
      </c>
      <c r="B30" s="11">
        <f t="shared" si="4"/>
        <v>189</v>
      </c>
      <c r="C30" s="17">
        <f t="shared" ca="1" si="7"/>
        <v>0</v>
      </c>
      <c r="D30" s="11">
        <f t="shared" ca="1" si="7"/>
        <v>0</v>
      </c>
      <c r="E30" s="11">
        <f t="shared" ca="1" si="7"/>
        <v>0</v>
      </c>
      <c r="F30" s="11">
        <f t="shared" ca="1" si="7"/>
        <v>0</v>
      </c>
      <c r="G30" s="11">
        <f t="shared" ca="1" si="7"/>
        <v>4</v>
      </c>
      <c r="H30" s="11">
        <f t="shared" ca="1" si="7"/>
        <v>0</v>
      </c>
      <c r="I30" s="19">
        <f t="shared" ca="1" si="7"/>
        <v>0</v>
      </c>
      <c r="J30" s="11">
        <f t="shared" ca="1" si="1"/>
        <v>4</v>
      </c>
      <c r="K30" s="25">
        <f t="shared" ca="1" si="2"/>
        <v>0.5714285714285714</v>
      </c>
      <c r="L30" s="25">
        <f t="shared" ca="1" si="5"/>
        <v>0.55555555555555547</v>
      </c>
      <c r="M30" s="4"/>
      <c r="N30" s="4"/>
      <c r="O30" s="4"/>
    </row>
    <row r="31" spans="1:15" x14ac:dyDescent="0.3">
      <c r="A31" s="11">
        <f t="shared" ref="A31:A91" si="8">A30+1</f>
        <v>29</v>
      </c>
      <c r="B31" s="11">
        <f t="shared" ref="B31:B91" si="9">B30+7</f>
        <v>196</v>
      </c>
      <c r="C31" s="17">
        <f t="shared" ca="1" si="7"/>
        <v>0</v>
      </c>
      <c r="D31" s="11">
        <f t="shared" ca="1" si="7"/>
        <v>0</v>
      </c>
      <c r="E31" s="11">
        <f t="shared" ca="1" si="7"/>
        <v>0</v>
      </c>
      <c r="F31" s="11">
        <f t="shared" ca="1" si="7"/>
        <v>2</v>
      </c>
      <c r="G31" s="11">
        <f t="shared" ca="1" si="7"/>
        <v>0</v>
      </c>
      <c r="H31" s="11">
        <f t="shared" ca="1" si="7"/>
        <v>0</v>
      </c>
      <c r="I31" s="19">
        <f t="shared" ca="1" si="7"/>
        <v>0</v>
      </c>
      <c r="J31" s="11">
        <f t="shared" ca="1" si="1"/>
        <v>2</v>
      </c>
      <c r="K31" s="25">
        <f t="shared" ca="1" si="2"/>
        <v>0.2857142857142857</v>
      </c>
      <c r="L31" s="25">
        <f t="shared" ca="1" si="5"/>
        <v>0.46031746031746024</v>
      </c>
      <c r="M31" s="4"/>
      <c r="N31" s="4"/>
    </row>
    <row r="32" spans="1:15" x14ac:dyDescent="0.3">
      <c r="A32" s="11">
        <f t="shared" si="8"/>
        <v>30</v>
      </c>
      <c r="B32" s="11">
        <f t="shared" si="9"/>
        <v>203</v>
      </c>
      <c r="C32" s="17">
        <f t="shared" ca="1" si="7"/>
        <v>0</v>
      </c>
      <c r="D32" s="11">
        <f t="shared" ca="1" si="7"/>
        <v>0</v>
      </c>
      <c r="E32" s="11">
        <f t="shared" ca="1" si="7"/>
        <v>0</v>
      </c>
      <c r="F32" s="11">
        <f t="shared" ca="1" si="7"/>
        <v>3</v>
      </c>
      <c r="G32" s="11">
        <f t="shared" ca="1" si="7"/>
        <v>1</v>
      </c>
      <c r="H32" s="11">
        <f t="shared" ca="1" si="7"/>
        <v>0</v>
      </c>
      <c r="I32" s="19">
        <f t="shared" ca="1" si="7"/>
        <v>0</v>
      </c>
      <c r="J32" s="11">
        <f t="shared" ca="1" si="1"/>
        <v>4</v>
      </c>
      <c r="K32" s="25">
        <f t="shared" ca="1" si="2"/>
        <v>0.5714285714285714</v>
      </c>
      <c r="L32" s="25">
        <f t="shared" ca="1" si="5"/>
        <v>0.38095238095238088</v>
      </c>
      <c r="M32" s="4"/>
      <c r="N32" s="4"/>
      <c r="O32" s="4"/>
    </row>
    <row r="33" spans="1:15" x14ac:dyDescent="0.3">
      <c r="A33" s="11">
        <f t="shared" si="8"/>
        <v>31</v>
      </c>
      <c r="B33" s="11">
        <f t="shared" si="9"/>
        <v>210</v>
      </c>
      <c r="C33" s="17">
        <f t="shared" ca="1" si="7"/>
        <v>0</v>
      </c>
      <c r="D33" s="11">
        <f t="shared" ca="1" si="7"/>
        <v>0</v>
      </c>
      <c r="E33" s="11">
        <f t="shared" ca="1" si="7"/>
        <v>0</v>
      </c>
      <c r="F33" s="11">
        <f t="shared" ca="1" si="7"/>
        <v>0</v>
      </c>
      <c r="G33" s="11">
        <f t="shared" ca="1" si="7"/>
        <v>0</v>
      </c>
      <c r="H33" s="11">
        <f t="shared" ca="1" si="7"/>
        <v>0</v>
      </c>
      <c r="I33" s="19">
        <f t="shared" ca="1" si="7"/>
        <v>3</v>
      </c>
      <c r="J33" s="11">
        <f t="shared" ca="1" si="1"/>
        <v>3</v>
      </c>
      <c r="K33" s="25">
        <f t="shared" ca="1" si="2"/>
        <v>0.42857142857142855</v>
      </c>
      <c r="L33" s="25">
        <f t="shared" ca="1" si="5"/>
        <v>0.38095238095238093</v>
      </c>
      <c r="M33" s="4"/>
      <c r="N33" s="4"/>
    </row>
    <row r="34" spans="1:15" x14ac:dyDescent="0.3">
      <c r="A34" s="11">
        <f t="shared" si="8"/>
        <v>32</v>
      </c>
      <c r="B34" s="11">
        <f t="shared" si="9"/>
        <v>217</v>
      </c>
      <c r="C34" s="17">
        <f t="shared" ca="1" si="7"/>
        <v>0</v>
      </c>
      <c r="D34" s="11">
        <f t="shared" ca="1" si="7"/>
        <v>0</v>
      </c>
      <c r="E34" s="11">
        <f t="shared" ca="1" si="7"/>
        <v>0</v>
      </c>
      <c r="F34" s="11">
        <f t="shared" ca="1" si="7"/>
        <v>5</v>
      </c>
      <c r="G34" s="11">
        <f t="shared" ca="1" si="7"/>
        <v>0</v>
      </c>
      <c r="H34" s="11">
        <f t="shared" ca="1" si="7"/>
        <v>0</v>
      </c>
      <c r="I34" s="19">
        <f t="shared" ca="1" si="7"/>
        <v>0</v>
      </c>
      <c r="J34" s="11">
        <f t="shared" ref="J34:J43" ca="1" si="10">IF(I34&lt;&gt;"",SUM(C34:I34),"")</f>
        <v>5</v>
      </c>
      <c r="K34" s="25">
        <f t="shared" ref="K34:K43" ca="1" si="11">IF(I34&lt;&gt;"",J34/7,"")</f>
        <v>0.7142857142857143</v>
      </c>
      <c r="L34" s="25">
        <f t="shared" ca="1" si="5"/>
        <v>0.46031746031746024</v>
      </c>
      <c r="O34" s="4"/>
    </row>
    <row r="35" spans="1:15" x14ac:dyDescent="0.3">
      <c r="A35" s="11">
        <f t="shared" si="8"/>
        <v>33</v>
      </c>
      <c r="B35" s="11">
        <f t="shared" si="9"/>
        <v>224</v>
      </c>
      <c r="C35" s="17">
        <f t="shared" ca="1" si="7"/>
        <v>0</v>
      </c>
      <c r="D35" s="11">
        <f t="shared" ca="1" si="7"/>
        <v>0</v>
      </c>
      <c r="E35" s="11">
        <f t="shared" ca="1" si="7"/>
        <v>0</v>
      </c>
      <c r="F35" s="11">
        <f t="shared" ca="1" si="7"/>
        <v>3</v>
      </c>
      <c r="G35" s="11">
        <f t="shared" ca="1" si="7"/>
        <v>0</v>
      </c>
      <c r="H35" s="11">
        <f t="shared" ca="1" si="7"/>
        <v>0</v>
      </c>
      <c r="I35" s="19">
        <f t="shared" ca="1" si="7"/>
        <v>0</v>
      </c>
      <c r="J35" s="11">
        <f t="shared" ca="1" si="10"/>
        <v>3</v>
      </c>
      <c r="K35" s="25">
        <f t="shared" ca="1" si="11"/>
        <v>0.42857142857142855</v>
      </c>
      <c r="L35" s="25">
        <f t="shared" ca="1" si="5"/>
        <v>0.46031746031746024</v>
      </c>
    </row>
    <row r="36" spans="1:15" x14ac:dyDescent="0.3">
      <c r="A36" s="11">
        <f t="shared" si="8"/>
        <v>34</v>
      </c>
      <c r="B36" s="11">
        <f t="shared" si="9"/>
        <v>231</v>
      </c>
      <c r="C36" s="17">
        <f t="shared" ca="1" si="7"/>
        <v>0</v>
      </c>
      <c r="D36" s="11">
        <f t="shared" ca="1" si="7"/>
        <v>0</v>
      </c>
      <c r="E36" s="11">
        <f t="shared" ca="1" si="7"/>
        <v>5</v>
      </c>
      <c r="F36" s="11">
        <f t="shared" ca="1" si="7"/>
        <v>0</v>
      </c>
      <c r="G36" s="11">
        <f t="shared" ca="1" si="7"/>
        <v>0</v>
      </c>
      <c r="H36" s="11">
        <f t="shared" ca="1" si="7"/>
        <v>0</v>
      </c>
      <c r="I36" s="19">
        <f t="shared" ca="1" si="7"/>
        <v>0</v>
      </c>
      <c r="J36" s="11">
        <f t="shared" ca="1" si="10"/>
        <v>5</v>
      </c>
      <c r="K36" s="25">
        <f t="shared" ca="1" si="11"/>
        <v>0.7142857142857143</v>
      </c>
      <c r="L36" s="25">
        <f t="shared" ca="1" si="5"/>
        <v>0.49206349206349198</v>
      </c>
      <c r="O36" s="4"/>
    </row>
    <row r="37" spans="1:15" x14ac:dyDescent="0.3">
      <c r="A37" s="11">
        <f t="shared" si="8"/>
        <v>35</v>
      </c>
      <c r="B37" s="11">
        <f t="shared" si="9"/>
        <v>238</v>
      </c>
      <c r="C37" s="17">
        <f t="shared" ca="1" si="7"/>
        <v>0</v>
      </c>
      <c r="D37" s="11">
        <f t="shared" ca="1" si="7"/>
        <v>0</v>
      </c>
      <c r="E37" s="11">
        <f t="shared" ca="1" si="7"/>
        <v>0</v>
      </c>
      <c r="F37" s="11">
        <f t="shared" ca="1" si="7"/>
        <v>0</v>
      </c>
      <c r="G37" s="11">
        <f t="shared" ca="1" si="7"/>
        <v>0</v>
      </c>
      <c r="H37" s="11">
        <f t="shared" ca="1" si="7"/>
        <v>0</v>
      </c>
      <c r="I37" s="19">
        <f t="shared" ca="1" si="7"/>
        <v>0</v>
      </c>
      <c r="J37" s="11">
        <f t="shared" ca="1" si="10"/>
        <v>0</v>
      </c>
      <c r="K37" s="25">
        <f t="shared" ca="1" si="11"/>
        <v>0</v>
      </c>
      <c r="L37" s="25">
        <f t="shared" ca="1" si="5"/>
        <v>0.46031746031746024</v>
      </c>
    </row>
    <row r="38" spans="1:15" x14ac:dyDescent="0.3">
      <c r="A38" s="11">
        <f t="shared" si="8"/>
        <v>36</v>
      </c>
      <c r="B38" s="11">
        <f t="shared" si="9"/>
        <v>245</v>
      </c>
      <c r="C38" s="17">
        <f t="shared" ca="1" si="7"/>
        <v>0</v>
      </c>
      <c r="D38" s="11">
        <f t="shared" ca="1" si="7"/>
        <v>0</v>
      </c>
      <c r="E38" s="11">
        <f t="shared" ca="1" si="7"/>
        <v>3</v>
      </c>
      <c r="F38" s="11">
        <f t="shared" ca="1" si="7"/>
        <v>0</v>
      </c>
      <c r="G38" s="11">
        <f t="shared" ca="1" si="7"/>
        <v>1</v>
      </c>
      <c r="H38" s="11">
        <f t="shared" ca="1" si="7"/>
        <v>4</v>
      </c>
      <c r="I38" s="19">
        <f t="shared" ca="1" si="7"/>
        <v>0</v>
      </c>
      <c r="J38" s="11">
        <f t="shared" ca="1" si="10"/>
        <v>8</v>
      </c>
      <c r="K38" s="25">
        <f t="shared" ca="1" si="11"/>
        <v>1.1428571428571428</v>
      </c>
      <c r="L38" s="25">
        <f t="shared" ca="1" si="5"/>
        <v>0.53968253968253965</v>
      </c>
      <c r="O38" s="4"/>
    </row>
    <row r="39" spans="1:15" x14ac:dyDescent="0.3">
      <c r="A39" s="11">
        <f t="shared" si="8"/>
        <v>37</v>
      </c>
      <c r="B39" s="11">
        <f t="shared" si="9"/>
        <v>252</v>
      </c>
      <c r="C39" s="17">
        <f t="shared" ca="1" si="7"/>
        <v>0</v>
      </c>
      <c r="D39" s="11">
        <f t="shared" ca="1" si="7"/>
        <v>0</v>
      </c>
      <c r="E39" s="11">
        <f t="shared" ca="1" si="7"/>
        <v>0</v>
      </c>
      <c r="F39" s="11">
        <f t="shared" ca="1" si="7"/>
        <v>0</v>
      </c>
      <c r="G39" s="11">
        <f t="shared" ca="1" si="7"/>
        <v>0</v>
      </c>
      <c r="H39" s="11">
        <f t="shared" ca="1" si="7"/>
        <v>0</v>
      </c>
      <c r="I39" s="19">
        <f t="shared" ca="1" si="7"/>
        <v>0</v>
      </c>
      <c r="J39" s="11">
        <f t="shared" ca="1" si="10"/>
        <v>0</v>
      </c>
      <c r="K39" s="25">
        <f t="shared" ca="1" si="11"/>
        <v>0</v>
      </c>
      <c r="L39" s="25">
        <f t="shared" ca="1" si="5"/>
        <v>0.47619047619047616</v>
      </c>
    </row>
    <row r="40" spans="1:15" x14ac:dyDescent="0.3">
      <c r="A40" s="11">
        <f t="shared" si="8"/>
        <v>38</v>
      </c>
      <c r="B40" s="11">
        <f t="shared" si="9"/>
        <v>259</v>
      </c>
      <c r="C40" s="17">
        <f t="shared" ref="C40:I55" ca="1" si="12">IF(TODAY() &gt;= C$2+$B40, COUNTIFS(data_2,_xlfn.CONCAT("=",C$2+$B40)), "")</f>
        <v>2</v>
      </c>
      <c r="D40" s="11">
        <f t="shared" ca="1" si="12"/>
        <v>0</v>
      </c>
      <c r="E40" s="11">
        <f t="shared" ca="1" si="12"/>
        <v>4</v>
      </c>
      <c r="F40" s="11">
        <f t="shared" ca="1" si="12"/>
        <v>0</v>
      </c>
      <c r="G40" s="11">
        <f t="shared" ca="1" si="12"/>
        <v>0</v>
      </c>
      <c r="H40" s="11">
        <f t="shared" ca="1" si="12"/>
        <v>0</v>
      </c>
      <c r="I40" s="19">
        <f t="shared" ca="1" si="12"/>
        <v>0</v>
      </c>
      <c r="J40" s="11">
        <f t="shared" ca="1" si="10"/>
        <v>6</v>
      </c>
      <c r="K40" s="25">
        <f t="shared" ca="1" si="11"/>
        <v>0.8571428571428571</v>
      </c>
      <c r="L40" s="25">
        <f t="shared" ca="1" si="5"/>
        <v>0.53968253968253965</v>
      </c>
      <c r="O40" s="4"/>
    </row>
    <row r="41" spans="1:15" x14ac:dyDescent="0.3">
      <c r="A41" s="11">
        <f t="shared" si="8"/>
        <v>39</v>
      </c>
      <c r="B41" s="11">
        <f t="shared" si="9"/>
        <v>266</v>
      </c>
      <c r="C41" s="17">
        <f t="shared" ca="1" si="12"/>
        <v>0</v>
      </c>
      <c r="D41" s="11">
        <f t="shared" ca="1" si="12"/>
        <v>0</v>
      </c>
      <c r="E41" s="11">
        <f t="shared" ca="1" si="12"/>
        <v>0</v>
      </c>
      <c r="F41" s="11">
        <f t="shared" ca="1" si="12"/>
        <v>0</v>
      </c>
      <c r="G41" s="11">
        <f t="shared" ca="1" si="12"/>
        <v>0</v>
      </c>
      <c r="H41" s="11">
        <f t="shared" ca="1" si="12"/>
        <v>0</v>
      </c>
      <c r="I41" s="19">
        <f t="shared" ca="1" si="12"/>
        <v>0</v>
      </c>
      <c r="J41" s="11">
        <f t="shared" ca="1" si="10"/>
        <v>0</v>
      </c>
      <c r="K41" s="25">
        <f t="shared" ca="1" si="11"/>
        <v>0</v>
      </c>
      <c r="L41" s="25">
        <f t="shared" ca="1" si="5"/>
        <v>0.47619047619047616</v>
      </c>
    </row>
    <row r="42" spans="1:15" x14ac:dyDescent="0.3">
      <c r="A42" s="11">
        <f t="shared" si="8"/>
        <v>40</v>
      </c>
      <c r="B42" s="11">
        <f t="shared" si="9"/>
        <v>273</v>
      </c>
      <c r="C42" s="17">
        <f t="shared" ca="1" si="12"/>
        <v>4</v>
      </c>
      <c r="D42" s="11">
        <f t="shared" ca="1" si="12"/>
        <v>0</v>
      </c>
      <c r="E42" s="11">
        <f t="shared" ca="1" si="12"/>
        <v>0</v>
      </c>
      <c r="F42" s="11">
        <f t="shared" ca="1" si="12"/>
        <v>0</v>
      </c>
      <c r="G42" s="11">
        <f t="shared" ca="1" si="12"/>
        <v>0</v>
      </c>
      <c r="H42" s="11">
        <f t="shared" ca="1" si="12"/>
        <v>0</v>
      </c>
      <c r="I42" s="19">
        <f t="shared" ca="1" si="12"/>
        <v>0</v>
      </c>
      <c r="J42" s="11">
        <f t="shared" ca="1" si="10"/>
        <v>4</v>
      </c>
      <c r="K42" s="25">
        <f t="shared" ca="1" si="11"/>
        <v>0.5714285714285714</v>
      </c>
      <c r="L42" s="25">
        <f t="shared" ca="1" si="5"/>
        <v>0.49206349206349209</v>
      </c>
    </row>
    <row r="43" spans="1:15" x14ac:dyDescent="0.3">
      <c r="A43" s="11">
        <f t="shared" si="8"/>
        <v>41</v>
      </c>
      <c r="B43" s="11">
        <f t="shared" si="9"/>
        <v>280</v>
      </c>
      <c r="C43" s="17">
        <f t="shared" ca="1" si="12"/>
        <v>0</v>
      </c>
      <c r="D43" s="11">
        <f t="shared" ca="1" si="12"/>
        <v>0</v>
      </c>
      <c r="E43" s="11">
        <f t="shared" ca="1" si="12"/>
        <v>5</v>
      </c>
      <c r="F43" s="11">
        <f t="shared" ca="1" si="12"/>
        <v>2</v>
      </c>
      <c r="G43" s="11">
        <f t="shared" ca="1" si="12"/>
        <v>0</v>
      </c>
      <c r="H43" s="11">
        <f t="shared" ca="1" si="12"/>
        <v>0</v>
      </c>
      <c r="I43" s="19">
        <f t="shared" ca="1" si="12"/>
        <v>0</v>
      </c>
      <c r="J43" s="11">
        <f t="shared" ca="1" si="10"/>
        <v>7</v>
      </c>
      <c r="K43" s="25">
        <f t="shared" ca="1" si="11"/>
        <v>1</v>
      </c>
      <c r="L43" s="25">
        <f t="shared" ca="1" si="5"/>
        <v>0.52380952380952384</v>
      </c>
    </row>
    <row r="44" spans="1:15" x14ac:dyDescent="0.3">
      <c r="A44" s="11">
        <f t="shared" si="8"/>
        <v>42</v>
      </c>
      <c r="B44" s="11">
        <f t="shared" si="9"/>
        <v>287</v>
      </c>
      <c r="C44" s="17">
        <f t="shared" ca="1" si="12"/>
        <v>0</v>
      </c>
      <c r="D44" s="11">
        <f t="shared" ca="1" si="12"/>
        <v>0</v>
      </c>
      <c r="E44" s="11">
        <f t="shared" ca="1" si="12"/>
        <v>0</v>
      </c>
      <c r="F44" s="11">
        <f t="shared" ca="1" si="12"/>
        <v>0</v>
      </c>
      <c r="G44" s="11">
        <f t="shared" ca="1" si="12"/>
        <v>0</v>
      </c>
      <c r="H44" s="11">
        <f t="shared" ca="1" si="12"/>
        <v>0</v>
      </c>
      <c r="I44" s="19">
        <f t="shared" ca="1" si="12"/>
        <v>0</v>
      </c>
      <c r="J44" s="11">
        <f t="shared" ref="J44:J48" ca="1" si="13">IF(I44&lt;&gt;"",SUM(C44:I44),"")</f>
        <v>0</v>
      </c>
      <c r="K44" s="25">
        <f t="shared" ref="K44:K48" ca="1" si="14">IF(I44&lt;&gt;"",J44/7,"")</f>
        <v>0</v>
      </c>
      <c r="L44" s="25">
        <f t="shared" ref="L44:L48" ca="1" si="15">IF(K44&lt;&gt;"",AVERAGE(K36:K44),"")</f>
        <v>0.47619047619047616</v>
      </c>
    </row>
    <row r="45" spans="1:15" x14ac:dyDescent="0.3">
      <c r="A45" s="11">
        <f t="shared" si="8"/>
        <v>43</v>
      </c>
      <c r="B45" s="11">
        <f t="shared" si="9"/>
        <v>294</v>
      </c>
      <c r="C45" s="17">
        <f t="shared" ca="1" si="12"/>
        <v>5</v>
      </c>
      <c r="D45" s="11">
        <f t="shared" ca="1" si="12"/>
        <v>2</v>
      </c>
      <c r="E45" s="11">
        <f t="shared" ca="1" si="12"/>
        <v>0</v>
      </c>
      <c r="F45" s="11">
        <f t="shared" ca="1" si="12"/>
        <v>0</v>
      </c>
      <c r="G45" s="11">
        <f t="shared" ca="1" si="12"/>
        <v>0</v>
      </c>
      <c r="H45" s="11">
        <f t="shared" ca="1" si="12"/>
        <v>0</v>
      </c>
      <c r="I45" s="19">
        <f t="shared" ca="1" si="12"/>
        <v>0</v>
      </c>
      <c r="J45" s="11">
        <f t="shared" ca="1" si="13"/>
        <v>7</v>
      </c>
      <c r="K45" s="25">
        <f t="shared" ca="1" si="14"/>
        <v>1</v>
      </c>
      <c r="L45" s="25">
        <f t="shared" ca="1" si="15"/>
        <v>0.50793650793650791</v>
      </c>
    </row>
    <row r="46" spans="1:15" x14ac:dyDescent="0.3">
      <c r="A46" s="11">
        <f t="shared" si="8"/>
        <v>44</v>
      </c>
      <c r="B46" s="11">
        <f t="shared" si="9"/>
        <v>301</v>
      </c>
      <c r="C46" s="17">
        <f t="shared" ca="1" si="12"/>
        <v>0</v>
      </c>
      <c r="D46" s="11">
        <f t="shared" ca="1" si="12"/>
        <v>0</v>
      </c>
      <c r="E46" s="11">
        <f t="shared" ca="1" si="12"/>
        <v>0</v>
      </c>
      <c r="F46" s="11">
        <f t="shared" ca="1" si="12"/>
        <v>0</v>
      </c>
      <c r="G46" s="11">
        <f t="shared" ca="1" si="12"/>
        <v>0</v>
      </c>
      <c r="H46" s="11">
        <f t="shared" ca="1" si="12"/>
        <v>0</v>
      </c>
      <c r="I46" s="19">
        <f t="shared" ca="1" si="12"/>
        <v>4</v>
      </c>
      <c r="J46" s="11">
        <f t="shared" ca="1" si="13"/>
        <v>4</v>
      </c>
      <c r="K46" s="25">
        <f t="shared" ca="1" si="14"/>
        <v>0.5714285714285714</v>
      </c>
      <c r="L46" s="25">
        <f t="shared" ca="1" si="15"/>
        <v>0.5714285714285714</v>
      </c>
    </row>
    <row r="47" spans="1:15" x14ac:dyDescent="0.3">
      <c r="A47" s="11">
        <f t="shared" si="8"/>
        <v>45</v>
      </c>
      <c r="B47" s="11">
        <f t="shared" si="9"/>
        <v>308</v>
      </c>
      <c r="C47" s="17">
        <f t="shared" ca="1" si="12"/>
        <v>3</v>
      </c>
      <c r="D47" s="11">
        <f t="shared" ca="1" si="12"/>
        <v>0</v>
      </c>
      <c r="E47" s="11">
        <f t="shared" ca="1" si="12"/>
        <v>0</v>
      </c>
      <c r="F47" s="11">
        <f t="shared" ca="1" si="12"/>
        <v>0</v>
      </c>
      <c r="G47" s="11">
        <f t="shared" ca="1" si="12"/>
        <v>0</v>
      </c>
      <c r="H47" s="11">
        <f t="shared" ca="1" si="12"/>
        <v>0</v>
      </c>
      <c r="I47" s="19">
        <f t="shared" ca="1" si="12"/>
        <v>0</v>
      </c>
      <c r="J47" s="11">
        <f t="shared" ca="1" si="13"/>
        <v>3</v>
      </c>
      <c r="K47" s="25">
        <f t="shared" ca="1" si="14"/>
        <v>0.42857142857142855</v>
      </c>
      <c r="L47" s="25">
        <f t="shared" ca="1" si="15"/>
        <v>0.49206349206349209</v>
      </c>
    </row>
    <row r="48" spans="1:15" x14ac:dyDescent="0.3">
      <c r="A48" s="11">
        <f t="shared" si="8"/>
        <v>46</v>
      </c>
      <c r="B48" s="11">
        <f t="shared" si="9"/>
        <v>315</v>
      </c>
      <c r="C48" s="17">
        <f t="shared" ca="1" si="12"/>
        <v>0</v>
      </c>
      <c r="D48" s="11">
        <f t="shared" ca="1" si="12"/>
        <v>0</v>
      </c>
      <c r="E48" s="11">
        <f t="shared" ca="1" si="12"/>
        <v>3</v>
      </c>
      <c r="F48" s="11">
        <f t="shared" ca="1" si="12"/>
        <v>0</v>
      </c>
      <c r="G48" s="11">
        <f t="shared" ca="1" si="12"/>
        <v>5</v>
      </c>
      <c r="H48" s="11">
        <f t="shared" ca="1" si="12"/>
        <v>0</v>
      </c>
      <c r="I48" s="19">
        <f t="shared" ca="1" si="12"/>
        <v>4</v>
      </c>
      <c r="J48" s="11">
        <f t="shared" ca="1" si="13"/>
        <v>12</v>
      </c>
      <c r="K48" s="25">
        <f t="shared" ca="1" si="14"/>
        <v>1.7142857142857142</v>
      </c>
      <c r="L48" s="25">
        <f t="shared" ca="1" si="15"/>
        <v>0.68253968253968256</v>
      </c>
    </row>
    <row r="49" spans="1:12" x14ac:dyDescent="0.3">
      <c r="A49" s="11">
        <f t="shared" si="8"/>
        <v>47</v>
      </c>
      <c r="B49" s="11">
        <f t="shared" si="9"/>
        <v>322</v>
      </c>
      <c r="C49" s="17">
        <f t="shared" ca="1" si="12"/>
        <v>0</v>
      </c>
      <c r="D49" s="11">
        <f t="shared" ca="1" si="12"/>
        <v>2</v>
      </c>
      <c r="E49" s="11">
        <f t="shared" ca="1" si="12"/>
        <v>0</v>
      </c>
      <c r="F49" s="11">
        <f t="shared" ca="1" si="12"/>
        <v>0</v>
      </c>
      <c r="G49" s="11">
        <f t="shared" ca="1" si="12"/>
        <v>0</v>
      </c>
      <c r="H49" s="11">
        <f t="shared" ca="1" si="12"/>
        <v>0</v>
      </c>
      <c r="I49" s="19">
        <f t="shared" ca="1" si="12"/>
        <v>0</v>
      </c>
      <c r="J49" s="11">
        <f t="shared" ref="J49:J57" ca="1" si="16">IF(I49&lt;&gt;"",SUM(C49:I49),"")</f>
        <v>2</v>
      </c>
      <c r="K49" s="25">
        <f t="shared" ref="K49:K57" ca="1" si="17">IF(I49&lt;&gt;"",J49/7,"")</f>
        <v>0.2857142857142857</v>
      </c>
      <c r="L49" s="25">
        <f t="shared" ref="L49:L57" ca="1" si="18">IF(K49&lt;&gt;"",AVERAGE(K41:K49),"")</f>
        <v>0.61904761904761896</v>
      </c>
    </row>
    <row r="50" spans="1:12" x14ac:dyDescent="0.3">
      <c r="A50" s="11">
        <f t="shared" si="8"/>
        <v>48</v>
      </c>
      <c r="B50" s="11">
        <f t="shared" si="9"/>
        <v>329</v>
      </c>
      <c r="C50" s="17">
        <f t="shared" ca="1" si="12"/>
        <v>0</v>
      </c>
      <c r="D50" s="11">
        <f t="shared" ca="1" si="12"/>
        <v>0</v>
      </c>
      <c r="E50" s="11">
        <f t="shared" ca="1" si="12"/>
        <v>0</v>
      </c>
      <c r="F50" s="11">
        <f t="shared" ca="1" si="12"/>
        <v>0</v>
      </c>
      <c r="G50" s="11">
        <f t="shared" ca="1" si="12"/>
        <v>0</v>
      </c>
      <c r="H50" s="11">
        <f t="shared" ca="1" si="12"/>
        <v>0</v>
      </c>
      <c r="I50" s="19">
        <f t="shared" ca="1" si="12"/>
        <v>0</v>
      </c>
      <c r="J50" s="11">
        <f t="shared" ca="1" si="16"/>
        <v>0</v>
      </c>
      <c r="K50" s="25">
        <f t="shared" ca="1" si="17"/>
        <v>0</v>
      </c>
      <c r="L50" s="25">
        <f t="shared" ca="1" si="18"/>
        <v>0.61904761904761896</v>
      </c>
    </row>
    <row r="51" spans="1:12" x14ac:dyDescent="0.3">
      <c r="A51" s="11">
        <f t="shared" si="8"/>
        <v>49</v>
      </c>
      <c r="B51" s="11">
        <f t="shared" si="9"/>
        <v>336</v>
      </c>
      <c r="C51" s="17">
        <f t="shared" ca="1" si="12"/>
        <v>4</v>
      </c>
      <c r="D51" s="11">
        <f t="shared" ca="1" si="12"/>
        <v>2</v>
      </c>
      <c r="E51" s="11">
        <f t="shared" ca="1" si="12"/>
        <v>2</v>
      </c>
      <c r="F51" s="11">
        <f t="shared" ca="1" si="12"/>
        <v>0</v>
      </c>
      <c r="G51" s="11">
        <f t="shared" ca="1" si="12"/>
        <v>0</v>
      </c>
      <c r="H51" s="11">
        <f t="shared" ca="1" si="12"/>
        <v>0</v>
      </c>
      <c r="I51" s="19">
        <f t="shared" ca="1" si="12"/>
        <v>0</v>
      </c>
      <c r="J51" s="11">
        <f t="shared" ca="1" si="16"/>
        <v>8</v>
      </c>
      <c r="K51" s="25">
        <f t="shared" ca="1" si="17"/>
        <v>1.1428571428571428</v>
      </c>
      <c r="L51" s="25">
        <f t="shared" ca="1" si="18"/>
        <v>0.68253968253968245</v>
      </c>
    </row>
    <row r="52" spans="1:12" x14ac:dyDescent="0.3">
      <c r="A52" s="11">
        <f t="shared" si="8"/>
        <v>50</v>
      </c>
      <c r="B52" s="11">
        <f t="shared" si="9"/>
        <v>343</v>
      </c>
      <c r="C52" s="17">
        <f t="shared" ca="1" si="12"/>
        <v>5</v>
      </c>
      <c r="D52" s="11">
        <f t="shared" ca="1" si="12"/>
        <v>2</v>
      </c>
      <c r="E52" s="11">
        <f t="shared" ca="1" si="12"/>
        <v>0</v>
      </c>
      <c r="F52" s="11">
        <f t="shared" ca="1" si="12"/>
        <v>0</v>
      </c>
      <c r="G52" s="11">
        <f t="shared" ca="1" si="12"/>
        <v>0</v>
      </c>
      <c r="H52" s="11">
        <f t="shared" ca="1" si="12"/>
        <v>0</v>
      </c>
      <c r="I52" s="19">
        <f t="shared" ca="1" si="12"/>
        <v>3</v>
      </c>
      <c r="J52" s="11">
        <f t="shared" ca="1" si="16"/>
        <v>10</v>
      </c>
      <c r="K52" s="25">
        <f t="shared" ca="1" si="17"/>
        <v>1.4285714285714286</v>
      </c>
      <c r="L52" s="25">
        <f t="shared" ca="1" si="18"/>
        <v>0.73015873015873012</v>
      </c>
    </row>
    <row r="53" spans="1:12" x14ac:dyDescent="0.3">
      <c r="A53" s="11">
        <f t="shared" si="8"/>
        <v>51</v>
      </c>
      <c r="B53" s="11">
        <f t="shared" si="9"/>
        <v>350</v>
      </c>
      <c r="C53" s="17">
        <f t="shared" ca="1" si="12"/>
        <v>2</v>
      </c>
      <c r="D53" s="11">
        <f t="shared" ca="1" si="12"/>
        <v>1</v>
      </c>
      <c r="E53" s="11">
        <f t="shared" ca="1" si="12"/>
        <v>0</v>
      </c>
      <c r="F53" s="11">
        <f t="shared" ca="1" si="12"/>
        <v>0</v>
      </c>
      <c r="G53" s="11">
        <f t="shared" ca="1" si="12"/>
        <v>0</v>
      </c>
      <c r="H53" s="11">
        <f t="shared" ca="1" si="12"/>
        <v>0</v>
      </c>
      <c r="I53" s="19">
        <f t="shared" ca="1" si="12"/>
        <v>0</v>
      </c>
      <c r="J53" s="11">
        <f t="shared" ca="1" si="16"/>
        <v>3</v>
      </c>
      <c r="K53" s="25">
        <f t="shared" ca="1" si="17"/>
        <v>0.42857142857142855</v>
      </c>
      <c r="L53" s="25">
        <f t="shared" ca="1" si="18"/>
        <v>0.77777777777777779</v>
      </c>
    </row>
    <row r="54" spans="1:12" x14ac:dyDescent="0.3">
      <c r="A54" s="11">
        <f t="shared" si="8"/>
        <v>52</v>
      </c>
      <c r="B54" s="11">
        <f t="shared" si="9"/>
        <v>357</v>
      </c>
      <c r="C54" s="17">
        <f t="shared" ca="1" si="12"/>
        <v>2</v>
      </c>
      <c r="D54" s="11">
        <f t="shared" ca="1" si="12"/>
        <v>1</v>
      </c>
      <c r="E54" s="11">
        <f t="shared" ca="1" si="12"/>
        <v>0</v>
      </c>
      <c r="F54" s="11">
        <f t="shared" ca="1" si="12"/>
        <v>1</v>
      </c>
      <c r="G54" s="11">
        <f t="shared" ca="1" si="12"/>
        <v>3</v>
      </c>
      <c r="H54" s="11">
        <f t="shared" ca="1" si="12"/>
        <v>1</v>
      </c>
      <c r="I54" s="19">
        <f t="shared" ca="1" si="12"/>
        <v>0</v>
      </c>
      <c r="J54" s="11">
        <f t="shared" ca="1" si="16"/>
        <v>8</v>
      </c>
      <c r="K54" s="25">
        <f t="shared" ca="1" si="17"/>
        <v>1.1428571428571428</v>
      </c>
      <c r="L54" s="25">
        <f t="shared" ca="1" si="18"/>
        <v>0.79365079365079361</v>
      </c>
    </row>
    <row r="55" spans="1:12" x14ac:dyDescent="0.3">
      <c r="A55" s="11">
        <f t="shared" si="8"/>
        <v>53</v>
      </c>
      <c r="B55" s="11">
        <f t="shared" si="9"/>
        <v>364</v>
      </c>
      <c r="C55" s="17">
        <f t="shared" ca="1" si="12"/>
        <v>0</v>
      </c>
      <c r="D55" s="11">
        <f t="shared" ca="1" si="12"/>
        <v>0</v>
      </c>
      <c r="E55" s="11">
        <f t="shared" ca="1" si="12"/>
        <v>0</v>
      </c>
      <c r="F55" s="11">
        <f t="shared" ca="1" si="12"/>
        <v>2</v>
      </c>
      <c r="G55" s="11">
        <f t="shared" ca="1" si="12"/>
        <v>0</v>
      </c>
      <c r="H55" s="11">
        <f t="shared" ca="1" si="12"/>
        <v>4</v>
      </c>
      <c r="I55" s="19">
        <f t="shared" ca="1" si="12"/>
        <v>0</v>
      </c>
      <c r="J55" s="11">
        <f t="shared" ca="1" si="16"/>
        <v>6</v>
      </c>
      <c r="K55" s="25">
        <f t="shared" ca="1" si="17"/>
        <v>0.8571428571428571</v>
      </c>
      <c r="L55" s="25">
        <f t="shared" ca="1" si="18"/>
        <v>0.82539682539682535</v>
      </c>
    </row>
    <row r="56" spans="1:12" x14ac:dyDescent="0.3">
      <c r="A56" s="11">
        <f t="shared" si="8"/>
        <v>54</v>
      </c>
      <c r="B56" s="11">
        <f t="shared" si="9"/>
        <v>371</v>
      </c>
      <c r="C56" s="17">
        <f t="shared" ref="C56:I71" ca="1" si="19">IF(TODAY() &gt;= C$2+$B56, COUNTIFS(data_2,_xlfn.CONCAT("=",C$2+$B56)), "")</f>
        <v>2</v>
      </c>
      <c r="D56" s="11">
        <f t="shared" ca="1" si="19"/>
        <v>0</v>
      </c>
      <c r="E56" s="11">
        <f t="shared" ca="1" si="19"/>
        <v>2</v>
      </c>
      <c r="F56" s="11">
        <f t="shared" ca="1" si="19"/>
        <v>1</v>
      </c>
      <c r="G56" s="11">
        <f t="shared" ca="1" si="19"/>
        <v>0</v>
      </c>
      <c r="H56" s="11">
        <f t="shared" ca="1" si="19"/>
        <v>0</v>
      </c>
      <c r="I56" s="19">
        <f t="shared" ca="1" si="19"/>
        <v>0</v>
      </c>
      <c r="J56" s="11">
        <f t="shared" ca="1" si="16"/>
        <v>5</v>
      </c>
      <c r="K56" s="25">
        <f t="shared" ca="1" si="17"/>
        <v>0.7142857142857143</v>
      </c>
      <c r="L56" s="25">
        <f t="shared" ca="1" si="18"/>
        <v>0.8571428571428571</v>
      </c>
    </row>
    <row r="57" spans="1:12" x14ac:dyDescent="0.3">
      <c r="A57" s="11">
        <f t="shared" si="8"/>
        <v>55</v>
      </c>
      <c r="B57" s="11">
        <f t="shared" si="9"/>
        <v>378</v>
      </c>
      <c r="C57" s="17">
        <f t="shared" ca="1" si="19"/>
        <v>5</v>
      </c>
      <c r="D57" s="11">
        <f t="shared" ca="1" si="19"/>
        <v>3</v>
      </c>
      <c r="E57" s="11">
        <f t="shared" ca="1" si="19"/>
        <v>1</v>
      </c>
      <c r="F57" s="11">
        <f t="shared" ca="1" si="19"/>
        <v>0</v>
      </c>
      <c r="G57" s="11">
        <f t="shared" ca="1" si="19"/>
        <v>2</v>
      </c>
      <c r="H57" s="11">
        <f t="shared" ca="1" si="19"/>
        <v>2</v>
      </c>
      <c r="I57" s="19">
        <f t="shared" ca="1" si="19"/>
        <v>0</v>
      </c>
      <c r="J57" s="11">
        <f t="shared" ca="1" si="16"/>
        <v>13</v>
      </c>
      <c r="K57" s="25">
        <f t="shared" ca="1" si="17"/>
        <v>1.8571428571428572</v>
      </c>
      <c r="L57" s="25">
        <f t="shared" ca="1" si="18"/>
        <v>0.87301587301587291</v>
      </c>
    </row>
    <row r="58" spans="1:12" x14ac:dyDescent="0.3">
      <c r="A58" s="11">
        <f t="shared" si="8"/>
        <v>56</v>
      </c>
      <c r="B58" s="11">
        <f t="shared" si="9"/>
        <v>385</v>
      </c>
      <c r="C58" s="17">
        <f t="shared" ca="1" si="19"/>
        <v>0</v>
      </c>
      <c r="D58" s="11">
        <f t="shared" ca="1" si="19"/>
        <v>0</v>
      </c>
      <c r="E58" s="11">
        <f t="shared" ca="1" si="19"/>
        <v>1</v>
      </c>
      <c r="F58" s="11">
        <f t="shared" ca="1" si="19"/>
        <v>2</v>
      </c>
      <c r="G58" s="11">
        <f t="shared" ca="1" si="19"/>
        <v>1</v>
      </c>
      <c r="H58" s="11">
        <f t="shared" ca="1" si="19"/>
        <v>0</v>
      </c>
      <c r="I58" s="19">
        <f t="shared" ca="1" si="19"/>
        <v>1</v>
      </c>
      <c r="J58" s="11">
        <f t="shared" ref="J58:J65" ca="1" si="20">IF(I58&lt;&gt;"",SUM(C58:I58),"")</f>
        <v>5</v>
      </c>
      <c r="K58" s="25">
        <f t="shared" ref="K58:K65" ca="1" si="21">IF(I58&lt;&gt;"",J58/7,"")</f>
        <v>0.7142857142857143</v>
      </c>
      <c r="L58" s="25">
        <f t="shared" ref="L58:L65" ca="1" si="22">IF(K58&lt;&gt;"",AVERAGE(K50:K58),"")</f>
        <v>0.92063492063492047</v>
      </c>
    </row>
    <row r="59" spans="1:12" x14ac:dyDescent="0.3">
      <c r="A59" s="11">
        <f t="shared" si="8"/>
        <v>57</v>
      </c>
      <c r="B59" s="11">
        <f t="shared" si="9"/>
        <v>392</v>
      </c>
      <c r="C59" s="17">
        <f t="shared" ca="1" si="19"/>
        <v>1</v>
      </c>
      <c r="D59" s="11">
        <f t="shared" ca="1" si="19"/>
        <v>1</v>
      </c>
      <c r="E59" s="11">
        <f t="shared" ca="1" si="19"/>
        <v>1</v>
      </c>
      <c r="F59" s="11">
        <f t="shared" ca="1" si="19"/>
        <v>3</v>
      </c>
      <c r="G59" s="11">
        <f t="shared" ca="1" si="19"/>
        <v>1</v>
      </c>
      <c r="H59" s="11">
        <f t="shared" ca="1" si="19"/>
        <v>0</v>
      </c>
      <c r="I59" s="19">
        <f t="shared" ca="1" si="19"/>
        <v>3</v>
      </c>
      <c r="J59" s="11">
        <f t="shared" ca="1" si="20"/>
        <v>10</v>
      </c>
      <c r="K59" s="25">
        <f t="shared" ca="1" si="21"/>
        <v>1.4285714285714286</v>
      </c>
      <c r="L59" s="25">
        <f t="shared" ca="1" si="22"/>
        <v>1.0793650793650793</v>
      </c>
    </row>
    <row r="60" spans="1:12" x14ac:dyDescent="0.3">
      <c r="A60" s="11">
        <f t="shared" si="8"/>
        <v>58</v>
      </c>
      <c r="B60" s="11">
        <f t="shared" si="9"/>
        <v>399</v>
      </c>
      <c r="C60" s="17">
        <f t="shared" ca="1" si="19"/>
        <v>4</v>
      </c>
      <c r="D60" s="11">
        <f t="shared" ca="1" si="19"/>
        <v>0</v>
      </c>
      <c r="E60" s="11">
        <f t="shared" ca="1" si="19"/>
        <v>2</v>
      </c>
      <c r="F60" s="11">
        <f t="shared" ca="1" si="19"/>
        <v>2</v>
      </c>
      <c r="G60" s="11">
        <f t="shared" ca="1" si="19"/>
        <v>0</v>
      </c>
      <c r="H60" s="11">
        <f t="shared" ca="1" si="19"/>
        <v>0</v>
      </c>
      <c r="I60" s="19">
        <f t="shared" ca="1" si="19"/>
        <v>2</v>
      </c>
      <c r="J60" s="11">
        <f t="shared" ca="1" si="20"/>
        <v>10</v>
      </c>
      <c r="K60" s="25">
        <f t="shared" ca="1" si="21"/>
        <v>1.4285714285714286</v>
      </c>
      <c r="L60" s="25">
        <f t="shared" ca="1" si="22"/>
        <v>1.1111111111111112</v>
      </c>
    </row>
    <row r="61" spans="1:12" x14ac:dyDescent="0.3">
      <c r="A61" s="11">
        <f t="shared" si="8"/>
        <v>59</v>
      </c>
      <c r="B61" s="11">
        <f t="shared" si="9"/>
        <v>406</v>
      </c>
      <c r="C61" s="17">
        <f t="shared" ca="1" si="19"/>
        <v>3</v>
      </c>
      <c r="D61" s="11">
        <f t="shared" ca="1" si="19"/>
        <v>0</v>
      </c>
      <c r="E61" s="11">
        <f t="shared" ca="1" si="19"/>
        <v>2</v>
      </c>
      <c r="F61" s="11">
        <f t="shared" ca="1" si="19"/>
        <v>0</v>
      </c>
      <c r="G61" s="11">
        <f t="shared" ca="1" si="19"/>
        <v>4</v>
      </c>
      <c r="H61" s="11">
        <f t="shared" ca="1" si="19"/>
        <v>1</v>
      </c>
      <c r="I61" s="19">
        <f t="shared" ca="1" si="19"/>
        <v>0</v>
      </c>
      <c r="J61" s="11">
        <f t="shared" ca="1" si="20"/>
        <v>10</v>
      </c>
      <c r="K61" s="25">
        <f t="shared" ca="1" si="21"/>
        <v>1.4285714285714286</v>
      </c>
      <c r="L61" s="25">
        <f t="shared" ca="1" si="22"/>
        <v>1.1111111111111112</v>
      </c>
    </row>
    <row r="62" spans="1:12" x14ac:dyDescent="0.3">
      <c r="A62" s="11">
        <f t="shared" si="8"/>
        <v>60</v>
      </c>
      <c r="B62" s="11">
        <f t="shared" si="9"/>
        <v>413</v>
      </c>
      <c r="C62" s="17">
        <f t="shared" ca="1" si="19"/>
        <v>3</v>
      </c>
      <c r="D62" s="11">
        <f t="shared" ca="1" si="19"/>
        <v>1</v>
      </c>
      <c r="E62" s="11">
        <f t="shared" ca="1" si="19"/>
        <v>1</v>
      </c>
      <c r="F62" s="11">
        <f t="shared" ca="1" si="19"/>
        <v>1</v>
      </c>
      <c r="G62" s="11">
        <f t="shared" ca="1" si="19"/>
        <v>2</v>
      </c>
      <c r="H62" s="11">
        <f t="shared" ca="1" si="19"/>
        <v>0</v>
      </c>
      <c r="I62" s="19">
        <f t="shared" ca="1" si="19"/>
        <v>0</v>
      </c>
      <c r="J62" s="11">
        <f t="shared" ca="1" si="20"/>
        <v>8</v>
      </c>
      <c r="K62" s="25">
        <f t="shared" ca="1" si="21"/>
        <v>1.1428571428571428</v>
      </c>
      <c r="L62" s="25">
        <f t="shared" ca="1" si="22"/>
        <v>1.1904761904761905</v>
      </c>
    </row>
    <row r="63" spans="1:12" x14ac:dyDescent="0.3">
      <c r="A63" s="11">
        <f t="shared" si="8"/>
        <v>61</v>
      </c>
      <c r="B63" s="11">
        <f t="shared" si="9"/>
        <v>420</v>
      </c>
      <c r="C63" s="17">
        <f t="shared" ca="1" si="19"/>
        <v>3</v>
      </c>
      <c r="D63" s="11">
        <f t="shared" ca="1" si="19"/>
        <v>1</v>
      </c>
      <c r="E63" s="11">
        <f t="shared" ca="1" si="19"/>
        <v>1</v>
      </c>
      <c r="F63" s="11">
        <f t="shared" ca="1" si="19"/>
        <v>1</v>
      </c>
      <c r="G63" s="11">
        <f t="shared" ca="1" si="19"/>
        <v>1</v>
      </c>
      <c r="H63" s="11">
        <f t="shared" ca="1" si="19"/>
        <v>1</v>
      </c>
      <c r="I63" s="19">
        <f t="shared" ca="1" si="19"/>
        <v>2</v>
      </c>
      <c r="J63" s="11">
        <f t="shared" ca="1" si="20"/>
        <v>10</v>
      </c>
      <c r="K63" s="25">
        <f t="shared" ca="1" si="21"/>
        <v>1.4285714285714286</v>
      </c>
      <c r="L63" s="25">
        <f t="shared" ca="1" si="22"/>
        <v>1.2222222222222223</v>
      </c>
    </row>
    <row r="64" spans="1:12" x14ac:dyDescent="0.3">
      <c r="A64" s="11">
        <f t="shared" si="8"/>
        <v>62</v>
      </c>
      <c r="B64" s="11">
        <f t="shared" si="9"/>
        <v>427</v>
      </c>
      <c r="C64" s="17">
        <f t="shared" ca="1" si="19"/>
        <v>2</v>
      </c>
      <c r="D64" s="11">
        <f t="shared" ca="1" si="19"/>
        <v>0</v>
      </c>
      <c r="E64" s="11">
        <f t="shared" ca="1" si="19"/>
        <v>4</v>
      </c>
      <c r="F64" s="11">
        <f t="shared" ca="1" si="19"/>
        <v>2</v>
      </c>
      <c r="G64" s="11">
        <f t="shared" ca="1" si="19"/>
        <v>1</v>
      </c>
      <c r="H64" s="11">
        <f t="shared" ca="1" si="19"/>
        <v>0</v>
      </c>
      <c r="I64" s="19">
        <f t="shared" ca="1" si="19"/>
        <v>1</v>
      </c>
      <c r="J64" s="11">
        <f t="shared" ca="1" si="20"/>
        <v>10</v>
      </c>
      <c r="K64" s="25">
        <f t="shared" ca="1" si="21"/>
        <v>1.4285714285714286</v>
      </c>
      <c r="L64" s="25">
        <f t="shared" ca="1" si="22"/>
        <v>1.2857142857142858</v>
      </c>
    </row>
    <row r="65" spans="1:12" x14ac:dyDescent="0.3">
      <c r="A65" s="11">
        <f t="shared" si="8"/>
        <v>63</v>
      </c>
      <c r="B65" s="11">
        <f t="shared" si="9"/>
        <v>434</v>
      </c>
      <c r="C65" s="17">
        <f t="shared" ca="1" si="19"/>
        <v>2</v>
      </c>
      <c r="D65" s="11">
        <f t="shared" ca="1" si="19"/>
        <v>1</v>
      </c>
      <c r="E65" s="11">
        <f t="shared" ca="1" si="19"/>
        <v>2</v>
      </c>
      <c r="F65" s="11">
        <f t="shared" ca="1" si="19"/>
        <v>0</v>
      </c>
      <c r="G65" s="11">
        <f t="shared" ca="1" si="19"/>
        <v>2</v>
      </c>
      <c r="H65" s="11">
        <f t="shared" ca="1" si="19"/>
        <v>1</v>
      </c>
      <c r="I65" s="19">
        <f t="shared" ca="1" si="19"/>
        <v>1</v>
      </c>
      <c r="J65" s="11">
        <f t="shared" ca="1" si="20"/>
        <v>9</v>
      </c>
      <c r="K65" s="25">
        <f t="shared" ca="1" si="21"/>
        <v>1.2857142857142858</v>
      </c>
      <c r="L65" s="25">
        <f t="shared" ca="1" si="22"/>
        <v>1.3492063492063493</v>
      </c>
    </row>
    <row r="66" spans="1:12" x14ac:dyDescent="0.3">
      <c r="A66" s="11">
        <f t="shared" si="8"/>
        <v>64</v>
      </c>
      <c r="B66" s="11">
        <f t="shared" si="9"/>
        <v>441</v>
      </c>
      <c r="C66" s="17">
        <f t="shared" ca="1" si="19"/>
        <v>2</v>
      </c>
      <c r="D66" s="11">
        <f t="shared" ca="1" si="19"/>
        <v>2</v>
      </c>
      <c r="E66" s="11">
        <f t="shared" ca="1" si="19"/>
        <v>2</v>
      </c>
      <c r="F66" s="11">
        <f t="shared" ca="1" si="19"/>
        <v>0</v>
      </c>
      <c r="G66" s="11">
        <f t="shared" ca="1" si="19"/>
        <v>2</v>
      </c>
      <c r="H66" s="11">
        <f t="shared" ca="1" si="19"/>
        <v>2</v>
      </c>
      <c r="I66" s="19">
        <f t="shared" ca="1" si="19"/>
        <v>1</v>
      </c>
      <c r="J66" s="11">
        <f t="shared" ref="J66:J82" ca="1" si="23">IF(I66&lt;&gt;"",SUM(C66:I66),"")</f>
        <v>11</v>
      </c>
      <c r="K66" s="25">
        <f t="shared" ref="K66:K82" ca="1" si="24">IF(I66&lt;&gt;"",J66/7,"")</f>
        <v>1.5714285714285714</v>
      </c>
      <c r="L66" s="25">
        <f t="shared" ref="L66:L82" ca="1" si="25">IF(K66&lt;&gt;"",AVERAGE(K58:K66),"")</f>
        <v>1.3174603174603174</v>
      </c>
    </row>
    <row r="67" spans="1:12" x14ac:dyDescent="0.3">
      <c r="A67" s="11">
        <f t="shared" si="8"/>
        <v>65</v>
      </c>
      <c r="B67" s="11">
        <f t="shared" si="9"/>
        <v>448</v>
      </c>
      <c r="C67" s="17">
        <f t="shared" ca="1" si="19"/>
        <v>0</v>
      </c>
      <c r="D67" s="11">
        <f t="shared" ca="1" si="19"/>
        <v>0</v>
      </c>
      <c r="E67" s="11">
        <f t="shared" ca="1" si="19"/>
        <v>0</v>
      </c>
      <c r="F67" s="11">
        <f t="shared" ca="1" si="19"/>
        <v>3</v>
      </c>
      <c r="G67" s="11">
        <f t="shared" ca="1" si="19"/>
        <v>1</v>
      </c>
      <c r="H67" s="11">
        <f t="shared" ca="1" si="19"/>
        <v>2</v>
      </c>
      <c r="I67" s="19">
        <f t="shared" ca="1" si="19"/>
        <v>0</v>
      </c>
      <c r="J67" s="11">
        <f t="shared" ca="1" si="23"/>
        <v>6</v>
      </c>
      <c r="K67" s="25">
        <f t="shared" ca="1" si="24"/>
        <v>0.8571428571428571</v>
      </c>
      <c r="L67" s="25">
        <f t="shared" ca="1" si="25"/>
        <v>1.3333333333333335</v>
      </c>
    </row>
    <row r="68" spans="1:12" x14ac:dyDescent="0.3">
      <c r="A68" s="11">
        <f t="shared" si="8"/>
        <v>66</v>
      </c>
      <c r="B68" s="11">
        <f t="shared" si="9"/>
        <v>455</v>
      </c>
      <c r="C68" s="17">
        <f t="shared" ca="1" si="19"/>
        <v>0</v>
      </c>
      <c r="D68" s="11">
        <f t="shared" ca="1" si="19"/>
        <v>1</v>
      </c>
      <c r="E68" s="11">
        <f t="shared" ca="1" si="19"/>
        <v>3</v>
      </c>
      <c r="F68" s="11">
        <f t="shared" ca="1" si="19"/>
        <v>0</v>
      </c>
      <c r="G68" s="11">
        <f t="shared" ca="1" si="19"/>
        <v>4</v>
      </c>
      <c r="H68" s="11">
        <f t="shared" ca="1" si="19"/>
        <v>0</v>
      </c>
      <c r="I68" s="19">
        <f t="shared" ca="1" si="19"/>
        <v>0</v>
      </c>
      <c r="J68" s="11">
        <f t="shared" ca="1" si="23"/>
        <v>8</v>
      </c>
      <c r="K68" s="25">
        <f t="shared" ca="1" si="24"/>
        <v>1.1428571428571428</v>
      </c>
      <c r="L68" s="25">
        <f t="shared" ca="1" si="25"/>
        <v>1.3015873015873016</v>
      </c>
    </row>
    <row r="69" spans="1:12" x14ac:dyDescent="0.3">
      <c r="A69" s="11">
        <f t="shared" si="8"/>
        <v>67</v>
      </c>
      <c r="B69" s="11">
        <f t="shared" si="9"/>
        <v>462</v>
      </c>
      <c r="C69" s="17">
        <f t="shared" ca="1" si="19"/>
        <v>1</v>
      </c>
      <c r="D69" s="11">
        <f t="shared" ca="1" si="19"/>
        <v>2</v>
      </c>
      <c r="E69" s="11">
        <f t="shared" ca="1" si="19"/>
        <v>1</v>
      </c>
      <c r="F69" s="11">
        <f t="shared" ca="1" si="19"/>
        <v>2</v>
      </c>
      <c r="G69" s="11">
        <f t="shared" ca="1" si="19"/>
        <v>2</v>
      </c>
      <c r="H69" s="11">
        <f t="shared" ca="1" si="19"/>
        <v>0</v>
      </c>
      <c r="I69" s="19">
        <f t="shared" ca="1" si="19"/>
        <v>3</v>
      </c>
      <c r="J69" s="11">
        <f t="shared" ca="1" si="23"/>
        <v>11</v>
      </c>
      <c r="K69" s="25">
        <f t="shared" ca="1" si="24"/>
        <v>1.5714285714285714</v>
      </c>
      <c r="L69" s="25">
        <f t="shared" ca="1" si="25"/>
        <v>1.3174603174603174</v>
      </c>
    </row>
    <row r="70" spans="1:12" x14ac:dyDescent="0.3">
      <c r="A70" s="11">
        <f t="shared" si="8"/>
        <v>68</v>
      </c>
      <c r="B70" s="11">
        <f t="shared" si="9"/>
        <v>469</v>
      </c>
      <c r="C70" s="17">
        <f t="shared" ca="1" si="19"/>
        <v>3</v>
      </c>
      <c r="D70" s="11">
        <f t="shared" ca="1" si="19"/>
        <v>1</v>
      </c>
      <c r="E70" s="11">
        <f t="shared" ca="1" si="19"/>
        <v>2</v>
      </c>
      <c r="F70" s="11">
        <f t="shared" ca="1" si="19"/>
        <v>2</v>
      </c>
      <c r="G70" s="11">
        <f t="shared" ca="1" si="19"/>
        <v>1</v>
      </c>
      <c r="H70" s="11">
        <f t="shared" ca="1" si="19"/>
        <v>0</v>
      </c>
      <c r="I70" s="19">
        <f t="shared" ca="1" si="19"/>
        <v>3</v>
      </c>
      <c r="J70" s="11">
        <f t="shared" ca="1" si="23"/>
        <v>12</v>
      </c>
      <c r="K70" s="25">
        <f t="shared" ca="1" si="24"/>
        <v>1.7142857142857142</v>
      </c>
      <c r="L70" s="25">
        <f t="shared" ca="1" si="25"/>
        <v>1.3492063492063489</v>
      </c>
    </row>
    <row r="71" spans="1:12" x14ac:dyDescent="0.3">
      <c r="A71" s="11">
        <f t="shared" si="8"/>
        <v>69</v>
      </c>
      <c r="B71" s="11">
        <f t="shared" si="9"/>
        <v>476</v>
      </c>
      <c r="C71" s="17">
        <f t="shared" ca="1" si="19"/>
        <v>1</v>
      </c>
      <c r="D71" s="11">
        <f t="shared" ca="1" si="19"/>
        <v>0</v>
      </c>
      <c r="E71" s="11">
        <f t="shared" ca="1" si="19"/>
        <v>0</v>
      </c>
      <c r="F71" s="11">
        <f t="shared" ca="1" si="19"/>
        <v>4</v>
      </c>
      <c r="G71" s="11">
        <f t="shared" ca="1" si="19"/>
        <v>1</v>
      </c>
      <c r="H71" s="11">
        <f t="shared" ca="1" si="19"/>
        <v>1</v>
      </c>
      <c r="I71" s="19">
        <f t="shared" ca="1" si="19"/>
        <v>0</v>
      </c>
      <c r="J71" s="11">
        <f t="shared" ca="1" si="23"/>
        <v>7</v>
      </c>
      <c r="K71" s="25">
        <f t="shared" ca="1" si="24"/>
        <v>1</v>
      </c>
      <c r="L71" s="25">
        <f t="shared" ca="1" si="25"/>
        <v>1.333333333333333</v>
      </c>
    </row>
    <row r="72" spans="1:12" x14ac:dyDescent="0.3">
      <c r="A72" s="11">
        <f t="shared" si="8"/>
        <v>70</v>
      </c>
      <c r="B72" s="11">
        <f t="shared" si="9"/>
        <v>483</v>
      </c>
      <c r="C72" s="17">
        <f t="shared" ref="C72:I89" ca="1" si="26">IF(TODAY() &gt;= C$2+$B72, COUNTIFS(data_2,_xlfn.CONCAT("=",C$2+$B72)), "")</f>
        <v>4</v>
      </c>
      <c r="D72" s="11">
        <f t="shared" ca="1" si="26"/>
        <v>3</v>
      </c>
      <c r="E72" s="11">
        <f t="shared" ca="1" si="26"/>
        <v>1</v>
      </c>
      <c r="F72" s="11">
        <f t="shared" ca="1" si="26"/>
        <v>0</v>
      </c>
      <c r="G72" s="11">
        <f t="shared" ca="1" si="26"/>
        <v>2</v>
      </c>
      <c r="H72" s="11">
        <f t="shared" ca="1" si="26"/>
        <v>1</v>
      </c>
      <c r="I72" s="19">
        <f t="shared" ca="1" si="26"/>
        <v>1</v>
      </c>
      <c r="J72" s="11">
        <f t="shared" ca="1" si="23"/>
        <v>12</v>
      </c>
      <c r="K72" s="25">
        <f t="shared" ca="1" si="24"/>
        <v>1.7142857142857142</v>
      </c>
      <c r="L72" s="25">
        <f t="shared" ca="1" si="25"/>
        <v>1.3650793650793647</v>
      </c>
    </row>
    <row r="73" spans="1:12" x14ac:dyDescent="0.3">
      <c r="A73" s="11">
        <f t="shared" si="8"/>
        <v>71</v>
      </c>
      <c r="B73" s="11">
        <f t="shared" si="9"/>
        <v>490</v>
      </c>
      <c r="C73" s="17">
        <f t="shared" ca="1" si="26"/>
        <v>1</v>
      </c>
      <c r="D73" s="11">
        <f t="shared" ca="1" si="26"/>
        <v>2</v>
      </c>
      <c r="E73" s="11">
        <f t="shared" ca="1" si="26"/>
        <v>1</v>
      </c>
      <c r="F73" s="11">
        <f t="shared" ca="1" si="26"/>
        <v>0</v>
      </c>
      <c r="G73" s="11">
        <f t="shared" ca="1" si="26"/>
        <v>1</v>
      </c>
      <c r="H73" s="11">
        <f t="shared" ca="1" si="26"/>
        <v>1</v>
      </c>
      <c r="I73" s="19">
        <f t="shared" ca="1" si="26"/>
        <v>3</v>
      </c>
      <c r="J73" s="11">
        <f t="shared" ca="1" si="23"/>
        <v>9</v>
      </c>
      <c r="K73" s="25">
        <f t="shared" ca="1" si="24"/>
        <v>1.2857142857142858</v>
      </c>
      <c r="L73" s="25">
        <f t="shared" ca="1" si="25"/>
        <v>1.3492063492063491</v>
      </c>
    </row>
    <row r="74" spans="1:12" x14ac:dyDescent="0.3">
      <c r="A74" s="11">
        <f t="shared" si="8"/>
        <v>72</v>
      </c>
      <c r="B74" s="11">
        <f t="shared" si="9"/>
        <v>497</v>
      </c>
      <c r="C74" s="17">
        <f t="shared" ca="1" si="26"/>
        <v>3</v>
      </c>
      <c r="D74" s="11">
        <f t="shared" ca="1" si="26"/>
        <v>1</v>
      </c>
      <c r="E74" s="11">
        <f t="shared" ca="1" si="26"/>
        <v>3</v>
      </c>
      <c r="F74" s="11">
        <f t="shared" ca="1" si="26"/>
        <v>0</v>
      </c>
      <c r="G74" s="11">
        <f t="shared" ca="1" si="26"/>
        <v>1</v>
      </c>
      <c r="H74" s="11">
        <f t="shared" ca="1" si="26"/>
        <v>2</v>
      </c>
      <c r="I74" s="19">
        <f t="shared" ca="1" si="26"/>
        <v>0</v>
      </c>
      <c r="J74" s="11">
        <f t="shared" ca="1" si="23"/>
        <v>10</v>
      </c>
      <c r="K74" s="25">
        <f t="shared" ca="1" si="24"/>
        <v>1.4285714285714286</v>
      </c>
      <c r="L74" s="25">
        <f t="shared" ca="1" si="25"/>
        <v>1.3650793650793651</v>
      </c>
    </row>
    <row r="75" spans="1:12" x14ac:dyDescent="0.3">
      <c r="A75" s="11">
        <f t="shared" si="8"/>
        <v>73</v>
      </c>
      <c r="B75" s="11">
        <f t="shared" si="9"/>
        <v>504</v>
      </c>
      <c r="C75" s="17">
        <f t="shared" ca="1" si="26"/>
        <v>2</v>
      </c>
      <c r="D75" s="11">
        <f t="shared" ca="1" si="26"/>
        <v>4</v>
      </c>
      <c r="E75" s="11">
        <f t="shared" ca="1" si="26"/>
        <v>0</v>
      </c>
      <c r="F75" s="11">
        <f t="shared" ca="1" si="26"/>
        <v>1</v>
      </c>
      <c r="G75" s="11">
        <f t="shared" ca="1" si="26"/>
        <v>0</v>
      </c>
      <c r="H75" s="11">
        <f t="shared" ca="1" si="26"/>
        <v>0</v>
      </c>
      <c r="I75" s="19">
        <f t="shared" ca="1" si="26"/>
        <v>0</v>
      </c>
      <c r="J75" s="11">
        <f t="shared" ca="1" si="23"/>
        <v>7</v>
      </c>
      <c r="K75" s="25">
        <f t="shared" ca="1" si="24"/>
        <v>1</v>
      </c>
      <c r="L75" s="25">
        <f t="shared" ca="1" si="25"/>
        <v>1.3015873015873016</v>
      </c>
    </row>
    <row r="76" spans="1:12" x14ac:dyDescent="0.3">
      <c r="A76" s="11">
        <f t="shared" si="8"/>
        <v>74</v>
      </c>
      <c r="B76" s="11">
        <f t="shared" si="9"/>
        <v>511</v>
      </c>
      <c r="C76" s="17">
        <f t="shared" ca="1" si="26"/>
        <v>0</v>
      </c>
      <c r="D76" s="11">
        <f t="shared" ca="1" si="26"/>
        <v>0</v>
      </c>
      <c r="E76" s="11">
        <f t="shared" ca="1" si="26"/>
        <v>0</v>
      </c>
      <c r="F76" s="11">
        <f t="shared" ca="1" si="26"/>
        <v>0</v>
      </c>
      <c r="G76" s="11">
        <f t="shared" ca="1" si="26"/>
        <v>0</v>
      </c>
      <c r="H76" s="11">
        <f t="shared" ca="1" si="26"/>
        <v>0</v>
      </c>
      <c r="I76" s="19">
        <f t="shared" ca="1" si="26"/>
        <v>0</v>
      </c>
      <c r="J76" s="11">
        <f t="shared" ca="1" si="23"/>
        <v>0</v>
      </c>
      <c r="K76" s="25">
        <f t="shared" ca="1" si="24"/>
        <v>0</v>
      </c>
      <c r="L76" s="25">
        <f t="shared" ca="1" si="25"/>
        <v>1.2063492063492065</v>
      </c>
    </row>
    <row r="77" spans="1:12" x14ac:dyDescent="0.3">
      <c r="A77" s="11">
        <f t="shared" si="8"/>
        <v>75</v>
      </c>
      <c r="B77" s="11">
        <f t="shared" si="9"/>
        <v>518</v>
      </c>
      <c r="C77" s="17">
        <f t="shared" ca="1" si="26"/>
        <v>1</v>
      </c>
      <c r="D77" s="11">
        <f t="shared" ca="1" si="26"/>
        <v>5</v>
      </c>
      <c r="E77" s="11">
        <f t="shared" ca="1" si="26"/>
        <v>2</v>
      </c>
      <c r="F77" s="11">
        <f t="shared" ca="1" si="26"/>
        <v>3</v>
      </c>
      <c r="G77" s="11">
        <f t="shared" ca="1" si="26"/>
        <v>2</v>
      </c>
      <c r="H77" s="11">
        <f t="shared" ca="1" si="26"/>
        <v>1</v>
      </c>
      <c r="I77" s="19">
        <f t="shared" ca="1" si="26"/>
        <v>3</v>
      </c>
      <c r="J77" s="11">
        <f t="shared" ca="1" si="23"/>
        <v>17</v>
      </c>
      <c r="K77" s="25">
        <f t="shared" ca="1" si="24"/>
        <v>2.4285714285714284</v>
      </c>
      <c r="L77" s="25">
        <f t="shared" ca="1" si="25"/>
        <v>1.3492063492063491</v>
      </c>
    </row>
    <row r="78" spans="1:12" x14ac:dyDescent="0.3">
      <c r="A78" s="11">
        <f t="shared" si="8"/>
        <v>76</v>
      </c>
      <c r="B78" s="11">
        <f t="shared" si="9"/>
        <v>525</v>
      </c>
      <c r="C78" s="17">
        <f t="shared" ca="1" si="26"/>
        <v>3</v>
      </c>
      <c r="D78" s="11">
        <f t="shared" ca="1" si="26"/>
        <v>0</v>
      </c>
      <c r="E78" s="11">
        <f t="shared" ca="1" si="26"/>
        <v>1</v>
      </c>
      <c r="F78" s="11">
        <f t="shared" ca="1" si="26"/>
        <v>3</v>
      </c>
      <c r="G78" s="11">
        <f t="shared" ca="1" si="26"/>
        <v>1</v>
      </c>
      <c r="H78" s="11">
        <f t="shared" ca="1" si="26"/>
        <v>4</v>
      </c>
      <c r="I78" s="19">
        <f t="shared" ca="1" si="26"/>
        <v>1</v>
      </c>
      <c r="J78" s="11">
        <f t="shared" ca="1" si="23"/>
        <v>13</v>
      </c>
      <c r="K78" s="25">
        <f t="shared" ca="1" si="24"/>
        <v>1.8571428571428572</v>
      </c>
      <c r="L78" s="25">
        <f t="shared" ca="1" si="25"/>
        <v>1.3809523809523809</v>
      </c>
    </row>
    <row r="79" spans="1:12" x14ac:dyDescent="0.3">
      <c r="A79" s="11">
        <f t="shared" si="8"/>
        <v>77</v>
      </c>
      <c r="B79" s="11">
        <f t="shared" si="9"/>
        <v>532</v>
      </c>
      <c r="C79" s="17">
        <f t="shared" ca="1" si="26"/>
        <v>4</v>
      </c>
      <c r="D79" s="11">
        <f t="shared" ca="1" si="26"/>
        <v>1</v>
      </c>
      <c r="E79" s="11">
        <f t="shared" ca="1" si="26"/>
        <v>0</v>
      </c>
      <c r="F79" s="11">
        <f t="shared" ca="1" si="26"/>
        <v>2</v>
      </c>
      <c r="G79" s="11">
        <f t="shared" ca="1" si="26"/>
        <v>1</v>
      </c>
      <c r="H79" s="11">
        <f t="shared" ca="1" si="26"/>
        <v>1</v>
      </c>
      <c r="I79" s="19">
        <f t="shared" ca="1" si="26"/>
        <v>2</v>
      </c>
      <c r="J79" s="11">
        <f t="shared" ca="1" si="23"/>
        <v>11</v>
      </c>
      <c r="K79" s="25">
        <f t="shared" ca="1" si="24"/>
        <v>1.5714285714285714</v>
      </c>
      <c r="L79" s="25">
        <f t="shared" ca="1" si="25"/>
        <v>1.3650793650793651</v>
      </c>
    </row>
    <row r="80" spans="1:12" x14ac:dyDescent="0.3">
      <c r="A80" s="11">
        <f t="shared" si="8"/>
        <v>78</v>
      </c>
      <c r="B80" s="11">
        <f t="shared" si="9"/>
        <v>539</v>
      </c>
      <c r="C80" s="17">
        <f t="shared" ca="1" si="26"/>
        <v>3</v>
      </c>
      <c r="D80" s="11">
        <f t="shared" ca="1" si="26"/>
        <v>0</v>
      </c>
      <c r="E80" s="11">
        <f t="shared" ca="1" si="26"/>
        <v>0</v>
      </c>
      <c r="F80" s="11">
        <f t="shared" ca="1" si="26"/>
        <v>0</v>
      </c>
      <c r="G80" s="11">
        <f t="shared" ca="1" si="26"/>
        <v>5</v>
      </c>
      <c r="H80" s="11">
        <f t="shared" ca="1" si="26"/>
        <v>1</v>
      </c>
      <c r="I80" s="19">
        <f t="shared" ca="1" si="26"/>
        <v>1</v>
      </c>
      <c r="J80" s="11">
        <f t="shared" ca="1" si="23"/>
        <v>10</v>
      </c>
      <c r="K80" s="25">
        <f t="shared" ca="1" si="24"/>
        <v>1.4285714285714286</v>
      </c>
      <c r="L80" s="25">
        <f t="shared" ca="1" si="25"/>
        <v>1.4126984126984128</v>
      </c>
    </row>
    <row r="81" spans="1:12" x14ac:dyDescent="0.3">
      <c r="A81" s="11">
        <f t="shared" si="8"/>
        <v>79</v>
      </c>
      <c r="B81" s="11">
        <f t="shared" si="9"/>
        <v>546</v>
      </c>
      <c r="C81" s="17">
        <f t="shared" ca="1" si="26"/>
        <v>2</v>
      </c>
      <c r="D81" s="11">
        <f t="shared" ca="1" si="26"/>
        <v>0</v>
      </c>
      <c r="E81" s="11">
        <f t="shared" ca="1" si="26"/>
        <v>1</v>
      </c>
      <c r="F81" s="11">
        <f t="shared" ca="1" si="26"/>
        <v>4</v>
      </c>
      <c r="G81" s="11">
        <f t="shared" ca="1" si="26"/>
        <v>0</v>
      </c>
      <c r="H81" s="11">
        <f t="shared" ca="1" si="26"/>
        <v>2</v>
      </c>
      <c r="I81" s="19">
        <f t="shared" ca="1" si="26"/>
        <v>1</v>
      </c>
      <c r="J81" s="11">
        <f t="shared" ca="1" si="23"/>
        <v>10</v>
      </c>
      <c r="K81" s="25">
        <f t="shared" ca="1" si="24"/>
        <v>1.4285714285714286</v>
      </c>
      <c r="L81" s="25">
        <f t="shared" ca="1" si="25"/>
        <v>1.3809523809523809</v>
      </c>
    </row>
    <row r="82" spans="1:12" x14ac:dyDescent="0.3">
      <c r="A82" s="11">
        <f t="shared" si="8"/>
        <v>80</v>
      </c>
      <c r="B82" s="11">
        <f t="shared" si="9"/>
        <v>553</v>
      </c>
      <c r="C82" s="17">
        <f t="shared" ca="1" si="26"/>
        <v>2</v>
      </c>
      <c r="D82" s="11">
        <f t="shared" ca="1" si="26"/>
        <v>1</v>
      </c>
      <c r="E82" s="11">
        <f t="shared" ca="1" si="26"/>
        <v>3</v>
      </c>
      <c r="F82" s="11">
        <f t="shared" ca="1" si="26"/>
        <v>3</v>
      </c>
      <c r="G82" s="11">
        <f t="shared" ca="1" si="26"/>
        <v>1</v>
      </c>
      <c r="H82" s="11">
        <f t="shared" ca="1" si="26"/>
        <v>2</v>
      </c>
      <c r="I82" s="19">
        <f t="shared" ca="1" si="26"/>
        <v>0</v>
      </c>
      <c r="J82" s="11">
        <f t="shared" ca="1" si="23"/>
        <v>12</v>
      </c>
      <c r="K82" s="25">
        <f t="shared" ca="1" si="24"/>
        <v>1.7142857142857142</v>
      </c>
      <c r="L82" s="25">
        <f t="shared" ca="1" si="25"/>
        <v>1.4285714285714286</v>
      </c>
    </row>
    <row r="83" spans="1:12" x14ac:dyDescent="0.3">
      <c r="A83" s="11">
        <f t="shared" si="8"/>
        <v>81</v>
      </c>
      <c r="B83" s="11">
        <f t="shared" si="9"/>
        <v>560</v>
      </c>
      <c r="C83" s="17">
        <f t="shared" ca="1" si="26"/>
        <v>1</v>
      </c>
      <c r="D83" s="11">
        <f t="shared" ca="1" si="26"/>
        <v>1</v>
      </c>
      <c r="E83" s="11">
        <f t="shared" ca="1" si="26"/>
        <v>5</v>
      </c>
      <c r="F83" s="11">
        <f t="shared" ca="1" si="26"/>
        <v>1</v>
      </c>
      <c r="G83" s="11">
        <f t="shared" ca="1" si="26"/>
        <v>2</v>
      </c>
      <c r="H83" s="11">
        <f t="shared" ca="1" si="26"/>
        <v>0</v>
      </c>
      <c r="I83" s="19">
        <f t="shared" ca="1" si="26"/>
        <v>1</v>
      </c>
      <c r="J83" s="11">
        <f t="shared" ref="J83:J91" ca="1" si="27">IF(I83&lt;&gt;"",SUM(C83:I83),"")</f>
        <v>11</v>
      </c>
      <c r="K83" s="25">
        <f t="shared" ref="K83:K91" ca="1" si="28">IF(I83&lt;&gt;"",J83/7,"")</f>
        <v>1.5714285714285714</v>
      </c>
      <c r="L83" s="25">
        <f t="shared" ref="L83:L91" ca="1" si="29">IF(K83&lt;&gt;"",AVERAGE(K75:K83),"")</f>
        <v>1.4444444444444442</v>
      </c>
    </row>
    <row r="84" spans="1:12" x14ac:dyDescent="0.3">
      <c r="A84" s="11">
        <f t="shared" si="8"/>
        <v>82</v>
      </c>
      <c r="B84" s="11">
        <f t="shared" si="9"/>
        <v>567</v>
      </c>
      <c r="C84" s="17">
        <f t="shared" ca="1" si="26"/>
        <v>2</v>
      </c>
      <c r="D84" s="11">
        <f t="shared" ca="1" si="26"/>
        <v>2</v>
      </c>
      <c r="E84" s="11">
        <f t="shared" ca="1" si="26"/>
        <v>0</v>
      </c>
      <c r="F84" s="11">
        <f t="shared" ca="1" si="26"/>
        <v>3</v>
      </c>
      <c r="G84" s="11">
        <f t="shared" ca="1" si="26"/>
        <v>0</v>
      </c>
      <c r="H84" s="11">
        <f t="shared" ca="1" si="26"/>
        <v>0</v>
      </c>
      <c r="I84" s="19">
        <f t="shared" ca="1" si="26"/>
        <v>2</v>
      </c>
      <c r="J84" s="11">
        <f t="shared" ca="1" si="27"/>
        <v>9</v>
      </c>
      <c r="K84" s="25">
        <f t="shared" ca="1" si="28"/>
        <v>1.2857142857142858</v>
      </c>
      <c r="L84" s="25">
        <f t="shared" ca="1" si="29"/>
        <v>1.4761904761904761</v>
      </c>
    </row>
    <row r="85" spans="1:12" x14ac:dyDescent="0.3">
      <c r="A85" s="11">
        <f t="shared" si="8"/>
        <v>83</v>
      </c>
      <c r="B85" s="11">
        <f t="shared" si="9"/>
        <v>574</v>
      </c>
      <c r="C85" s="17">
        <f t="shared" ca="1" si="26"/>
        <v>3</v>
      </c>
      <c r="D85" s="11">
        <f t="shared" ca="1" si="26"/>
        <v>0</v>
      </c>
      <c r="E85" s="11">
        <f t="shared" ca="1" si="26"/>
        <v>0</v>
      </c>
      <c r="F85" s="11">
        <f t="shared" ca="1" si="26"/>
        <v>2</v>
      </c>
      <c r="G85" s="11">
        <f t="shared" ca="1" si="26"/>
        <v>1</v>
      </c>
      <c r="H85" s="11">
        <f t="shared" ca="1" si="26"/>
        <v>3</v>
      </c>
      <c r="I85" s="19">
        <f t="shared" ca="1" si="26"/>
        <v>0</v>
      </c>
      <c r="J85" s="11">
        <f t="shared" ca="1" si="27"/>
        <v>9</v>
      </c>
      <c r="K85" s="25">
        <f t="shared" ca="1" si="28"/>
        <v>1.2857142857142858</v>
      </c>
      <c r="L85" s="25">
        <f t="shared" ca="1" si="29"/>
        <v>1.6190476190476191</v>
      </c>
    </row>
    <row r="86" spans="1:12" x14ac:dyDescent="0.3">
      <c r="A86" s="11">
        <f t="shared" si="8"/>
        <v>84</v>
      </c>
      <c r="B86" s="11">
        <f t="shared" si="9"/>
        <v>581</v>
      </c>
      <c r="C86" s="17">
        <f t="shared" ca="1" si="26"/>
        <v>0</v>
      </c>
      <c r="D86" s="11">
        <f t="shared" ca="1" si="26"/>
        <v>0</v>
      </c>
      <c r="E86" s="11">
        <f t="shared" ca="1" si="26"/>
        <v>0</v>
      </c>
      <c r="F86" s="11" t="str">
        <f t="shared" ca="1" si="26"/>
        <v/>
      </c>
      <c r="G86" s="11" t="str">
        <f t="shared" ca="1" si="26"/>
        <v/>
      </c>
      <c r="H86" s="11" t="str">
        <f t="shared" ca="1" si="26"/>
        <v/>
      </c>
      <c r="I86" s="19" t="str">
        <f t="shared" ca="1" si="26"/>
        <v/>
      </c>
      <c r="J86" s="11" t="str">
        <f t="shared" ca="1" si="27"/>
        <v/>
      </c>
      <c r="K86" s="25" t="str">
        <f t="shared" ca="1" si="28"/>
        <v/>
      </c>
      <c r="L86" s="25" t="str">
        <f t="shared" ca="1" si="29"/>
        <v/>
      </c>
    </row>
    <row r="87" spans="1:12" x14ac:dyDescent="0.3">
      <c r="A87" s="11">
        <f t="shared" si="8"/>
        <v>85</v>
      </c>
      <c r="B87" s="11">
        <f t="shared" si="9"/>
        <v>588</v>
      </c>
      <c r="C87" s="17" t="str">
        <f t="shared" ca="1" si="26"/>
        <v/>
      </c>
      <c r="D87" s="11" t="str">
        <f t="shared" ca="1" si="26"/>
        <v/>
      </c>
      <c r="E87" s="11" t="str">
        <f t="shared" ca="1" si="26"/>
        <v/>
      </c>
      <c r="F87" s="11" t="str">
        <f t="shared" ca="1" si="26"/>
        <v/>
      </c>
      <c r="G87" s="11" t="str">
        <f t="shared" ca="1" si="26"/>
        <v/>
      </c>
      <c r="H87" s="11" t="str">
        <f t="shared" ca="1" si="26"/>
        <v/>
      </c>
      <c r="I87" s="19" t="str">
        <f t="shared" ca="1" si="26"/>
        <v/>
      </c>
      <c r="J87" s="11" t="str">
        <f t="shared" ca="1" si="27"/>
        <v/>
      </c>
      <c r="K87" s="25" t="str">
        <f t="shared" ca="1" si="28"/>
        <v/>
      </c>
      <c r="L87" s="25" t="str">
        <f t="shared" ca="1" si="29"/>
        <v/>
      </c>
    </row>
    <row r="88" spans="1:12" x14ac:dyDescent="0.3">
      <c r="A88" s="11">
        <f t="shared" si="8"/>
        <v>86</v>
      </c>
      <c r="B88" s="11">
        <f t="shared" si="9"/>
        <v>595</v>
      </c>
      <c r="C88" s="17" t="str">
        <f t="shared" ref="C88:I88" ca="1" si="30">IF(TODAY() &gt;= C$2+$B88, COUNTIFS(data_2,_xlfn.CONCAT("=",C$2+$B88)), "")</f>
        <v/>
      </c>
      <c r="D88" s="11" t="str">
        <f t="shared" ca="1" si="30"/>
        <v/>
      </c>
      <c r="E88" s="11" t="str">
        <f t="shared" ca="1" si="30"/>
        <v/>
      </c>
      <c r="F88" s="11" t="str">
        <f t="shared" ca="1" si="30"/>
        <v/>
      </c>
      <c r="G88" s="11" t="str">
        <f t="shared" ca="1" si="30"/>
        <v/>
      </c>
      <c r="H88" s="11" t="str">
        <f t="shared" ca="1" si="30"/>
        <v/>
      </c>
      <c r="I88" s="19" t="str">
        <f t="shared" ca="1" si="30"/>
        <v/>
      </c>
      <c r="J88" s="11" t="str">
        <f t="shared" ca="1" si="27"/>
        <v/>
      </c>
      <c r="K88" s="25" t="str">
        <f t="shared" ca="1" si="28"/>
        <v/>
      </c>
      <c r="L88" s="25" t="str">
        <f t="shared" ca="1" si="29"/>
        <v/>
      </c>
    </row>
    <row r="89" spans="1:12" x14ac:dyDescent="0.3">
      <c r="A89" s="11">
        <f t="shared" si="8"/>
        <v>87</v>
      </c>
      <c r="B89" s="11">
        <f t="shared" si="9"/>
        <v>602</v>
      </c>
      <c r="C89" s="17" t="str">
        <f t="shared" ca="1" si="26"/>
        <v/>
      </c>
      <c r="D89" s="11" t="str">
        <f t="shared" ca="1" si="26"/>
        <v/>
      </c>
      <c r="E89" s="11" t="str">
        <f t="shared" ca="1" si="26"/>
        <v/>
      </c>
      <c r="F89" s="11" t="str">
        <f t="shared" ca="1" si="26"/>
        <v/>
      </c>
      <c r="G89" s="11" t="str">
        <f t="shared" ca="1" si="26"/>
        <v/>
      </c>
      <c r="H89" s="11" t="str">
        <f t="shared" ca="1" si="26"/>
        <v/>
      </c>
      <c r="I89" s="19" t="str">
        <f t="shared" ca="1" si="26"/>
        <v/>
      </c>
      <c r="J89" s="11" t="str">
        <f t="shared" ca="1" si="27"/>
        <v/>
      </c>
      <c r="K89" s="25" t="str">
        <f t="shared" ca="1" si="28"/>
        <v/>
      </c>
      <c r="L89" s="25" t="str">
        <f t="shared" ca="1" si="29"/>
        <v/>
      </c>
    </row>
    <row r="90" spans="1:12" x14ac:dyDescent="0.3">
      <c r="A90" s="11">
        <f t="shared" si="8"/>
        <v>88</v>
      </c>
      <c r="B90" s="11">
        <f t="shared" si="9"/>
        <v>609</v>
      </c>
      <c r="C90" s="17" t="str">
        <f t="shared" ref="C90:I91" ca="1" si="31">IF(TODAY() &gt;= C$2+$B90, COUNTIFS(data_2,_xlfn.CONCAT("=",C$2+$B90)), "")</f>
        <v/>
      </c>
      <c r="D90" s="11" t="str">
        <f t="shared" ca="1" si="31"/>
        <v/>
      </c>
      <c r="E90" s="11" t="str">
        <f t="shared" ca="1" si="31"/>
        <v/>
      </c>
      <c r="F90" s="11" t="str">
        <f t="shared" ca="1" si="31"/>
        <v/>
      </c>
      <c r="G90" s="11" t="str">
        <f t="shared" ca="1" si="31"/>
        <v/>
      </c>
      <c r="H90" s="11" t="str">
        <f t="shared" ca="1" si="31"/>
        <v/>
      </c>
      <c r="I90" s="19" t="str">
        <f t="shared" ca="1" si="31"/>
        <v/>
      </c>
      <c r="J90" s="11" t="str">
        <f t="shared" ca="1" si="27"/>
        <v/>
      </c>
      <c r="K90" s="25" t="str">
        <f t="shared" ca="1" si="28"/>
        <v/>
      </c>
      <c r="L90" s="25" t="str">
        <f t="shared" ca="1" si="29"/>
        <v/>
      </c>
    </row>
    <row r="91" spans="1:12" x14ac:dyDescent="0.3">
      <c r="A91" s="11">
        <f t="shared" si="8"/>
        <v>89</v>
      </c>
      <c r="B91" s="11">
        <f t="shared" si="9"/>
        <v>616</v>
      </c>
      <c r="C91" s="17" t="str">
        <f t="shared" ca="1" si="31"/>
        <v/>
      </c>
      <c r="D91" s="11" t="str">
        <f t="shared" ca="1" si="31"/>
        <v/>
      </c>
      <c r="E91" s="11" t="str">
        <f t="shared" ca="1" si="31"/>
        <v/>
      </c>
      <c r="F91" s="11" t="str">
        <f t="shared" ca="1" si="31"/>
        <v/>
      </c>
      <c r="G91" s="11" t="str">
        <f t="shared" ca="1" si="31"/>
        <v/>
      </c>
      <c r="H91" s="11" t="str">
        <f t="shared" ca="1" si="31"/>
        <v/>
      </c>
      <c r="I91" s="19" t="str">
        <f t="shared" ca="1" si="31"/>
        <v/>
      </c>
      <c r="J91" s="11" t="str">
        <f t="shared" ca="1" si="27"/>
        <v/>
      </c>
      <c r="K91" s="25" t="str">
        <f t="shared" ca="1" si="28"/>
        <v/>
      </c>
      <c r="L91" s="25" t="str">
        <f t="shared" ca="1" si="29"/>
        <v/>
      </c>
    </row>
  </sheetData>
  <mergeCells count="3">
    <mergeCell ref="J1:J2"/>
    <mergeCell ref="K1:K2"/>
    <mergeCell ref="L1:L2"/>
  </mergeCells>
  <phoneticPr fontId="6" type="noConversion"/>
  <conditionalFormatting sqref="A3:B91">
    <cfRule type="expression" dxfId="24" priority="4">
      <formula>ODD(ROW())=ROW()</formula>
    </cfRule>
  </conditionalFormatting>
  <conditionalFormatting sqref="C3:I9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91">
    <cfRule type="expression" dxfId="23" priority="2">
      <formula>ODD(ROW())=ROW()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8BD3-61E5-4D73-BE82-A68912FA124C}">
  <dimension ref="A1:U26"/>
  <sheetViews>
    <sheetView workbookViewId="0">
      <selection activeCell="O17" sqref="O17"/>
    </sheetView>
  </sheetViews>
  <sheetFormatPr defaultColWidth="8.88671875" defaultRowHeight="13.8" x14ac:dyDescent="0.25"/>
  <cols>
    <col min="1" max="1" width="8.88671875" style="10"/>
    <col min="2" max="3" width="11" style="10" bestFit="1" customWidth="1"/>
    <col min="4" max="4" width="12.109375" style="10" bestFit="1" customWidth="1"/>
    <col min="5" max="5" width="6.6640625" style="10" bestFit="1" customWidth="1"/>
    <col min="6" max="6" width="20.88671875" style="10" bestFit="1" customWidth="1"/>
    <col min="7" max="7" width="8.88671875" style="10"/>
    <col min="8" max="8" width="10.109375" style="10" bestFit="1" customWidth="1"/>
    <col min="9" max="11" width="5.44140625" style="10" bestFit="1" customWidth="1"/>
    <col min="12" max="13" width="8.88671875" style="10"/>
    <col min="14" max="14" width="9.44140625" style="10" bestFit="1" customWidth="1"/>
    <col min="15" max="15" width="9.88671875" style="10" bestFit="1" customWidth="1"/>
    <col min="16" max="17" width="8.88671875" style="10"/>
    <col min="18" max="18" width="9.33203125" style="10" bestFit="1" customWidth="1"/>
    <col min="19" max="16384" width="8.88671875" style="10"/>
  </cols>
  <sheetData>
    <row r="1" spans="1:21" ht="27.6" customHeight="1" x14ac:dyDescent="0.25">
      <c r="A1" s="31" t="s">
        <v>7</v>
      </c>
      <c r="B1" s="31" t="s">
        <v>8</v>
      </c>
      <c r="C1" s="31" t="s">
        <v>9</v>
      </c>
      <c r="D1" s="33" t="s">
        <v>26</v>
      </c>
      <c r="E1" s="33" t="s">
        <v>28</v>
      </c>
      <c r="F1" s="33" t="s">
        <v>10</v>
      </c>
      <c r="G1" s="1"/>
      <c r="H1" s="64" t="s">
        <v>27</v>
      </c>
      <c r="I1" s="64"/>
      <c r="J1" s="64"/>
      <c r="K1" s="64"/>
      <c r="M1" s="60" t="s">
        <v>33</v>
      </c>
      <c r="N1" s="60"/>
      <c r="O1" s="60"/>
    </row>
    <row r="2" spans="1:21" x14ac:dyDescent="0.25">
      <c r="A2" s="11">
        <v>1</v>
      </c>
      <c r="B2" s="24">
        <v>45109</v>
      </c>
      <c r="C2" s="24">
        <f>B2+6</f>
        <v>45115</v>
      </c>
      <c r="D2" s="32">
        <f t="shared" ref="D2:D21" si="0">IF(COUNTIFS(data_2,"&gt;="&amp;B2,data_2,"&lt;="&amp;C2)&gt;0,COUNTIFS(data_2,"&gt;="&amp;B2,data_2,"&lt;="&amp;C2),"")</f>
        <v>13</v>
      </c>
      <c r="E2" s="25">
        <f ca="1">IF(D2&lt;&gt;"",D2/IF((INT(NOW()-B2)+1)&lt;=0,"",IF((INT(NOW()-B2)+1)&gt;7,7,INT(NOW()-B2)+1)),"")</f>
        <v>1.8571428571428572</v>
      </c>
      <c r="F2" s="11"/>
      <c r="G2" s="1"/>
      <c r="H2" s="58" t="s">
        <v>12</v>
      </c>
      <c r="I2" s="58" t="s">
        <v>13</v>
      </c>
      <c r="J2" s="58"/>
      <c r="K2" s="58"/>
      <c r="M2" s="31" t="s">
        <v>30</v>
      </c>
      <c r="N2" s="31" t="s">
        <v>31</v>
      </c>
      <c r="O2" s="31" t="s">
        <v>32</v>
      </c>
    </row>
    <row r="3" spans="1:21" x14ac:dyDescent="0.25">
      <c r="A3" s="11">
        <v>2</v>
      </c>
      <c r="B3" s="24">
        <f>C2+1</f>
        <v>45116</v>
      </c>
      <c r="C3" s="24">
        <f t="shared" ref="C3:C21" si="1">B3+6</f>
        <v>45122</v>
      </c>
      <c r="D3" s="32">
        <f t="shared" si="0"/>
        <v>14</v>
      </c>
      <c r="E3" s="25">
        <f t="shared" ref="E3:E21" ca="1" si="2">IF(D3&lt;&gt;"",D3/IF((INT(NOW()-B3)+1)&lt;=0,"",IF((INT(NOW()-B3)+1)&gt;7,7,INT(NOW()-B3)+1)),"")</f>
        <v>2</v>
      </c>
      <c r="F3" s="34">
        <f ca="1">IF(AND(E2&gt;0,E2&lt;&gt;"",E3&lt;&gt;""),(E3-E2)/E2,0)</f>
        <v>7.6923076923076886E-2</v>
      </c>
      <c r="G3" s="1"/>
      <c r="H3" s="58"/>
      <c r="I3" s="31">
        <v>2022</v>
      </c>
      <c r="J3" s="31">
        <v>2023</v>
      </c>
      <c r="K3" s="31">
        <v>2024</v>
      </c>
      <c r="M3" s="32">
        <f ca="1">INT(NOW()-MAX(numerico_2))</f>
        <v>3</v>
      </c>
      <c r="N3" s="32">
        <f ca="1">INT(((NOW()-MAX(numerico_2))-M3)*24)</f>
        <v>21</v>
      </c>
      <c r="O3" s="32">
        <f ca="1">INT(((((NOW()-MAX(numerico_2))-M3)*24)-N3)*60)</f>
        <v>29</v>
      </c>
      <c r="R3" s="13"/>
    </row>
    <row r="4" spans="1:21" x14ac:dyDescent="0.25">
      <c r="A4" s="11">
        <v>3</v>
      </c>
      <c r="B4" s="24">
        <f t="shared" ref="B4:B21" si="3">C3+1</f>
        <v>45123</v>
      </c>
      <c r="C4" s="24">
        <f t="shared" si="1"/>
        <v>45129</v>
      </c>
      <c r="D4" s="32">
        <f t="shared" si="0"/>
        <v>7</v>
      </c>
      <c r="E4" s="25">
        <f t="shared" ca="1" si="2"/>
        <v>1</v>
      </c>
      <c r="F4" s="34">
        <f t="shared" ref="F4:F21" ca="1" si="4">IF(AND(E3&gt;0,E3&lt;&gt;"",E4&lt;&gt;""),(E4-E3)/E3,0)</f>
        <v>-0.5</v>
      </c>
      <c r="G4" s="1"/>
      <c r="H4" s="32" t="s">
        <v>14</v>
      </c>
      <c r="I4" s="32">
        <v>35</v>
      </c>
      <c r="J4" s="32">
        <v>47</v>
      </c>
      <c r="K4" s="32">
        <f t="shared" ref="K4:K15" si="5">COUNTIFS(mes_2,$H4,ano_2,K$3)</f>
        <v>18</v>
      </c>
      <c r="M4" s="1"/>
      <c r="N4" s="1"/>
      <c r="O4" s="1"/>
      <c r="R4" s="13"/>
      <c r="S4" s="13"/>
    </row>
    <row r="5" spans="1:21" x14ac:dyDescent="0.25">
      <c r="A5" s="11">
        <v>4</v>
      </c>
      <c r="B5" s="24">
        <f t="shared" si="3"/>
        <v>45130</v>
      </c>
      <c r="C5" s="24">
        <f t="shared" si="1"/>
        <v>45136</v>
      </c>
      <c r="D5" s="32" t="str">
        <f t="shared" si="0"/>
        <v/>
      </c>
      <c r="E5" s="25" t="str">
        <f t="shared" ca="1" si="2"/>
        <v/>
      </c>
      <c r="F5" s="34">
        <f t="shared" ca="1" si="4"/>
        <v>0</v>
      </c>
      <c r="G5" s="1"/>
      <c r="H5" s="32" t="s">
        <v>15</v>
      </c>
      <c r="I5" s="32">
        <v>0</v>
      </c>
      <c r="J5" s="32">
        <v>42</v>
      </c>
      <c r="K5" s="32">
        <f t="shared" si="5"/>
        <v>12</v>
      </c>
      <c r="M5" s="58" t="s">
        <v>38</v>
      </c>
      <c r="N5" s="58"/>
      <c r="O5" s="58"/>
      <c r="R5" s="13"/>
      <c r="S5" s="13"/>
      <c r="T5" s="13"/>
    </row>
    <row r="6" spans="1:21" x14ac:dyDescent="0.25">
      <c r="A6" s="11">
        <v>5</v>
      </c>
      <c r="B6" s="24">
        <f t="shared" si="3"/>
        <v>45137</v>
      </c>
      <c r="C6" s="24">
        <f t="shared" si="1"/>
        <v>45143</v>
      </c>
      <c r="D6" s="32">
        <f t="shared" si="0"/>
        <v>6</v>
      </c>
      <c r="E6" s="25">
        <f t="shared" ca="1" si="2"/>
        <v>0.8571428571428571</v>
      </c>
      <c r="F6" s="34">
        <f t="shared" ca="1" si="4"/>
        <v>0</v>
      </c>
      <c r="G6" s="1"/>
      <c r="H6" s="32" t="s">
        <v>16</v>
      </c>
      <c r="I6" s="32">
        <v>2</v>
      </c>
      <c r="J6" s="32">
        <v>41</v>
      </c>
      <c r="K6" s="32">
        <f t="shared" si="5"/>
        <v>14</v>
      </c>
      <c r="M6" s="61">
        <f>MAX(ult_vez_2)</f>
        <v>14.713194444448163</v>
      </c>
      <c r="N6" s="61"/>
      <c r="O6" s="61"/>
      <c r="R6" s="13"/>
      <c r="S6" s="13"/>
      <c r="T6" s="13"/>
      <c r="U6" s="13"/>
    </row>
    <row r="7" spans="1:21" x14ac:dyDescent="0.25">
      <c r="A7" s="11">
        <v>6</v>
      </c>
      <c r="B7" s="24">
        <f t="shared" si="3"/>
        <v>45144</v>
      </c>
      <c r="C7" s="24">
        <f t="shared" si="1"/>
        <v>45150</v>
      </c>
      <c r="D7" s="32">
        <f t="shared" si="0"/>
        <v>12</v>
      </c>
      <c r="E7" s="25">
        <f t="shared" ca="1" si="2"/>
        <v>1.7142857142857142</v>
      </c>
      <c r="F7" s="34">
        <f t="shared" ca="1" si="4"/>
        <v>1</v>
      </c>
      <c r="G7" s="1"/>
      <c r="H7" s="32" t="s">
        <v>17</v>
      </c>
      <c r="I7" s="32">
        <v>30</v>
      </c>
      <c r="J7" s="32">
        <v>33</v>
      </c>
      <c r="K7" s="32">
        <f t="shared" si="5"/>
        <v>21</v>
      </c>
      <c r="R7" s="13"/>
      <c r="S7" s="13"/>
      <c r="T7" s="13"/>
      <c r="U7" s="13"/>
    </row>
    <row r="8" spans="1:21" x14ac:dyDescent="0.25">
      <c r="A8" s="11">
        <v>7</v>
      </c>
      <c r="B8" s="24">
        <f t="shared" si="3"/>
        <v>45151</v>
      </c>
      <c r="C8" s="24">
        <f t="shared" si="1"/>
        <v>45157</v>
      </c>
      <c r="D8" s="32">
        <f t="shared" si="0"/>
        <v>3</v>
      </c>
      <c r="E8" s="25">
        <f t="shared" ca="1" si="2"/>
        <v>0.42857142857142855</v>
      </c>
      <c r="F8" s="34">
        <f t="shared" ca="1" si="4"/>
        <v>-0.75</v>
      </c>
      <c r="G8" s="1"/>
      <c r="H8" s="32" t="s">
        <v>18</v>
      </c>
      <c r="I8" s="32">
        <v>55</v>
      </c>
      <c r="J8" s="32">
        <v>26</v>
      </c>
      <c r="K8" s="32">
        <f t="shared" si="5"/>
        <v>22</v>
      </c>
      <c r="R8" s="13"/>
      <c r="S8" s="13"/>
      <c r="T8" s="13"/>
      <c r="U8" s="13"/>
    </row>
    <row r="9" spans="1:21" x14ac:dyDescent="0.25">
      <c r="A9" s="11">
        <v>8</v>
      </c>
      <c r="B9" s="24">
        <f t="shared" si="3"/>
        <v>45158</v>
      </c>
      <c r="C9" s="24">
        <f t="shared" si="1"/>
        <v>45164</v>
      </c>
      <c r="D9" s="32" t="str">
        <f t="shared" si="0"/>
        <v/>
      </c>
      <c r="E9" s="25" t="str">
        <f t="shared" ca="1" si="2"/>
        <v/>
      </c>
      <c r="F9" s="34">
        <f t="shared" ca="1" si="4"/>
        <v>0</v>
      </c>
      <c r="G9" s="1"/>
      <c r="H9" s="32" t="s">
        <v>19</v>
      </c>
      <c r="I9" s="32">
        <v>39</v>
      </c>
      <c r="J9" s="32">
        <v>29</v>
      </c>
      <c r="K9" s="32">
        <f t="shared" si="5"/>
        <v>29</v>
      </c>
      <c r="R9" s="13"/>
      <c r="S9" s="13"/>
      <c r="T9" s="13"/>
      <c r="U9" s="13"/>
    </row>
    <row r="10" spans="1:21" x14ac:dyDescent="0.25">
      <c r="A10" s="11">
        <v>9</v>
      </c>
      <c r="B10" s="24">
        <f t="shared" si="3"/>
        <v>45165</v>
      </c>
      <c r="C10" s="24">
        <f t="shared" si="1"/>
        <v>45171</v>
      </c>
      <c r="D10" s="32">
        <f t="shared" si="0"/>
        <v>8</v>
      </c>
      <c r="E10" s="25">
        <f t="shared" ca="1" si="2"/>
        <v>1.1428571428571428</v>
      </c>
      <c r="F10" s="34">
        <f t="shared" ca="1" si="4"/>
        <v>0</v>
      </c>
      <c r="G10" s="1"/>
      <c r="H10" s="32" t="s">
        <v>20</v>
      </c>
      <c r="I10" s="32">
        <v>41</v>
      </c>
      <c r="J10" s="32">
        <f t="shared" ref="J10:J15" si="6">COUNTIFS(mes_2,$H10,ano_2,J$3)</f>
        <v>35</v>
      </c>
      <c r="K10" s="32">
        <f t="shared" si="5"/>
        <v>39</v>
      </c>
      <c r="R10" s="13"/>
      <c r="S10" s="13"/>
      <c r="T10" s="13"/>
      <c r="U10" s="13"/>
    </row>
    <row r="11" spans="1:21" x14ac:dyDescent="0.25">
      <c r="A11" s="11">
        <v>10</v>
      </c>
      <c r="B11" s="24">
        <f t="shared" si="3"/>
        <v>45172</v>
      </c>
      <c r="C11" s="24">
        <f t="shared" si="1"/>
        <v>45178</v>
      </c>
      <c r="D11" s="32">
        <f t="shared" si="0"/>
        <v>5</v>
      </c>
      <c r="E11" s="25">
        <f t="shared" ca="1" si="2"/>
        <v>0.7142857142857143</v>
      </c>
      <c r="F11" s="34">
        <f t="shared" ca="1" si="4"/>
        <v>-0.37499999999999994</v>
      </c>
      <c r="G11" s="1"/>
      <c r="H11" s="32" t="s">
        <v>21</v>
      </c>
      <c r="I11" s="32">
        <v>30</v>
      </c>
      <c r="J11" s="32">
        <f t="shared" si="6"/>
        <v>28</v>
      </c>
      <c r="K11" s="32">
        <f t="shared" si="5"/>
        <v>40</v>
      </c>
      <c r="R11" s="13"/>
      <c r="S11" s="13"/>
      <c r="T11" s="13"/>
      <c r="U11" s="13"/>
    </row>
    <row r="12" spans="1:21" x14ac:dyDescent="0.25">
      <c r="A12" s="11">
        <v>11</v>
      </c>
      <c r="B12" s="24">
        <f t="shared" si="3"/>
        <v>45179</v>
      </c>
      <c r="C12" s="24">
        <f t="shared" si="1"/>
        <v>45185</v>
      </c>
      <c r="D12" s="32">
        <f t="shared" si="0"/>
        <v>8</v>
      </c>
      <c r="E12" s="25">
        <f t="shared" ca="1" si="2"/>
        <v>1.1428571428571428</v>
      </c>
      <c r="F12" s="34">
        <f t="shared" ca="1" si="4"/>
        <v>0.59999999999999987</v>
      </c>
      <c r="G12" s="1"/>
      <c r="H12" s="32" t="s">
        <v>22</v>
      </c>
      <c r="I12" s="32">
        <v>29</v>
      </c>
      <c r="J12" s="32">
        <f t="shared" si="6"/>
        <v>31</v>
      </c>
      <c r="K12" s="32">
        <f t="shared" si="5"/>
        <v>37</v>
      </c>
      <c r="R12" s="13"/>
      <c r="S12" s="13"/>
      <c r="T12" s="13"/>
      <c r="U12" s="13"/>
    </row>
    <row r="13" spans="1:21" x14ac:dyDescent="0.25">
      <c r="A13" s="11">
        <v>12</v>
      </c>
      <c r="B13" s="24">
        <f t="shared" si="3"/>
        <v>45186</v>
      </c>
      <c r="C13" s="24">
        <f t="shared" si="1"/>
        <v>45192</v>
      </c>
      <c r="D13" s="32">
        <f t="shared" si="0"/>
        <v>10</v>
      </c>
      <c r="E13" s="25">
        <f t="shared" ca="1" si="2"/>
        <v>1.4285714285714286</v>
      </c>
      <c r="F13" s="34">
        <f t="shared" ca="1" si="4"/>
        <v>0.25000000000000011</v>
      </c>
      <c r="G13" s="1"/>
      <c r="H13" s="32" t="s">
        <v>23</v>
      </c>
      <c r="I13" s="32">
        <v>38</v>
      </c>
      <c r="J13" s="32">
        <f t="shared" si="6"/>
        <v>37</v>
      </c>
      <c r="K13" s="32">
        <f t="shared" si="5"/>
        <v>44</v>
      </c>
      <c r="R13" s="13"/>
      <c r="S13" s="13"/>
      <c r="T13" s="13"/>
      <c r="U13" s="13"/>
    </row>
    <row r="14" spans="1:21" x14ac:dyDescent="0.25">
      <c r="A14" s="11">
        <v>13</v>
      </c>
      <c r="B14" s="24">
        <f t="shared" si="3"/>
        <v>45193</v>
      </c>
      <c r="C14" s="24">
        <f t="shared" si="1"/>
        <v>45199</v>
      </c>
      <c r="D14" s="32">
        <f t="shared" si="0"/>
        <v>7</v>
      </c>
      <c r="E14" s="25">
        <f t="shared" ca="1" si="2"/>
        <v>1</v>
      </c>
      <c r="F14" s="34">
        <f t="shared" ca="1" si="4"/>
        <v>-0.3</v>
      </c>
      <c r="G14" s="1"/>
      <c r="H14" s="32" t="s">
        <v>24</v>
      </c>
      <c r="I14" s="32">
        <v>26</v>
      </c>
      <c r="J14" s="32">
        <f t="shared" si="6"/>
        <v>25</v>
      </c>
      <c r="K14" s="32">
        <f t="shared" si="5"/>
        <v>38</v>
      </c>
    </row>
    <row r="15" spans="1:21" x14ac:dyDescent="0.25">
      <c r="A15" s="11">
        <v>14</v>
      </c>
      <c r="B15" s="24">
        <f t="shared" si="3"/>
        <v>45200</v>
      </c>
      <c r="C15" s="24">
        <f t="shared" si="1"/>
        <v>45206</v>
      </c>
      <c r="D15" s="32">
        <f t="shared" si="0"/>
        <v>8</v>
      </c>
      <c r="E15" s="25">
        <f t="shared" ca="1" si="2"/>
        <v>1.1428571428571428</v>
      </c>
      <c r="F15" s="34">
        <f t="shared" ca="1" si="4"/>
        <v>0.14285714285714279</v>
      </c>
      <c r="G15" s="1"/>
      <c r="H15" s="32" t="s">
        <v>25</v>
      </c>
      <c r="I15" s="32">
        <v>35</v>
      </c>
      <c r="J15" s="32">
        <f t="shared" si="6"/>
        <v>11</v>
      </c>
      <c r="K15" s="32">
        <f t="shared" si="5"/>
        <v>50</v>
      </c>
    </row>
    <row r="16" spans="1:21" x14ac:dyDescent="0.25">
      <c r="A16" s="11">
        <v>15</v>
      </c>
      <c r="B16" s="24">
        <f t="shared" si="3"/>
        <v>45207</v>
      </c>
      <c r="C16" s="24">
        <f t="shared" si="1"/>
        <v>45213</v>
      </c>
      <c r="D16" s="32">
        <f t="shared" si="0"/>
        <v>8</v>
      </c>
      <c r="E16" s="25">
        <f t="shared" ca="1" si="2"/>
        <v>1.1428571428571428</v>
      </c>
      <c r="F16" s="34">
        <f t="shared" ca="1" si="4"/>
        <v>0</v>
      </c>
      <c r="G16" s="1"/>
      <c r="H16" s="1"/>
      <c r="I16" s="1"/>
    </row>
    <row r="17" spans="1:15" x14ac:dyDescent="0.25">
      <c r="A17" s="11">
        <v>16</v>
      </c>
      <c r="B17" s="24">
        <f t="shared" si="3"/>
        <v>45214</v>
      </c>
      <c r="C17" s="24">
        <f t="shared" si="1"/>
        <v>45220</v>
      </c>
      <c r="D17" s="32">
        <f t="shared" si="0"/>
        <v>11</v>
      </c>
      <c r="E17" s="25">
        <f t="shared" ca="1" si="2"/>
        <v>1.5714285714285714</v>
      </c>
      <c r="F17" s="34">
        <f t="shared" ca="1" si="4"/>
        <v>0.37500000000000006</v>
      </c>
      <c r="G17" s="1"/>
      <c r="H17" s="18" t="s">
        <v>11</v>
      </c>
      <c r="I17" s="49">
        <f>SUM(I4:I15)</f>
        <v>360</v>
      </c>
      <c r="J17" s="49">
        <f>SUM(J4:J15)</f>
        <v>385</v>
      </c>
      <c r="K17" s="49">
        <f>SUM(K4:K15)</f>
        <v>364</v>
      </c>
      <c r="O17" s="10" t="s">
        <v>85</v>
      </c>
    </row>
    <row r="18" spans="1:15" x14ac:dyDescent="0.25">
      <c r="A18" s="11">
        <v>17</v>
      </c>
      <c r="B18" s="24">
        <f t="shared" si="3"/>
        <v>45221</v>
      </c>
      <c r="C18" s="24">
        <f t="shared" si="1"/>
        <v>45227</v>
      </c>
      <c r="D18" s="32">
        <f t="shared" si="0"/>
        <v>7</v>
      </c>
      <c r="E18" s="25">
        <f t="shared" ca="1" si="2"/>
        <v>1</v>
      </c>
      <c r="F18" s="34">
        <f t="shared" ca="1" si="4"/>
        <v>-0.36363636363636365</v>
      </c>
      <c r="G18" s="1"/>
      <c r="H18" s="1"/>
      <c r="I18" s="1"/>
    </row>
    <row r="19" spans="1:15" x14ac:dyDescent="0.25">
      <c r="A19" s="11">
        <v>18</v>
      </c>
      <c r="B19" s="24">
        <f t="shared" si="3"/>
        <v>45228</v>
      </c>
      <c r="C19" s="24">
        <f t="shared" si="1"/>
        <v>45234</v>
      </c>
      <c r="D19" s="32">
        <f t="shared" si="0"/>
        <v>8</v>
      </c>
      <c r="E19" s="25">
        <f t="shared" ca="1" si="2"/>
        <v>1.1428571428571428</v>
      </c>
      <c r="F19" s="34">
        <f t="shared" ca="1" si="4"/>
        <v>0.14285714285714279</v>
      </c>
      <c r="G19" s="1"/>
      <c r="H19" s="62" t="s">
        <v>11</v>
      </c>
      <c r="I19" s="63">
        <f>SUM(I17:K17)</f>
        <v>1109</v>
      </c>
      <c r="J19" s="63"/>
      <c r="K19" s="63"/>
    </row>
    <row r="20" spans="1:15" x14ac:dyDescent="0.25">
      <c r="A20" s="11">
        <v>19</v>
      </c>
      <c r="B20" s="24">
        <f t="shared" si="3"/>
        <v>45235</v>
      </c>
      <c r="C20" s="24">
        <f t="shared" si="1"/>
        <v>45241</v>
      </c>
      <c r="D20" s="32">
        <f t="shared" si="0"/>
        <v>8</v>
      </c>
      <c r="E20" s="25">
        <f t="shared" ca="1" si="2"/>
        <v>1.1428571428571428</v>
      </c>
      <c r="F20" s="34">
        <f t="shared" ca="1" si="4"/>
        <v>0</v>
      </c>
      <c r="G20" s="1"/>
      <c r="H20" s="62"/>
      <c r="I20" s="63"/>
      <c r="J20" s="63"/>
      <c r="K20" s="63"/>
    </row>
    <row r="21" spans="1:15" x14ac:dyDescent="0.25">
      <c r="A21" s="11">
        <v>20</v>
      </c>
      <c r="B21" s="24">
        <f t="shared" si="3"/>
        <v>45242</v>
      </c>
      <c r="C21" s="24">
        <f t="shared" si="1"/>
        <v>45248</v>
      </c>
      <c r="D21" s="32">
        <f t="shared" si="0"/>
        <v>9</v>
      </c>
      <c r="E21" s="25">
        <f t="shared" ca="1" si="2"/>
        <v>1.2857142857142858</v>
      </c>
      <c r="F21" s="34">
        <f t="shared" ca="1" si="4"/>
        <v>0.12500000000000014</v>
      </c>
      <c r="G21" s="1"/>
      <c r="H21" s="1"/>
      <c r="I21" s="1"/>
    </row>
    <row r="22" spans="1:15" x14ac:dyDescent="0.25">
      <c r="A22" s="11">
        <v>21</v>
      </c>
      <c r="B22" s="24">
        <f t="shared" ref="B22:B26" si="7">C21+1</f>
        <v>45249</v>
      </c>
      <c r="C22" s="24">
        <f t="shared" ref="C22:C26" si="8">B22+6</f>
        <v>45255</v>
      </c>
      <c r="D22" s="32">
        <f t="shared" ref="D22:D26" si="9">IF(COUNTIFS(data_2,"&gt;="&amp;B22,data_2,"&lt;="&amp;C22)&gt;0,COUNTIFS(data_2,"&gt;="&amp;B22,data_2,"&lt;="&amp;C22),"")</f>
        <v>3</v>
      </c>
      <c r="E22" s="25">
        <f t="shared" ref="E22:E26" ca="1" si="10">IF(D22&lt;&gt;"",D22/IF((INT(NOW()-B22)+1)&lt;=0,"",IF((INT(NOW()-B22)+1)&gt;7,7,INT(NOW()-B22)+1)),"")</f>
        <v>0.42857142857142855</v>
      </c>
      <c r="F22" s="34">
        <f t="shared" ref="F22:F26" ca="1" si="11">IF(AND(E21&gt;0,E21&lt;&gt;"",E22&lt;&gt;""),(E22-E21)/E21,0)</f>
        <v>-0.66666666666666663</v>
      </c>
    </row>
    <row r="23" spans="1:15" x14ac:dyDescent="0.25">
      <c r="A23" s="11">
        <v>22</v>
      </c>
      <c r="B23" s="24">
        <f t="shared" si="7"/>
        <v>45256</v>
      </c>
      <c r="C23" s="24">
        <f t="shared" si="8"/>
        <v>45262</v>
      </c>
      <c r="D23" s="32" t="str">
        <f t="shared" si="9"/>
        <v/>
      </c>
      <c r="E23" s="25" t="str">
        <f t="shared" ca="1" si="10"/>
        <v/>
      </c>
      <c r="F23" s="34">
        <f t="shared" ca="1" si="11"/>
        <v>0</v>
      </c>
    </row>
    <row r="24" spans="1:15" x14ac:dyDescent="0.25">
      <c r="A24" s="11">
        <v>23</v>
      </c>
      <c r="B24" s="24">
        <f t="shared" si="7"/>
        <v>45263</v>
      </c>
      <c r="C24" s="24">
        <f t="shared" si="8"/>
        <v>45269</v>
      </c>
      <c r="D24" s="32">
        <f t="shared" si="9"/>
        <v>3</v>
      </c>
      <c r="E24" s="25">
        <f t="shared" ca="1" si="10"/>
        <v>0.42857142857142855</v>
      </c>
      <c r="F24" s="34">
        <f t="shared" ca="1" si="11"/>
        <v>0</v>
      </c>
    </row>
    <row r="25" spans="1:15" x14ac:dyDescent="0.25">
      <c r="A25" s="11">
        <v>24</v>
      </c>
      <c r="B25" s="24">
        <f t="shared" si="7"/>
        <v>45270</v>
      </c>
      <c r="C25" s="24">
        <f t="shared" si="8"/>
        <v>45276</v>
      </c>
      <c r="D25" s="32">
        <f t="shared" si="9"/>
        <v>3</v>
      </c>
      <c r="E25" s="25">
        <f t="shared" ca="1" si="10"/>
        <v>0.42857142857142855</v>
      </c>
      <c r="F25" s="34">
        <f t="shared" ca="1" si="11"/>
        <v>0</v>
      </c>
    </row>
    <row r="26" spans="1:15" x14ac:dyDescent="0.25">
      <c r="A26" s="11">
        <v>25</v>
      </c>
      <c r="B26" s="24">
        <f t="shared" si="7"/>
        <v>45277</v>
      </c>
      <c r="C26" s="24">
        <f t="shared" si="8"/>
        <v>45283</v>
      </c>
      <c r="D26" s="32">
        <f t="shared" si="9"/>
        <v>2</v>
      </c>
      <c r="E26" s="25">
        <f t="shared" ca="1" si="10"/>
        <v>0.2857142857142857</v>
      </c>
      <c r="F26" s="34">
        <f t="shared" ca="1" si="11"/>
        <v>-0.33333333333333331</v>
      </c>
    </row>
  </sheetData>
  <mergeCells count="8">
    <mergeCell ref="M1:O1"/>
    <mergeCell ref="M5:O5"/>
    <mergeCell ref="M6:O6"/>
    <mergeCell ref="H19:H20"/>
    <mergeCell ref="I19:K20"/>
    <mergeCell ref="H1:K1"/>
    <mergeCell ref="H2:H3"/>
    <mergeCell ref="I2:K2"/>
  </mergeCells>
  <conditionalFormatting sqref="A2:E26 H4:K15">
    <cfRule type="expression" dxfId="22" priority="2">
      <formula>ODD(ROW())=ROW()</formula>
    </cfRule>
  </conditionalFormatting>
  <conditionalFormatting sqref="F3:F26">
    <cfRule type="expression" priority="3">
      <formula>F3=0</formula>
    </cfRule>
    <cfRule type="expression" dxfId="21" priority="4">
      <formula>F3&lt;0</formula>
    </cfRule>
    <cfRule type="expression" dxfId="20" priority="5">
      <formula>F3&gt;0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B5FE-195A-4E0F-ADEE-9D83B0F606F5}">
  <dimension ref="A1:Q1231"/>
  <sheetViews>
    <sheetView workbookViewId="0">
      <pane ySplit="1" topLeftCell="A509" activePane="bottomLeft" state="frozen"/>
      <selection pane="bottomLeft" activeCell="O1191" sqref="O1191"/>
    </sheetView>
  </sheetViews>
  <sheetFormatPr defaultRowHeight="13.8" x14ac:dyDescent="0.3"/>
  <cols>
    <col min="1" max="1" width="5.44140625" style="1" bestFit="1" customWidth="1"/>
    <col min="2" max="2" width="11" style="1" bestFit="1" customWidth="1"/>
    <col min="3" max="4" width="7.21875" style="1" bestFit="1" customWidth="1"/>
    <col min="5" max="5" width="5.5546875" style="1" bestFit="1" customWidth="1"/>
    <col min="6" max="7" width="18.6640625" style="1" bestFit="1" customWidth="1"/>
    <col min="8" max="8" width="18.6640625" style="1" customWidth="1"/>
    <col min="9" max="9" width="18.77734375" style="1" bestFit="1" customWidth="1"/>
    <col min="10" max="11" width="18.77734375" style="1" customWidth="1"/>
    <col min="12" max="12" width="8.77734375" style="1" bestFit="1" customWidth="1"/>
    <col min="13" max="13" width="1.21875" style="1" customWidth="1"/>
    <col min="14" max="14" width="13.44140625" style="1" bestFit="1" customWidth="1"/>
    <col min="15" max="15" width="12.109375" style="1" bestFit="1" customWidth="1"/>
    <col min="16" max="16" width="16.6640625" style="1" bestFit="1" customWidth="1"/>
    <col min="17" max="17" width="6.6640625" style="1" bestFit="1" customWidth="1"/>
    <col min="18" max="16384" width="8.88671875" style="1"/>
  </cols>
  <sheetData>
    <row r="1" spans="1:17" s="14" customFormat="1" ht="27.6" x14ac:dyDescent="0.3">
      <c r="A1" s="20" t="s">
        <v>0</v>
      </c>
      <c r="B1" s="20" t="s">
        <v>1</v>
      </c>
      <c r="C1" s="20" t="s">
        <v>56</v>
      </c>
      <c r="D1" s="20" t="s">
        <v>57</v>
      </c>
      <c r="E1" s="20" t="s">
        <v>58</v>
      </c>
      <c r="F1" s="30" t="s">
        <v>54</v>
      </c>
      <c r="G1" s="30" t="s">
        <v>59</v>
      </c>
      <c r="H1" s="30" t="s">
        <v>60</v>
      </c>
      <c r="I1" s="30" t="s">
        <v>55</v>
      </c>
      <c r="J1" s="30" t="s">
        <v>61</v>
      </c>
      <c r="K1" s="30" t="s">
        <v>62</v>
      </c>
      <c r="L1" s="29" t="s">
        <v>53</v>
      </c>
      <c r="N1" s="28" t="s">
        <v>63</v>
      </c>
      <c r="O1" s="28" t="s">
        <v>64</v>
      </c>
      <c r="P1" s="28" t="s">
        <v>65</v>
      </c>
      <c r="Q1" s="28" t="s">
        <v>66</v>
      </c>
    </row>
    <row r="2" spans="1:17" x14ac:dyDescent="0.3">
      <c r="A2" s="11">
        <v>1</v>
      </c>
      <c r="B2" s="24">
        <v>45108</v>
      </c>
      <c r="C2" s="11">
        <f t="shared" ref="C2:C31" ca="1" si="0">IF(TODAY() &gt;= B2, COUNTIFS(data_2,_xlfn.CONCAT("=",B2)), "")</f>
        <v>1</v>
      </c>
      <c r="D2" s="11">
        <f ca="1">IF(C2&lt;&gt;"",IF(C2&gt;=1,1,0),"")</f>
        <v>1</v>
      </c>
      <c r="E2" s="11">
        <f t="shared" ref="E2:E31" ca="1" si="1">IF(TODAY() &gt;= B2, COUNTIFS(data_1,_xlfn.CONCAT("=",B2)), "")</f>
        <v>1</v>
      </c>
      <c r="F2" s="67">
        <f ca="1">COUNTIFS(D2:D31,$N$2)</f>
        <v>13</v>
      </c>
      <c r="G2" s="67">
        <f ca="1">SUMIFS(E2:E31,D2:D31,$N$2)</f>
        <v>10</v>
      </c>
      <c r="H2" s="61">
        <f ca="1">IF(AND(F2&lt;&gt;0,F2&lt;&gt;""),G2/F2,"")</f>
        <v>0.76923076923076927</v>
      </c>
      <c r="I2" s="68">
        <f ca="1">COUNTIFS(D2:D31,$N$3)</f>
        <v>17</v>
      </c>
      <c r="J2" s="68">
        <f ca="1">SUMIFS(E2:E31,D2:D31,$N$3)</f>
        <v>35</v>
      </c>
      <c r="K2" s="61">
        <f ca="1">IF(AND(I2&lt;&gt;"",I2&lt;&gt;0),J2/I2,"")</f>
        <v>2.0588235294117645</v>
      </c>
      <c r="L2" s="61">
        <f ca="1">IF(AND(H2&lt;&gt;"",H2&lt;&gt;0),K2/H2,"")</f>
        <v>2.6764705882352935</v>
      </c>
      <c r="N2" s="22">
        <v>0</v>
      </c>
      <c r="O2" s="22">
        <f ca="1">COUNTIFS(D:D,N2)</f>
        <v>319</v>
      </c>
      <c r="P2" s="22">
        <f ca="1">SUMIFS(E:E,D:D,N2)</f>
        <v>243</v>
      </c>
      <c r="Q2" s="26">
        <f ca="1">P2/O2</f>
        <v>0.76175548589341691</v>
      </c>
    </row>
    <row r="3" spans="1:17" x14ac:dyDescent="0.3">
      <c r="A3" s="11">
        <f>A2+1</f>
        <v>2</v>
      </c>
      <c r="B3" s="24">
        <v>45109</v>
      </c>
      <c r="C3" s="11">
        <f t="shared" ca="1" si="0"/>
        <v>1</v>
      </c>
      <c r="D3" s="11">
        <f t="shared" ref="D3:D31" ca="1" si="2">IF(C3&lt;&gt;"",IF(C3&gt;=1,1,0),"")</f>
        <v>1</v>
      </c>
      <c r="E3" s="11">
        <f t="shared" ca="1" si="1"/>
        <v>1</v>
      </c>
      <c r="F3" s="67"/>
      <c r="G3" s="67"/>
      <c r="H3" s="61"/>
      <c r="I3" s="68"/>
      <c r="J3" s="68"/>
      <c r="K3" s="61"/>
      <c r="L3" s="61"/>
      <c r="N3" s="23">
        <v>1</v>
      </c>
      <c r="O3" s="23">
        <f ca="1">COUNTIFS(D:D,N3)</f>
        <v>259</v>
      </c>
      <c r="P3" s="23">
        <f ca="1">SUMIFS(E:E,D:D,N3)</f>
        <v>581</v>
      </c>
      <c r="Q3" s="27">
        <f ca="1">P3/O3</f>
        <v>2.2432432432432434</v>
      </c>
    </row>
    <row r="4" spans="1:17" x14ac:dyDescent="0.3">
      <c r="A4" s="11">
        <f t="shared" ref="A4:A67" si="3">A3+1</f>
        <v>3</v>
      </c>
      <c r="B4" s="24">
        <v>45110</v>
      </c>
      <c r="C4" s="11">
        <f t="shared" ca="1" si="0"/>
        <v>3</v>
      </c>
      <c r="D4" s="11">
        <f t="shared" ca="1" si="2"/>
        <v>1</v>
      </c>
      <c r="E4" s="11">
        <f t="shared" ca="1" si="1"/>
        <v>3</v>
      </c>
      <c r="F4" s="67"/>
      <c r="G4" s="67"/>
      <c r="H4" s="61"/>
      <c r="I4" s="68"/>
      <c r="J4" s="68"/>
      <c r="K4" s="61"/>
      <c r="L4" s="61"/>
    </row>
    <row r="5" spans="1:17" x14ac:dyDescent="0.3">
      <c r="A5" s="11">
        <f t="shared" si="3"/>
        <v>4</v>
      </c>
      <c r="B5" s="24">
        <v>45111</v>
      </c>
      <c r="C5" s="11">
        <f t="shared" ca="1" si="0"/>
        <v>2</v>
      </c>
      <c r="D5" s="11">
        <f t="shared" ca="1" si="2"/>
        <v>1</v>
      </c>
      <c r="E5" s="11">
        <f t="shared" ca="1" si="1"/>
        <v>2</v>
      </c>
      <c r="F5" s="67"/>
      <c r="G5" s="67"/>
      <c r="H5" s="61"/>
      <c r="I5" s="68"/>
      <c r="J5" s="68"/>
      <c r="K5" s="61"/>
      <c r="L5" s="61"/>
      <c r="N5" s="67" t="s">
        <v>53</v>
      </c>
      <c r="O5" s="67"/>
      <c r="P5" s="67"/>
      <c r="Q5" s="25">
        <f ca="1">Q3/Q2</f>
        <v>2.9448337226115009</v>
      </c>
    </row>
    <row r="6" spans="1:17" x14ac:dyDescent="0.3">
      <c r="A6" s="11">
        <f t="shared" si="3"/>
        <v>5</v>
      </c>
      <c r="B6" s="24">
        <v>45112</v>
      </c>
      <c r="C6" s="11">
        <f t="shared" ca="1" si="0"/>
        <v>2</v>
      </c>
      <c r="D6" s="11">
        <f t="shared" ca="1" si="2"/>
        <v>1</v>
      </c>
      <c r="E6" s="11">
        <f t="shared" ca="1" si="1"/>
        <v>2</v>
      </c>
      <c r="F6" s="67"/>
      <c r="G6" s="67"/>
      <c r="H6" s="61"/>
      <c r="I6" s="68"/>
      <c r="J6" s="68"/>
      <c r="K6" s="61"/>
      <c r="L6" s="61"/>
    </row>
    <row r="7" spans="1:17" x14ac:dyDescent="0.3">
      <c r="A7" s="11">
        <f t="shared" si="3"/>
        <v>6</v>
      </c>
      <c r="B7" s="24">
        <v>45113</v>
      </c>
      <c r="C7" s="11">
        <f t="shared" ca="1" si="0"/>
        <v>1</v>
      </c>
      <c r="D7" s="11">
        <f t="shared" ca="1" si="2"/>
        <v>1</v>
      </c>
      <c r="E7" s="11">
        <f t="shared" ca="1" si="1"/>
        <v>1</v>
      </c>
      <c r="F7" s="67"/>
      <c r="G7" s="67"/>
      <c r="H7" s="61"/>
      <c r="I7" s="68"/>
      <c r="J7" s="68"/>
      <c r="K7" s="61"/>
      <c r="L7" s="61"/>
    </row>
    <row r="8" spans="1:17" x14ac:dyDescent="0.3">
      <c r="A8" s="11">
        <f t="shared" si="3"/>
        <v>7</v>
      </c>
      <c r="B8" s="24">
        <v>45114</v>
      </c>
      <c r="C8" s="11">
        <f t="shared" ca="1" si="0"/>
        <v>1</v>
      </c>
      <c r="D8" s="11">
        <f t="shared" ca="1" si="2"/>
        <v>1</v>
      </c>
      <c r="E8" s="11">
        <f t="shared" ca="1" si="1"/>
        <v>1</v>
      </c>
      <c r="F8" s="67"/>
      <c r="G8" s="67"/>
      <c r="H8" s="61"/>
      <c r="I8" s="68"/>
      <c r="J8" s="68"/>
      <c r="K8" s="61"/>
      <c r="L8" s="61"/>
    </row>
    <row r="9" spans="1:17" x14ac:dyDescent="0.3">
      <c r="A9" s="11">
        <f t="shared" si="3"/>
        <v>8</v>
      </c>
      <c r="B9" s="24">
        <v>45115</v>
      </c>
      <c r="C9" s="11">
        <f t="shared" ca="1" si="0"/>
        <v>3</v>
      </c>
      <c r="D9" s="11">
        <f t="shared" ca="1" si="2"/>
        <v>1</v>
      </c>
      <c r="E9" s="11">
        <f t="shared" ca="1" si="1"/>
        <v>3</v>
      </c>
      <c r="F9" s="67"/>
      <c r="G9" s="67"/>
      <c r="H9" s="61"/>
      <c r="I9" s="68"/>
      <c r="J9" s="68"/>
      <c r="K9" s="61"/>
      <c r="L9" s="61"/>
    </row>
    <row r="10" spans="1:17" x14ac:dyDescent="0.3">
      <c r="A10" s="11">
        <f t="shared" si="3"/>
        <v>9</v>
      </c>
      <c r="B10" s="24">
        <v>45116</v>
      </c>
      <c r="C10" s="11">
        <f t="shared" ca="1" si="0"/>
        <v>2</v>
      </c>
      <c r="D10" s="11">
        <f t="shared" ca="1" si="2"/>
        <v>1</v>
      </c>
      <c r="E10" s="11">
        <f t="shared" ca="1" si="1"/>
        <v>2</v>
      </c>
      <c r="F10" s="67"/>
      <c r="G10" s="67"/>
      <c r="H10" s="61"/>
      <c r="I10" s="68"/>
      <c r="J10" s="68"/>
      <c r="K10" s="61"/>
      <c r="L10" s="61"/>
    </row>
    <row r="11" spans="1:17" x14ac:dyDescent="0.3">
      <c r="A11" s="11">
        <f t="shared" si="3"/>
        <v>10</v>
      </c>
      <c r="B11" s="24">
        <v>45117</v>
      </c>
      <c r="C11" s="11">
        <f t="shared" ca="1" si="0"/>
        <v>3</v>
      </c>
      <c r="D11" s="11">
        <f t="shared" ca="1" si="2"/>
        <v>1</v>
      </c>
      <c r="E11" s="11">
        <f t="shared" ca="1" si="1"/>
        <v>3</v>
      </c>
      <c r="F11" s="67"/>
      <c r="G11" s="67"/>
      <c r="H11" s="61"/>
      <c r="I11" s="68"/>
      <c r="J11" s="68"/>
      <c r="K11" s="61"/>
      <c r="L11" s="61"/>
    </row>
    <row r="12" spans="1:17" x14ac:dyDescent="0.3">
      <c r="A12" s="11">
        <f t="shared" si="3"/>
        <v>11</v>
      </c>
      <c r="B12" s="24">
        <v>45118</v>
      </c>
      <c r="C12" s="11">
        <f t="shared" ca="1" si="0"/>
        <v>0</v>
      </c>
      <c r="D12" s="11">
        <f t="shared" ca="1" si="2"/>
        <v>0</v>
      </c>
      <c r="E12" s="11">
        <f t="shared" ca="1" si="1"/>
        <v>0</v>
      </c>
      <c r="F12" s="67"/>
      <c r="G12" s="67"/>
      <c r="H12" s="61"/>
      <c r="I12" s="68"/>
      <c r="J12" s="68"/>
      <c r="K12" s="61"/>
      <c r="L12" s="61"/>
    </row>
    <row r="13" spans="1:17" x14ac:dyDescent="0.3">
      <c r="A13" s="11">
        <f t="shared" si="3"/>
        <v>12</v>
      </c>
      <c r="B13" s="24">
        <v>45119</v>
      </c>
      <c r="C13" s="11">
        <f t="shared" ca="1" si="0"/>
        <v>1</v>
      </c>
      <c r="D13" s="11">
        <f t="shared" ca="1" si="2"/>
        <v>1</v>
      </c>
      <c r="E13" s="11">
        <f t="shared" ca="1" si="1"/>
        <v>1</v>
      </c>
      <c r="F13" s="67"/>
      <c r="G13" s="67"/>
      <c r="H13" s="61"/>
      <c r="I13" s="68"/>
      <c r="J13" s="68"/>
      <c r="K13" s="61"/>
      <c r="L13" s="61"/>
    </row>
    <row r="14" spans="1:17" x14ac:dyDescent="0.3">
      <c r="A14" s="11">
        <f t="shared" si="3"/>
        <v>13</v>
      </c>
      <c r="B14" s="24">
        <v>45120</v>
      </c>
      <c r="C14" s="11">
        <f t="shared" ca="1" si="0"/>
        <v>2</v>
      </c>
      <c r="D14" s="11">
        <f t="shared" ca="1" si="2"/>
        <v>1</v>
      </c>
      <c r="E14" s="11">
        <f t="shared" ca="1" si="1"/>
        <v>2</v>
      </c>
      <c r="F14" s="67"/>
      <c r="G14" s="67"/>
      <c r="H14" s="61"/>
      <c r="I14" s="68"/>
      <c r="J14" s="68"/>
      <c r="K14" s="61"/>
      <c r="L14" s="61"/>
    </row>
    <row r="15" spans="1:17" x14ac:dyDescent="0.3">
      <c r="A15" s="11">
        <f t="shared" si="3"/>
        <v>14</v>
      </c>
      <c r="B15" s="24">
        <v>45121</v>
      </c>
      <c r="C15" s="11">
        <f t="shared" ca="1" si="0"/>
        <v>3</v>
      </c>
      <c r="D15" s="11">
        <f t="shared" ca="1" si="2"/>
        <v>1</v>
      </c>
      <c r="E15" s="11">
        <f t="shared" ca="1" si="1"/>
        <v>3</v>
      </c>
      <c r="F15" s="67"/>
      <c r="G15" s="67"/>
      <c r="H15" s="61"/>
      <c r="I15" s="68"/>
      <c r="J15" s="68"/>
      <c r="K15" s="61"/>
      <c r="L15" s="61"/>
    </row>
    <row r="16" spans="1:17" x14ac:dyDescent="0.3">
      <c r="A16" s="11">
        <f t="shared" si="3"/>
        <v>15</v>
      </c>
      <c r="B16" s="24">
        <v>45122</v>
      </c>
      <c r="C16" s="11">
        <f t="shared" ca="1" si="0"/>
        <v>3</v>
      </c>
      <c r="D16" s="11">
        <f t="shared" ca="1" si="2"/>
        <v>1</v>
      </c>
      <c r="E16" s="11">
        <f t="shared" ca="1" si="1"/>
        <v>3</v>
      </c>
      <c r="F16" s="67"/>
      <c r="G16" s="67"/>
      <c r="H16" s="61"/>
      <c r="I16" s="68"/>
      <c r="J16" s="68"/>
      <c r="K16" s="61"/>
      <c r="L16" s="61"/>
    </row>
    <row r="17" spans="1:12" x14ac:dyDescent="0.3">
      <c r="A17" s="11">
        <f t="shared" si="3"/>
        <v>16</v>
      </c>
      <c r="B17" s="24">
        <v>45123</v>
      </c>
      <c r="C17" s="11">
        <f t="shared" ca="1" si="0"/>
        <v>0</v>
      </c>
      <c r="D17" s="11">
        <f t="shared" ca="1" si="2"/>
        <v>0</v>
      </c>
      <c r="E17" s="11">
        <f t="shared" ca="1" si="1"/>
        <v>0</v>
      </c>
      <c r="F17" s="67"/>
      <c r="G17" s="67"/>
      <c r="H17" s="61"/>
      <c r="I17" s="68"/>
      <c r="J17" s="68"/>
      <c r="K17" s="61"/>
      <c r="L17" s="61"/>
    </row>
    <row r="18" spans="1:12" x14ac:dyDescent="0.3">
      <c r="A18" s="11">
        <f t="shared" si="3"/>
        <v>17</v>
      </c>
      <c r="B18" s="24">
        <v>45124</v>
      </c>
      <c r="C18" s="11">
        <f t="shared" ca="1" si="0"/>
        <v>1</v>
      </c>
      <c r="D18" s="11">
        <f t="shared" ca="1" si="2"/>
        <v>1</v>
      </c>
      <c r="E18" s="11">
        <f t="shared" ca="1" si="1"/>
        <v>1</v>
      </c>
      <c r="F18" s="67"/>
      <c r="G18" s="67"/>
      <c r="H18" s="61"/>
      <c r="I18" s="68"/>
      <c r="J18" s="68"/>
      <c r="K18" s="61"/>
      <c r="L18" s="61"/>
    </row>
    <row r="19" spans="1:12" x14ac:dyDescent="0.3">
      <c r="A19" s="11">
        <f t="shared" si="3"/>
        <v>18</v>
      </c>
      <c r="B19" s="24">
        <v>45125</v>
      </c>
      <c r="C19" s="11">
        <f t="shared" ca="1" si="0"/>
        <v>3</v>
      </c>
      <c r="D19" s="11">
        <f t="shared" ca="1" si="2"/>
        <v>1</v>
      </c>
      <c r="E19" s="11">
        <f t="shared" ca="1" si="1"/>
        <v>3</v>
      </c>
      <c r="F19" s="67"/>
      <c r="G19" s="67"/>
      <c r="H19" s="61"/>
      <c r="I19" s="68"/>
      <c r="J19" s="68"/>
      <c r="K19" s="61"/>
      <c r="L19" s="61"/>
    </row>
    <row r="20" spans="1:12" x14ac:dyDescent="0.3">
      <c r="A20" s="11">
        <f t="shared" si="3"/>
        <v>19</v>
      </c>
      <c r="B20" s="24">
        <v>45126</v>
      </c>
      <c r="C20" s="11">
        <f t="shared" ca="1" si="0"/>
        <v>0</v>
      </c>
      <c r="D20" s="11">
        <f t="shared" ca="1" si="2"/>
        <v>0</v>
      </c>
      <c r="E20" s="11">
        <f t="shared" ca="1" si="1"/>
        <v>0</v>
      </c>
      <c r="F20" s="67"/>
      <c r="G20" s="67"/>
      <c r="H20" s="61"/>
      <c r="I20" s="68"/>
      <c r="J20" s="68"/>
      <c r="K20" s="61"/>
      <c r="L20" s="61"/>
    </row>
    <row r="21" spans="1:12" x14ac:dyDescent="0.3">
      <c r="A21" s="11">
        <f t="shared" si="3"/>
        <v>20</v>
      </c>
      <c r="B21" s="24">
        <v>45127</v>
      </c>
      <c r="C21" s="11">
        <f t="shared" ca="1" si="0"/>
        <v>3</v>
      </c>
      <c r="D21" s="11">
        <f t="shared" ca="1" si="2"/>
        <v>1</v>
      </c>
      <c r="E21" s="11">
        <f t="shared" ca="1" si="1"/>
        <v>3</v>
      </c>
      <c r="F21" s="67"/>
      <c r="G21" s="67"/>
      <c r="H21" s="61"/>
      <c r="I21" s="68"/>
      <c r="J21" s="68"/>
      <c r="K21" s="61"/>
      <c r="L21" s="61"/>
    </row>
    <row r="22" spans="1:12" x14ac:dyDescent="0.3">
      <c r="A22" s="11">
        <f t="shared" si="3"/>
        <v>21</v>
      </c>
      <c r="B22" s="24">
        <v>45128</v>
      </c>
      <c r="C22" s="11">
        <f t="shared" ca="1" si="0"/>
        <v>0</v>
      </c>
      <c r="D22" s="11">
        <f t="shared" ca="1" si="2"/>
        <v>0</v>
      </c>
      <c r="E22" s="11">
        <f t="shared" ca="1" si="1"/>
        <v>0</v>
      </c>
      <c r="F22" s="67"/>
      <c r="G22" s="67"/>
      <c r="H22" s="61"/>
      <c r="I22" s="68"/>
      <c r="J22" s="68"/>
      <c r="K22" s="61"/>
      <c r="L22" s="61"/>
    </row>
    <row r="23" spans="1:12" x14ac:dyDescent="0.3">
      <c r="A23" s="11">
        <f t="shared" si="3"/>
        <v>22</v>
      </c>
      <c r="B23" s="24">
        <v>45129</v>
      </c>
      <c r="C23" s="11">
        <f t="shared" ca="1" si="0"/>
        <v>0</v>
      </c>
      <c r="D23" s="11">
        <f t="shared" ca="1" si="2"/>
        <v>0</v>
      </c>
      <c r="E23" s="11">
        <f t="shared" ca="1" si="1"/>
        <v>1</v>
      </c>
      <c r="F23" s="67"/>
      <c r="G23" s="67"/>
      <c r="H23" s="61"/>
      <c r="I23" s="68"/>
      <c r="J23" s="68"/>
      <c r="K23" s="61"/>
      <c r="L23" s="61"/>
    </row>
    <row r="24" spans="1:12" x14ac:dyDescent="0.3">
      <c r="A24" s="11">
        <f t="shared" si="3"/>
        <v>23</v>
      </c>
      <c r="B24" s="24">
        <v>45130</v>
      </c>
      <c r="C24" s="11">
        <f t="shared" ca="1" si="0"/>
        <v>0</v>
      </c>
      <c r="D24" s="11">
        <f t="shared" ca="1" si="2"/>
        <v>0</v>
      </c>
      <c r="E24" s="11">
        <f t="shared" ca="1" si="1"/>
        <v>1</v>
      </c>
      <c r="F24" s="67"/>
      <c r="G24" s="67"/>
      <c r="H24" s="61"/>
      <c r="I24" s="68"/>
      <c r="J24" s="68"/>
      <c r="K24" s="61"/>
      <c r="L24" s="61"/>
    </row>
    <row r="25" spans="1:12" x14ac:dyDescent="0.3">
      <c r="A25" s="11">
        <f t="shared" si="3"/>
        <v>24</v>
      </c>
      <c r="B25" s="24">
        <v>45131</v>
      </c>
      <c r="C25" s="11">
        <f t="shared" ca="1" si="0"/>
        <v>0</v>
      </c>
      <c r="D25" s="11">
        <f t="shared" ca="1" si="2"/>
        <v>0</v>
      </c>
      <c r="E25" s="11">
        <f t="shared" ca="1" si="1"/>
        <v>0</v>
      </c>
      <c r="F25" s="67"/>
      <c r="G25" s="67"/>
      <c r="H25" s="61"/>
      <c r="I25" s="68"/>
      <c r="J25" s="68"/>
      <c r="K25" s="61"/>
      <c r="L25" s="61"/>
    </row>
    <row r="26" spans="1:12" x14ac:dyDescent="0.3">
      <c r="A26" s="11">
        <f t="shared" si="3"/>
        <v>25</v>
      </c>
      <c r="B26" s="24">
        <v>45132</v>
      </c>
      <c r="C26" s="11">
        <f t="shared" ca="1" si="0"/>
        <v>0</v>
      </c>
      <c r="D26" s="11">
        <f t="shared" ca="1" si="2"/>
        <v>0</v>
      </c>
      <c r="E26" s="11">
        <f t="shared" ca="1" si="1"/>
        <v>1</v>
      </c>
      <c r="F26" s="67"/>
      <c r="G26" s="67"/>
      <c r="H26" s="61"/>
      <c r="I26" s="68"/>
      <c r="J26" s="68"/>
      <c r="K26" s="61"/>
      <c r="L26" s="61"/>
    </row>
    <row r="27" spans="1:12" x14ac:dyDescent="0.3">
      <c r="A27" s="11">
        <f t="shared" si="3"/>
        <v>26</v>
      </c>
      <c r="B27" s="24">
        <v>45133</v>
      </c>
      <c r="C27" s="11">
        <f t="shared" ca="1" si="0"/>
        <v>0</v>
      </c>
      <c r="D27" s="11">
        <f t="shared" ca="1" si="2"/>
        <v>0</v>
      </c>
      <c r="E27" s="11">
        <f t="shared" ca="1" si="1"/>
        <v>2</v>
      </c>
      <c r="F27" s="67"/>
      <c r="G27" s="67"/>
      <c r="H27" s="61"/>
      <c r="I27" s="68"/>
      <c r="J27" s="68"/>
      <c r="K27" s="61"/>
      <c r="L27" s="61"/>
    </row>
    <row r="28" spans="1:12" x14ac:dyDescent="0.3">
      <c r="A28" s="11">
        <f t="shared" si="3"/>
        <v>27</v>
      </c>
      <c r="B28" s="24">
        <v>45134</v>
      </c>
      <c r="C28" s="11">
        <f t="shared" ca="1" si="0"/>
        <v>0</v>
      </c>
      <c r="D28" s="11">
        <f t="shared" ca="1" si="2"/>
        <v>0</v>
      </c>
      <c r="E28" s="11">
        <f t="shared" ca="1" si="1"/>
        <v>1</v>
      </c>
      <c r="F28" s="67"/>
      <c r="G28" s="67"/>
      <c r="H28" s="61"/>
      <c r="I28" s="68"/>
      <c r="J28" s="68"/>
      <c r="K28" s="61"/>
      <c r="L28" s="61"/>
    </row>
    <row r="29" spans="1:12" x14ac:dyDescent="0.3">
      <c r="A29" s="11">
        <f t="shared" si="3"/>
        <v>28</v>
      </c>
      <c r="B29" s="24">
        <v>45135</v>
      </c>
      <c r="C29" s="11">
        <f t="shared" ca="1" si="0"/>
        <v>0</v>
      </c>
      <c r="D29" s="11">
        <f t="shared" ca="1" si="2"/>
        <v>0</v>
      </c>
      <c r="E29" s="11">
        <f t="shared" ca="1" si="1"/>
        <v>1</v>
      </c>
      <c r="F29" s="67"/>
      <c r="G29" s="67"/>
      <c r="H29" s="61"/>
      <c r="I29" s="68"/>
      <c r="J29" s="68"/>
      <c r="K29" s="61"/>
      <c r="L29" s="61"/>
    </row>
    <row r="30" spans="1:12" x14ac:dyDescent="0.3">
      <c r="A30" s="11">
        <f t="shared" si="3"/>
        <v>29</v>
      </c>
      <c r="B30" s="24">
        <v>45136</v>
      </c>
      <c r="C30" s="11">
        <f t="shared" ca="1" si="0"/>
        <v>0</v>
      </c>
      <c r="D30" s="11">
        <f t="shared" ca="1" si="2"/>
        <v>0</v>
      </c>
      <c r="E30" s="11">
        <f t="shared" ca="1" si="1"/>
        <v>1</v>
      </c>
      <c r="F30" s="67"/>
      <c r="G30" s="67"/>
      <c r="H30" s="61"/>
      <c r="I30" s="68"/>
      <c r="J30" s="68"/>
      <c r="K30" s="61"/>
      <c r="L30" s="61"/>
    </row>
    <row r="31" spans="1:12" x14ac:dyDescent="0.3">
      <c r="A31" s="11">
        <f t="shared" si="3"/>
        <v>30</v>
      </c>
      <c r="B31" s="24">
        <v>45137</v>
      </c>
      <c r="C31" s="11">
        <f t="shared" ca="1" si="0"/>
        <v>0</v>
      </c>
      <c r="D31" s="11">
        <f t="shared" ca="1" si="2"/>
        <v>0</v>
      </c>
      <c r="E31" s="11">
        <f t="shared" ca="1" si="1"/>
        <v>2</v>
      </c>
      <c r="F31" s="67"/>
      <c r="G31" s="67"/>
      <c r="H31" s="61"/>
      <c r="I31" s="68"/>
      <c r="J31" s="68"/>
      <c r="K31" s="61"/>
      <c r="L31" s="61"/>
    </row>
    <row r="32" spans="1:12" x14ac:dyDescent="0.3">
      <c r="A32" s="11">
        <f t="shared" si="3"/>
        <v>31</v>
      </c>
      <c r="B32" s="24">
        <v>45138</v>
      </c>
      <c r="C32" s="11">
        <f t="shared" ref="C32:C53" ca="1" si="4">IF(TODAY() &gt;= B32, COUNTIFS(data_2,_xlfn.CONCAT("=",B32)), "")</f>
        <v>0</v>
      </c>
      <c r="D32" s="11">
        <f t="shared" ref="D32:D53" ca="1" si="5">IF(C32&lt;&gt;"",IF(C32&gt;=1,1,0),"")</f>
        <v>0</v>
      </c>
      <c r="E32" s="11">
        <f t="shared" ref="E32:E53" ca="1" si="6">IF(TODAY() &gt;= B32, COUNTIFS(data_1,_xlfn.CONCAT("=",B32)), "")</f>
        <v>2</v>
      </c>
      <c r="F32" s="67">
        <f ca="1">COUNTIFS(D32:D61,$N$2)</f>
        <v>21</v>
      </c>
      <c r="G32" s="67">
        <f ca="1">SUMIFS(E32:E61,D32:D61,$N$2)</f>
        <v>18</v>
      </c>
      <c r="H32" s="61">
        <f t="shared" ref="H32" ca="1" si="7">IF(AND(F32&lt;&gt;0,F32&lt;&gt;""),G32/F32,"")</f>
        <v>0.8571428571428571</v>
      </c>
      <c r="I32" s="68">
        <f ca="1">COUNTIFS(D32:D61,$N$3)</f>
        <v>9</v>
      </c>
      <c r="J32" s="68">
        <f ca="1">SUMIFS(E32:E61,D32:D61,$N$3)</f>
        <v>24</v>
      </c>
      <c r="K32" s="61">
        <f t="shared" ref="K32" ca="1" si="8">IF(AND(I32&lt;&gt;"",I32&lt;&gt;0),J32/I32,"")</f>
        <v>2.6666666666666665</v>
      </c>
      <c r="L32" s="61">
        <f t="shared" ref="L32" ca="1" si="9">IF(AND(H32&lt;&gt;"",H32&lt;&gt;0),K32/H32,"")</f>
        <v>3.1111111111111112</v>
      </c>
    </row>
    <row r="33" spans="1:12" x14ac:dyDescent="0.3">
      <c r="A33" s="11">
        <f t="shared" si="3"/>
        <v>32</v>
      </c>
      <c r="B33" s="24">
        <v>45139</v>
      </c>
      <c r="C33" s="11">
        <f t="shared" ca="1" si="4"/>
        <v>0</v>
      </c>
      <c r="D33" s="11">
        <f t="shared" ca="1" si="5"/>
        <v>0</v>
      </c>
      <c r="E33" s="11">
        <f t="shared" ca="1" si="6"/>
        <v>0</v>
      </c>
      <c r="F33" s="67"/>
      <c r="G33" s="67"/>
      <c r="H33" s="61"/>
      <c r="I33" s="68"/>
      <c r="J33" s="68"/>
      <c r="K33" s="61"/>
      <c r="L33" s="61"/>
    </row>
    <row r="34" spans="1:12" x14ac:dyDescent="0.3">
      <c r="A34" s="11">
        <f t="shared" si="3"/>
        <v>33</v>
      </c>
      <c r="B34" s="24">
        <v>45140</v>
      </c>
      <c r="C34" s="11">
        <f t="shared" ca="1" si="4"/>
        <v>0</v>
      </c>
      <c r="D34" s="11">
        <f t="shared" ca="1" si="5"/>
        <v>0</v>
      </c>
      <c r="E34" s="11">
        <f t="shared" ca="1" si="6"/>
        <v>1</v>
      </c>
      <c r="F34" s="67"/>
      <c r="G34" s="67"/>
      <c r="H34" s="61"/>
      <c r="I34" s="68"/>
      <c r="J34" s="68"/>
      <c r="K34" s="61"/>
      <c r="L34" s="61"/>
    </row>
    <row r="35" spans="1:12" x14ac:dyDescent="0.3">
      <c r="A35" s="11">
        <f t="shared" si="3"/>
        <v>34</v>
      </c>
      <c r="B35" s="24">
        <v>45141</v>
      </c>
      <c r="C35" s="11">
        <f t="shared" ca="1" si="4"/>
        <v>5</v>
      </c>
      <c r="D35" s="11">
        <f t="shared" ca="1" si="5"/>
        <v>1</v>
      </c>
      <c r="E35" s="11">
        <f t="shared" ca="1" si="6"/>
        <v>6</v>
      </c>
      <c r="F35" s="67"/>
      <c r="G35" s="67"/>
      <c r="H35" s="61"/>
      <c r="I35" s="68"/>
      <c r="J35" s="68"/>
      <c r="K35" s="61"/>
      <c r="L35" s="61"/>
    </row>
    <row r="36" spans="1:12" x14ac:dyDescent="0.3">
      <c r="A36" s="11">
        <f t="shared" si="3"/>
        <v>35</v>
      </c>
      <c r="B36" s="24">
        <v>45142</v>
      </c>
      <c r="C36" s="11">
        <f t="shared" ca="1" si="4"/>
        <v>0</v>
      </c>
      <c r="D36" s="11">
        <f t="shared" ca="1" si="5"/>
        <v>0</v>
      </c>
      <c r="E36" s="11">
        <f t="shared" ca="1" si="6"/>
        <v>0</v>
      </c>
      <c r="F36" s="67"/>
      <c r="G36" s="67"/>
      <c r="H36" s="61"/>
      <c r="I36" s="68"/>
      <c r="J36" s="68"/>
      <c r="K36" s="61"/>
      <c r="L36" s="61"/>
    </row>
    <row r="37" spans="1:12" x14ac:dyDescent="0.3">
      <c r="A37" s="11">
        <f t="shared" si="3"/>
        <v>36</v>
      </c>
      <c r="B37" s="24">
        <v>45143</v>
      </c>
      <c r="C37" s="11">
        <f t="shared" ca="1" si="4"/>
        <v>1</v>
      </c>
      <c r="D37" s="11">
        <f t="shared" ca="1" si="5"/>
        <v>1</v>
      </c>
      <c r="E37" s="11">
        <f t="shared" ca="1" si="6"/>
        <v>1</v>
      </c>
      <c r="F37" s="67"/>
      <c r="G37" s="67"/>
      <c r="H37" s="61"/>
      <c r="I37" s="68"/>
      <c r="J37" s="68"/>
      <c r="K37" s="61"/>
      <c r="L37" s="61"/>
    </row>
    <row r="38" spans="1:12" x14ac:dyDescent="0.3">
      <c r="A38" s="11">
        <f t="shared" si="3"/>
        <v>37</v>
      </c>
      <c r="B38" s="24">
        <v>45144</v>
      </c>
      <c r="C38" s="11">
        <f t="shared" ca="1" si="4"/>
        <v>3</v>
      </c>
      <c r="D38" s="11">
        <f t="shared" ca="1" si="5"/>
        <v>1</v>
      </c>
      <c r="E38" s="11">
        <f t="shared" ca="1" si="6"/>
        <v>3</v>
      </c>
      <c r="F38" s="67"/>
      <c r="G38" s="67"/>
      <c r="H38" s="61"/>
      <c r="I38" s="68"/>
      <c r="J38" s="68"/>
      <c r="K38" s="61"/>
      <c r="L38" s="61"/>
    </row>
    <row r="39" spans="1:12" x14ac:dyDescent="0.3">
      <c r="A39" s="11">
        <f t="shared" si="3"/>
        <v>38</v>
      </c>
      <c r="B39" s="24">
        <v>45145</v>
      </c>
      <c r="C39" s="11">
        <f t="shared" ca="1" si="4"/>
        <v>3</v>
      </c>
      <c r="D39" s="11">
        <f t="shared" ca="1" si="5"/>
        <v>1</v>
      </c>
      <c r="E39" s="11">
        <f t="shared" ca="1" si="6"/>
        <v>3</v>
      </c>
      <c r="F39" s="67"/>
      <c r="G39" s="67"/>
      <c r="H39" s="61"/>
      <c r="I39" s="68"/>
      <c r="J39" s="68"/>
      <c r="K39" s="61"/>
      <c r="L39" s="61"/>
    </row>
    <row r="40" spans="1:12" x14ac:dyDescent="0.3">
      <c r="A40" s="11">
        <f t="shared" si="3"/>
        <v>39</v>
      </c>
      <c r="B40" s="24">
        <v>45146</v>
      </c>
      <c r="C40" s="11">
        <f t="shared" ca="1" si="4"/>
        <v>3</v>
      </c>
      <c r="D40" s="11">
        <f t="shared" ca="1" si="5"/>
        <v>1</v>
      </c>
      <c r="E40" s="11">
        <f t="shared" ca="1" si="6"/>
        <v>3</v>
      </c>
      <c r="F40" s="67"/>
      <c r="G40" s="67"/>
      <c r="H40" s="61"/>
      <c r="I40" s="68"/>
      <c r="J40" s="68"/>
      <c r="K40" s="61"/>
      <c r="L40" s="61"/>
    </row>
    <row r="41" spans="1:12" x14ac:dyDescent="0.3">
      <c r="A41" s="11">
        <f t="shared" si="3"/>
        <v>40</v>
      </c>
      <c r="B41" s="24">
        <v>45147</v>
      </c>
      <c r="C41" s="11">
        <f t="shared" ca="1" si="4"/>
        <v>0</v>
      </c>
      <c r="D41" s="11">
        <f t="shared" ca="1" si="5"/>
        <v>0</v>
      </c>
      <c r="E41" s="11">
        <f t="shared" ca="1" si="6"/>
        <v>0</v>
      </c>
      <c r="F41" s="67"/>
      <c r="G41" s="67"/>
      <c r="H41" s="61"/>
      <c r="I41" s="68"/>
      <c r="J41" s="68"/>
      <c r="K41" s="61"/>
      <c r="L41" s="61"/>
    </row>
    <row r="42" spans="1:12" x14ac:dyDescent="0.3">
      <c r="A42" s="11">
        <f t="shared" si="3"/>
        <v>41</v>
      </c>
      <c r="B42" s="24">
        <v>45148</v>
      </c>
      <c r="C42" s="11">
        <f t="shared" ca="1" si="4"/>
        <v>2</v>
      </c>
      <c r="D42" s="11">
        <f t="shared" ca="1" si="5"/>
        <v>1</v>
      </c>
      <c r="E42" s="11">
        <f t="shared" ca="1" si="6"/>
        <v>2</v>
      </c>
      <c r="F42" s="67"/>
      <c r="G42" s="67"/>
      <c r="H42" s="61"/>
      <c r="I42" s="68"/>
      <c r="J42" s="68"/>
      <c r="K42" s="61"/>
      <c r="L42" s="61"/>
    </row>
    <row r="43" spans="1:12" x14ac:dyDescent="0.3">
      <c r="A43" s="11">
        <f t="shared" si="3"/>
        <v>42</v>
      </c>
      <c r="B43" s="24">
        <v>45149</v>
      </c>
      <c r="C43" s="11">
        <f t="shared" ca="1" si="4"/>
        <v>1</v>
      </c>
      <c r="D43" s="11">
        <f t="shared" ca="1" si="5"/>
        <v>1</v>
      </c>
      <c r="E43" s="11">
        <f t="shared" ca="1" si="6"/>
        <v>1</v>
      </c>
      <c r="F43" s="67"/>
      <c r="G43" s="67"/>
      <c r="H43" s="61"/>
      <c r="I43" s="68"/>
      <c r="J43" s="68"/>
      <c r="K43" s="61"/>
      <c r="L43" s="61"/>
    </row>
    <row r="44" spans="1:12" x14ac:dyDescent="0.3">
      <c r="A44" s="11">
        <f t="shared" si="3"/>
        <v>43</v>
      </c>
      <c r="B44" s="24">
        <v>45150</v>
      </c>
      <c r="C44" s="11">
        <f t="shared" ca="1" si="4"/>
        <v>0</v>
      </c>
      <c r="D44" s="11">
        <f t="shared" ca="1" si="5"/>
        <v>0</v>
      </c>
      <c r="E44" s="11">
        <f t="shared" ca="1" si="6"/>
        <v>0</v>
      </c>
      <c r="F44" s="67"/>
      <c r="G44" s="67"/>
      <c r="H44" s="61"/>
      <c r="I44" s="68"/>
      <c r="J44" s="68"/>
      <c r="K44" s="61"/>
      <c r="L44" s="61"/>
    </row>
    <row r="45" spans="1:12" x14ac:dyDescent="0.3">
      <c r="A45" s="11">
        <f t="shared" si="3"/>
        <v>44</v>
      </c>
      <c r="B45" s="24">
        <v>45151</v>
      </c>
      <c r="C45" s="11">
        <f t="shared" ca="1" si="4"/>
        <v>2</v>
      </c>
      <c r="D45" s="11">
        <f t="shared" ca="1" si="5"/>
        <v>1</v>
      </c>
      <c r="E45" s="11">
        <f t="shared" ca="1" si="6"/>
        <v>2</v>
      </c>
      <c r="F45" s="67"/>
      <c r="G45" s="67"/>
      <c r="H45" s="61"/>
      <c r="I45" s="68"/>
      <c r="J45" s="68"/>
      <c r="K45" s="61"/>
      <c r="L45" s="61"/>
    </row>
    <row r="46" spans="1:12" x14ac:dyDescent="0.3">
      <c r="A46" s="11">
        <f t="shared" si="3"/>
        <v>45</v>
      </c>
      <c r="B46" s="24">
        <v>45152</v>
      </c>
      <c r="C46" s="11">
        <f t="shared" ca="1" si="4"/>
        <v>0</v>
      </c>
      <c r="D46" s="11">
        <f t="shared" ca="1" si="5"/>
        <v>0</v>
      </c>
      <c r="E46" s="11">
        <f t="shared" ca="1" si="6"/>
        <v>0</v>
      </c>
      <c r="F46" s="67"/>
      <c r="G46" s="67"/>
      <c r="H46" s="61"/>
      <c r="I46" s="68"/>
      <c r="J46" s="68"/>
      <c r="K46" s="61"/>
      <c r="L46" s="61"/>
    </row>
    <row r="47" spans="1:12" x14ac:dyDescent="0.3">
      <c r="A47" s="11">
        <f t="shared" si="3"/>
        <v>46</v>
      </c>
      <c r="B47" s="24">
        <v>45153</v>
      </c>
      <c r="C47" s="11">
        <f t="shared" ca="1" si="4"/>
        <v>1</v>
      </c>
      <c r="D47" s="11">
        <f t="shared" ca="1" si="5"/>
        <v>1</v>
      </c>
      <c r="E47" s="11">
        <f t="shared" ca="1" si="6"/>
        <v>3</v>
      </c>
      <c r="F47" s="67"/>
      <c r="G47" s="67"/>
      <c r="H47" s="61"/>
      <c r="I47" s="68"/>
      <c r="J47" s="68"/>
      <c r="K47" s="61"/>
      <c r="L47" s="61"/>
    </row>
    <row r="48" spans="1:12" x14ac:dyDescent="0.3">
      <c r="A48" s="11">
        <f t="shared" si="3"/>
        <v>47</v>
      </c>
      <c r="B48" s="24">
        <v>45154</v>
      </c>
      <c r="C48" s="11">
        <f t="shared" ca="1" si="4"/>
        <v>0</v>
      </c>
      <c r="D48" s="11">
        <f t="shared" ca="1" si="5"/>
        <v>0</v>
      </c>
      <c r="E48" s="11">
        <f t="shared" ca="1" si="6"/>
        <v>0</v>
      </c>
      <c r="F48" s="67"/>
      <c r="G48" s="67"/>
      <c r="H48" s="61"/>
      <c r="I48" s="68"/>
      <c r="J48" s="68"/>
      <c r="K48" s="61"/>
      <c r="L48" s="61"/>
    </row>
    <row r="49" spans="1:12" x14ac:dyDescent="0.3">
      <c r="A49" s="11">
        <f t="shared" si="3"/>
        <v>48</v>
      </c>
      <c r="B49" s="24">
        <v>45155</v>
      </c>
      <c r="C49" s="11">
        <f t="shared" ca="1" si="4"/>
        <v>0</v>
      </c>
      <c r="D49" s="11">
        <f t="shared" ca="1" si="5"/>
        <v>0</v>
      </c>
      <c r="E49" s="11">
        <f t="shared" ca="1" si="6"/>
        <v>2</v>
      </c>
      <c r="F49" s="67"/>
      <c r="G49" s="67"/>
      <c r="H49" s="61"/>
      <c r="I49" s="68"/>
      <c r="J49" s="68"/>
      <c r="K49" s="61"/>
      <c r="L49" s="61"/>
    </row>
    <row r="50" spans="1:12" x14ac:dyDescent="0.3">
      <c r="A50" s="11">
        <f t="shared" si="3"/>
        <v>49</v>
      </c>
      <c r="B50" s="24">
        <v>45156</v>
      </c>
      <c r="C50" s="11">
        <f t="shared" ca="1" si="4"/>
        <v>0</v>
      </c>
      <c r="D50" s="11">
        <f t="shared" ca="1" si="5"/>
        <v>0</v>
      </c>
      <c r="E50" s="11">
        <f t="shared" ca="1" si="6"/>
        <v>2</v>
      </c>
      <c r="F50" s="67"/>
      <c r="G50" s="67"/>
      <c r="H50" s="61"/>
      <c r="I50" s="68"/>
      <c r="J50" s="68"/>
      <c r="K50" s="61"/>
      <c r="L50" s="61"/>
    </row>
    <row r="51" spans="1:12" x14ac:dyDescent="0.3">
      <c r="A51" s="11">
        <f t="shared" si="3"/>
        <v>50</v>
      </c>
      <c r="B51" s="24">
        <v>45157</v>
      </c>
      <c r="C51" s="11">
        <f t="shared" ca="1" si="4"/>
        <v>0</v>
      </c>
      <c r="D51" s="11">
        <f t="shared" ca="1" si="5"/>
        <v>0</v>
      </c>
      <c r="E51" s="11">
        <f t="shared" ca="1" si="6"/>
        <v>2</v>
      </c>
      <c r="F51" s="67"/>
      <c r="G51" s="67"/>
      <c r="H51" s="61"/>
      <c r="I51" s="68"/>
      <c r="J51" s="68"/>
      <c r="K51" s="61"/>
      <c r="L51" s="61"/>
    </row>
    <row r="52" spans="1:12" x14ac:dyDescent="0.3">
      <c r="A52" s="11">
        <f t="shared" si="3"/>
        <v>51</v>
      </c>
      <c r="B52" s="24">
        <v>45158</v>
      </c>
      <c r="C52" s="11">
        <f t="shared" ca="1" si="4"/>
        <v>0</v>
      </c>
      <c r="D52" s="11">
        <f t="shared" ca="1" si="5"/>
        <v>0</v>
      </c>
      <c r="E52" s="11">
        <f t="shared" ca="1" si="6"/>
        <v>1</v>
      </c>
      <c r="F52" s="67"/>
      <c r="G52" s="67"/>
      <c r="H52" s="61"/>
      <c r="I52" s="68"/>
      <c r="J52" s="68"/>
      <c r="K52" s="61"/>
      <c r="L52" s="61"/>
    </row>
    <row r="53" spans="1:12" x14ac:dyDescent="0.3">
      <c r="A53" s="11">
        <f t="shared" si="3"/>
        <v>52</v>
      </c>
      <c r="B53" s="24">
        <v>45159</v>
      </c>
      <c r="C53" s="11">
        <f t="shared" ca="1" si="4"/>
        <v>0</v>
      </c>
      <c r="D53" s="11">
        <f t="shared" ca="1" si="5"/>
        <v>0</v>
      </c>
      <c r="E53" s="11">
        <f t="shared" ca="1" si="6"/>
        <v>0</v>
      </c>
      <c r="F53" s="67"/>
      <c r="G53" s="67"/>
      <c r="H53" s="61"/>
      <c r="I53" s="68"/>
      <c r="J53" s="68"/>
      <c r="K53" s="61"/>
      <c r="L53" s="61"/>
    </row>
    <row r="54" spans="1:12" x14ac:dyDescent="0.3">
      <c r="A54" s="11">
        <f t="shared" si="3"/>
        <v>53</v>
      </c>
      <c r="B54" s="24">
        <v>45160</v>
      </c>
      <c r="C54" s="11">
        <f t="shared" ref="C54:C61" ca="1" si="10">IF(TODAY() &gt;= B54, COUNTIFS(data_2,_xlfn.CONCAT("=",B54)), "")</f>
        <v>0</v>
      </c>
      <c r="D54" s="11">
        <f t="shared" ref="D54:D61" ca="1" si="11">IF(C54&lt;&gt;"",IF(C54&gt;=1,1,0),"")</f>
        <v>0</v>
      </c>
      <c r="E54" s="11">
        <f t="shared" ref="E54:E61" ca="1" si="12">IF(TODAY() &gt;= B54, COUNTIFS(data_1,_xlfn.CONCAT("=",B54)), "")</f>
        <v>0</v>
      </c>
      <c r="F54" s="67"/>
      <c r="G54" s="67"/>
      <c r="H54" s="61"/>
      <c r="I54" s="68"/>
      <c r="J54" s="68"/>
      <c r="K54" s="61"/>
      <c r="L54" s="61"/>
    </row>
    <row r="55" spans="1:12" x14ac:dyDescent="0.3">
      <c r="A55" s="11">
        <f t="shared" si="3"/>
        <v>54</v>
      </c>
      <c r="B55" s="24">
        <v>45161</v>
      </c>
      <c r="C55" s="11">
        <f t="shared" ca="1" si="10"/>
        <v>0</v>
      </c>
      <c r="D55" s="11">
        <f t="shared" ca="1" si="11"/>
        <v>0</v>
      </c>
      <c r="E55" s="11">
        <f t="shared" ca="1" si="12"/>
        <v>2</v>
      </c>
      <c r="F55" s="67"/>
      <c r="G55" s="67"/>
      <c r="H55" s="61"/>
      <c r="I55" s="68"/>
      <c r="J55" s="68"/>
      <c r="K55" s="61"/>
      <c r="L55" s="61"/>
    </row>
    <row r="56" spans="1:12" x14ac:dyDescent="0.3">
      <c r="A56" s="11">
        <f t="shared" si="3"/>
        <v>55</v>
      </c>
      <c r="B56" s="24">
        <v>45162</v>
      </c>
      <c r="C56" s="11">
        <f t="shared" ca="1" si="10"/>
        <v>0</v>
      </c>
      <c r="D56" s="11">
        <f t="shared" ca="1" si="11"/>
        <v>0</v>
      </c>
      <c r="E56" s="11">
        <f t="shared" ca="1" si="12"/>
        <v>1</v>
      </c>
      <c r="F56" s="67"/>
      <c r="G56" s="67"/>
      <c r="H56" s="61"/>
      <c r="I56" s="68"/>
      <c r="J56" s="68"/>
      <c r="K56" s="61"/>
      <c r="L56" s="61"/>
    </row>
    <row r="57" spans="1:12" x14ac:dyDescent="0.3">
      <c r="A57" s="11">
        <f t="shared" si="3"/>
        <v>56</v>
      </c>
      <c r="B57" s="24">
        <v>45163</v>
      </c>
      <c r="C57" s="11">
        <f t="shared" ca="1" si="10"/>
        <v>0</v>
      </c>
      <c r="D57" s="11">
        <f t="shared" ca="1" si="11"/>
        <v>0</v>
      </c>
      <c r="E57" s="11">
        <f t="shared" ca="1" si="12"/>
        <v>0</v>
      </c>
      <c r="F57" s="67"/>
      <c r="G57" s="67"/>
      <c r="H57" s="61"/>
      <c r="I57" s="68"/>
      <c r="J57" s="68"/>
      <c r="K57" s="61"/>
      <c r="L57" s="61"/>
    </row>
    <row r="58" spans="1:12" x14ac:dyDescent="0.3">
      <c r="A58" s="11">
        <f t="shared" si="3"/>
        <v>57</v>
      </c>
      <c r="B58" s="24">
        <v>45164</v>
      </c>
      <c r="C58" s="11">
        <f t="shared" ca="1" si="10"/>
        <v>0</v>
      </c>
      <c r="D58" s="11">
        <f t="shared" ca="1" si="11"/>
        <v>0</v>
      </c>
      <c r="E58" s="11">
        <f t="shared" ca="1" si="12"/>
        <v>3</v>
      </c>
      <c r="F58" s="67"/>
      <c r="G58" s="67"/>
      <c r="H58" s="61"/>
      <c r="I58" s="68"/>
      <c r="J58" s="68"/>
      <c r="K58" s="61"/>
      <c r="L58" s="61"/>
    </row>
    <row r="59" spans="1:12" x14ac:dyDescent="0.3">
      <c r="A59" s="11">
        <f t="shared" si="3"/>
        <v>58</v>
      </c>
      <c r="B59" s="24">
        <v>45165</v>
      </c>
      <c r="C59" s="11">
        <f t="shared" ca="1" si="10"/>
        <v>0</v>
      </c>
      <c r="D59" s="11">
        <f t="shared" ca="1" si="11"/>
        <v>0</v>
      </c>
      <c r="E59" s="11">
        <f t="shared" ca="1" si="12"/>
        <v>1</v>
      </c>
      <c r="F59" s="67"/>
      <c r="G59" s="67"/>
      <c r="H59" s="61"/>
      <c r="I59" s="68"/>
      <c r="J59" s="68"/>
      <c r="K59" s="61"/>
      <c r="L59" s="61"/>
    </row>
    <row r="60" spans="1:12" x14ac:dyDescent="0.3">
      <c r="A60" s="11">
        <f t="shared" si="3"/>
        <v>59</v>
      </c>
      <c r="B60" s="24">
        <v>45166</v>
      </c>
      <c r="C60" s="11">
        <f t="shared" ca="1" si="10"/>
        <v>0</v>
      </c>
      <c r="D60" s="11">
        <f t="shared" ca="1" si="11"/>
        <v>0</v>
      </c>
      <c r="E60" s="11">
        <f t="shared" ca="1" si="12"/>
        <v>1</v>
      </c>
      <c r="F60" s="67"/>
      <c r="G60" s="67"/>
      <c r="H60" s="61"/>
      <c r="I60" s="68"/>
      <c r="J60" s="68"/>
      <c r="K60" s="61"/>
      <c r="L60" s="61"/>
    </row>
    <row r="61" spans="1:12" x14ac:dyDescent="0.3">
      <c r="A61" s="11">
        <f t="shared" si="3"/>
        <v>60</v>
      </c>
      <c r="B61" s="24">
        <v>45167</v>
      </c>
      <c r="C61" s="11">
        <f t="shared" ca="1" si="10"/>
        <v>0</v>
      </c>
      <c r="D61" s="11">
        <f t="shared" ca="1" si="11"/>
        <v>0</v>
      </c>
      <c r="E61" s="11">
        <f t="shared" ca="1" si="12"/>
        <v>0</v>
      </c>
      <c r="F61" s="67"/>
      <c r="G61" s="67"/>
      <c r="H61" s="61"/>
      <c r="I61" s="68"/>
      <c r="J61" s="68"/>
      <c r="K61" s="61"/>
      <c r="L61" s="61"/>
    </row>
    <row r="62" spans="1:12" x14ac:dyDescent="0.3">
      <c r="A62" s="11">
        <f t="shared" si="3"/>
        <v>61</v>
      </c>
      <c r="B62" s="24">
        <v>45168</v>
      </c>
      <c r="C62" s="11">
        <f t="shared" ref="C62:C88" ca="1" si="13">IF(TODAY() &gt;= B62, COUNTIFS(data_2,_xlfn.CONCAT("=",B62)), "")</f>
        <v>6</v>
      </c>
      <c r="D62" s="11">
        <f t="shared" ref="D62:D88" ca="1" si="14">IF(C62&lt;&gt;"",IF(C62&gt;=1,1,0),"")</f>
        <v>1</v>
      </c>
      <c r="E62" s="11">
        <f t="shared" ref="E62:E88" ca="1" si="15">IF(TODAY() &gt;= B62, COUNTIFS(data_1,_xlfn.CONCAT("=",B62)), "")</f>
        <v>6</v>
      </c>
      <c r="F62" s="67">
        <f ca="1">COUNTIFS(D62:D91,$N$2)</f>
        <v>13</v>
      </c>
      <c r="G62" s="67">
        <f ca="1">SUMIFS(E62:E91,D62:D91,$N$2)</f>
        <v>2</v>
      </c>
      <c r="H62" s="61">
        <f t="shared" ref="H62" ca="1" si="16">IF(AND(F62&lt;&gt;0,F62&lt;&gt;""),G62/F62,"")</f>
        <v>0.15384615384615385</v>
      </c>
      <c r="I62" s="68">
        <f ca="1">COUNTIFS(D62:D91,$N$3)</f>
        <v>17</v>
      </c>
      <c r="J62" s="68">
        <f ca="1">SUMIFS(E62:E91,D62:D91,$N$3)</f>
        <v>36</v>
      </c>
      <c r="K62" s="61">
        <f t="shared" ref="K62" ca="1" si="17">IF(AND(I62&lt;&gt;"",I62&lt;&gt;0),J62/I62,"")</f>
        <v>2.1176470588235294</v>
      </c>
      <c r="L62" s="61">
        <f t="shared" ref="L62" ca="1" si="18">IF(AND(H62&lt;&gt;"",H62&lt;&gt;0),K62/H62,"")</f>
        <v>13.76470588235294</v>
      </c>
    </row>
    <row r="63" spans="1:12" x14ac:dyDescent="0.3">
      <c r="A63" s="11">
        <f t="shared" si="3"/>
        <v>62</v>
      </c>
      <c r="B63" s="24">
        <v>45169</v>
      </c>
      <c r="C63" s="11">
        <f t="shared" ca="1" si="13"/>
        <v>1</v>
      </c>
      <c r="D63" s="11">
        <f t="shared" ca="1" si="14"/>
        <v>1</v>
      </c>
      <c r="E63" s="11">
        <f t="shared" ca="1" si="15"/>
        <v>1</v>
      </c>
      <c r="F63" s="67"/>
      <c r="G63" s="67"/>
      <c r="H63" s="61"/>
      <c r="I63" s="68"/>
      <c r="J63" s="68"/>
      <c r="K63" s="61"/>
      <c r="L63" s="61"/>
    </row>
    <row r="64" spans="1:12" x14ac:dyDescent="0.3">
      <c r="A64" s="11">
        <f t="shared" si="3"/>
        <v>63</v>
      </c>
      <c r="B64" s="24">
        <v>45170</v>
      </c>
      <c r="C64" s="11">
        <f t="shared" ca="1" si="13"/>
        <v>1</v>
      </c>
      <c r="D64" s="11">
        <f t="shared" ca="1" si="14"/>
        <v>1</v>
      </c>
      <c r="E64" s="11">
        <f t="shared" ca="1" si="15"/>
        <v>1</v>
      </c>
      <c r="F64" s="67"/>
      <c r="G64" s="67"/>
      <c r="H64" s="61"/>
      <c r="I64" s="68"/>
      <c r="J64" s="68"/>
      <c r="K64" s="61"/>
      <c r="L64" s="61"/>
    </row>
    <row r="65" spans="1:12" x14ac:dyDescent="0.3">
      <c r="A65" s="11">
        <f t="shared" si="3"/>
        <v>64</v>
      </c>
      <c r="B65" s="24">
        <v>45171</v>
      </c>
      <c r="C65" s="11">
        <f t="shared" ca="1" si="13"/>
        <v>0</v>
      </c>
      <c r="D65" s="11">
        <f t="shared" ca="1" si="14"/>
        <v>0</v>
      </c>
      <c r="E65" s="11">
        <f t="shared" ca="1" si="15"/>
        <v>0</v>
      </c>
      <c r="F65" s="67"/>
      <c r="G65" s="67"/>
      <c r="H65" s="61"/>
      <c r="I65" s="68"/>
      <c r="J65" s="68"/>
      <c r="K65" s="61"/>
      <c r="L65" s="61"/>
    </row>
    <row r="66" spans="1:12" x14ac:dyDescent="0.3">
      <c r="A66" s="11">
        <f t="shared" si="3"/>
        <v>65</v>
      </c>
      <c r="B66" s="24">
        <v>45172</v>
      </c>
      <c r="C66" s="11">
        <f t="shared" ca="1" si="13"/>
        <v>1</v>
      </c>
      <c r="D66" s="11">
        <f t="shared" ca="1" si="14"/>
        <v>1</v>
      </c>
      <c r="E66" s="11">
        <f t="shared" ca="1" si="15"/>
        <v>1</v>
      </c>
      <c r="F66" s="67"/>
      <c r="G66" s="67"/>
      <c r="H66" s="61"/>
      <c r="I66" s="68"/>
      <c r="J66" s="68"/>
      <c r="K66" s="61"/>
      <c r="L66" s="61"/>
    </row>
    <row r="67" spans="1:12" x14ac:dyDescent="0.3">
      <c r="A67" s="11">
        <f t="shared" si="3"/>
        <v>66</v>
      </c>
      <c r="B67" s="24">
        <v>45173</v>
      </c>
      <c r="C67" s="11">
        <f t="shared" ca="1" si="13"/>
        <v>4</v>
      </c>
      <c r="D67" s="11">
        <f t="shared" ca="1" si="14"/>
        <v>1</v>
      </c>
      <c r="E67" s="11">
        <f t="shared" ca="1" si="15"/>
        <v>4</v>
      </c>
      <c r="F67" s="67"/>
      <c r="G67" s="67"/>
      <c r="H67" s="61"/>
      <c r="I67" s="68"/>
      <c r="J67" s="68"/>
      <c r="K67" s="61"/>
      <c r="L67" s="61"/>
    </row>
    <row r="68" spans="1:12" x14ac:dyDescent="0.3">
      <c r="A68" s="11">
        <f t="shared" ref="A68:A131" si="19">A67+1</f>
        <v>67</v>
      </c>
      <c r="B68" s="24">
        <v>45174</v>
      </c>
      <c r="C68" s="11">
        <f t="shared" ca="1" si="13"/>
        <v>0</v>
      </c>
      <c r="D68" s="11">
        <f t="shared" ca="1" si="14"/>
        <v>0</v>
      </c>
      <c r="E68" s="11">
        <f t="shared" ca="1" si="15"/>
        <v>0</v>
      </c>
      <c r="F68" s="67"/>
      <c r="G68" s="67"/>
      <c r="H68" s="61"/>
      <c r="I68" s="68"/>
      <c r="J68" s="68"/>
      <c r="K68" s="61"/>
      <c r="L68" s="61"/>
    </row>
    <row r="69" spans="1:12" x14ac:dyDescent="0.3">
      <c r="A69" s="11">
        <f t="shared" si="19"/>
        <v>68</v>
      </c>
      <c r="B69" s="24">
        <v>45175</v>
      </c>
      <c r="C69" s="11">
        <f t="shared" ca="1" si="13"/>
        <v>0</v>
      </c>
      <c r="D69" s="11">
        <f t="shared" ca="1" si="14"/>
        <v>0</v>
      </c>
      <c r="E69" s="11">
        <f t="shared" ca="1" si="15"/>
        <v>0</v>
      </c>
      <c r="F69" s="67"/>
      <c r="G69" s="67"/>
      <c r="H69" s="61"/>
      <c r="I69" s="68"/>
      <c r="J69" s="68"/>
      <c r="K69" s="61"/>
      <c r="L69" s="61"/>
    </row>
    <row r="70" spans="1:12" x14ac:dyDescent="0.3">
      <c r="A70" s="11">
        <f t="shared" si="19"/>
        <v>69</v>
      </c>
      <c r="B70" s="24">
        <v>45176</v>
      </c>
      <c r="C70" s="11">
        <f t="shared" ca="1" si="13"/>
        <v>0</v>
      </c>
      <c r="D70" s="11">
        <f t="shared" ca="1" si="14"/>
        <v>0</v>
      </c>
      <c r="E70" s="11">
        <f t="shared" ca="1" si="15"/>
        <v>0</v>
      </c>
      <c r="F70" s="67"/>
      <c r="G70" s="67"/>
      <c r="H70" s="61"/>
      <c r="I70" s="68"/>
      <c r="J70" s="68"/>
      <c r="K70" s="61"/>
      <c r="L70" s="61"/>
    </row>
    <row r="71" spans="1:12" x14ac:dyDescent="0.3">
      <c r="A71" s="11">
        <f t="shared" si="19"/>
        <v>70</v>
      </c>
      <c r="B71" s="24">
        <v>45177</v>
      </c>
      <c r="C71" s="11">
        <f t="shared" ca="1" si="13"/>
        <v>0</v>
      </c>
      <c r="D71" s="11">
        <f t="shared" ca="1" si="14"/>
        <v>0</v>
      </c>
      <c r="E71" s="11">
        <f t="shared" ca="1" si="15"/>
        <v>0</v>
      </c>
      <c r="F71" s="67"/>
      <c r="G71" s="67"/>
      <c r="H71" s="61"/>
      <c r="I71" s="68"/>
      <c r="J71" s="68"/>
      <c r="K71" s="61"/>
      <c r="L71" s="61"/>
    </row>
    <row r="72" spans="1:12" x14ac:dyDescent="0.3">
      <c r="A72" s="11">
        <f t="shared" si="19"/>
        <v>71</v>
      </c>
      <c r="B72" s="24">
        <v>45178</v>
      </c>
      <c r="C72" s="11">
        <f t="shared" ca="1" si="13"/>
        <v>0</v>
      </c>
      <c r="D72" s="11">
        <f t="shared" ca="1" si="14"/>
        <v>0</v>
      </c>
      <c r="E72" s="11">
        <f t="shared" ca="1" si="15"/>
        <v>1</v>
      </c>
      <c r="F72" s="67"/>
      <c r="G72" s="67"/>
      <c r="H72" s="61"/>
      <c r="I72" s="68"/>
      <c r="J72" s="68"/>
      <c r="K72" s="61"/>
      <c r="L72" s="61"/>
    </row>
    <row r="73" spans="1:12" x14ac:dyDescent="0.3">
      <c r="A73" s="11">
        <f t="shared" si="19"/>
        <v>72</v>
      </c>
      <c r="B73" s="24">
        <v>45179</v>
      </c>
      <c r="C73" s="11">
        <f t="shared" ca="1" si="13"/>
        <v>0</v>
      </c>
      <c r="D73" s="11">
        <f t="shared" ca="1" si="14"/>
        <v>0</v>
      </c>
      <c r="E73" s="11">
        <f t="shared" ca="1" si="15"/>
        <v>1</v>
      </c>
      <c r="F73" s="67"/>
      <c r="G73" s="67"/>
      <c r="H73" s="61"/>
      <c r="I73" s="68"/>
      <c r="J73" s="68"/>
      <c r="K73" s="61"/>
      <c r="L73" s="61"/>
    </row>
    <row r="74" spans="1:12" x14ac:dyDescent="0.3">
      <c r="A74" s="11">
        <f t="shared" si="19"/>
        <v>73</v>
      </c>
      <c r="B74" s="24">
        <v>45180</v>
      </c>
      <c r="C74" s="11">
        <f t="shared" ca="1" si="13"/>
        <v>0</v>
      </c>
      <c r="D74" s="11">
        <f t="shared" ca="1" si="14"/>
        <v>0</v>
      </c>
      <c r="E74" s="11">
        <f t="shared" ca="1" si="15"/>
        <v>0</v>
      </c>
      <c r="F74" s="67"/>
      <c r="G74" s="67"/>
      <c r="H74" s="61"/>
      <c r="I74" s="68"/>
      <c r="J74" s="68"/>
      <c r="K74" s="61"/>
      <c r="L74" s="61"/>
    </row>
    <row r="75" spans="1:12" x14ac:dyDescent="0.3">
      <c r="A75" s="11">
        <f t="shared" si="19"/>
        <v>74</v>
      </c>
      <c r="B75" s="24">
        <v>45181</v>
      </c>
      <c r="C75" s="11">
        <f t="shared" ca="1" si="13"/>
        <v>0</v>
      </c>
      <c r="D75" s="11">
        <f t="shared" ca="1" si="14"/>
        <v>0</v>
      </c>
      <c r="E75" s="11">
        <f t="shared" ca="1" si="15"/>
        <v>0</v>
      </c>
      <c r="F75" s="67"/>
      <c r="G75" s="67"/>
      <c r="H75" s="61"/>
      <c r="I75" s="68"/>
      <c r="J75" s="68"/>
      <c r="K75" s="61"/>
      <c r="L75" s="61"/>
    </row>
    <row r="76" spans="1:12" x14ac:dyDescent="0.3">
      <c r="A76" s="11">
        <f t="shared" si="19"/>
        <v>75</v>
      </c>
      <c r="B76" s="24">
        <v>45182</v>
      </c>
      <c r="C76" s="11">
        <f t="shared" ca="1" si="13"/>
        <v>2</v>
      </c>
      <c r="D76" s="11">
        <f t="shared" ca="1" si="14"/>
        <v>1</v>
      </c>
      <c r="E76" s="11">
        <f t="shared" ca="1" si="15"/>
        <v>2</v>
      </c>
      <c r="F76" s="67"/>
      <c r="G76" s="67"/>
      <c r="H76" s="61"/>
      <c r="I76" s="68"/>
      <c r="J76" s="68"/>
      <c r="K76" s="61"/>
      <c r="L76" s="61"/>
    </row>
    <row r="77" spans="1:12" x14ac:dyDescent="0.3">
      <c r="A77" s="11">
        <f t="shared" si="19"/>
        <v>76</v>
      </c>
      <c r="B77" s="24">
        <v>45183</v>
      </c>
      <c r="C77" s="11">
        <f t="shared" ca="1" si="13"/>
        <v>1</v>
      </c>
      <c r="D77" s="11">
        <f t="shared" ca="1" si="14"/>
        <v>1</v>
      </c>
      <c r="E77" s="11">
        <f t="shared" ca="1" si="15"/>
        <v>1</v>
      </c>
      <c r="F77" s="67"/>
      <c r="G77" s="67"/>
      <c r="H77" s="61"/>
      <c r="I77" s="68"/>
      <c r="J77" s="68"/>
      <c r="K77" s="61"/>
      <c r="L77" s="61"/>
    </row>
    <row r="78" spans="1:12" x14ac:dyDescent="0.3">
      <c r="A78" s="11">
        <f t="shared" si="19"/>
        <v>77</v>
      </c>
      <c r="B78" s="24">
        <v>45184</v>
      </c>
      <c r="C78" s="11">
        <f t="shared" ca="1" si="13"/>
        <v>3</v>
      </c>
      <c r="D78" s="11">
        <f t="shared" ca="1" si="14"/>
        <v>1</v>
      </c>
      <c r="E78" s="11">
        <f t="shared" ca="1" si="15"/>
        <v>3</v>
      </c>
      <c r="F78" s="67"/>
      <c r="G78" s="67"/>
      <c r="H78" s="61"/>
      <c r="I78" s="68"/>
      <c r="J78" s="68"/>
      <c r="K78" s="61"/>
      <c r="L78" s="61"/>
    </row>
    <row r="79" spans="1:12" x14ac:dyDescent="0.3">
      <c r="A79" s="11">
        <f t="shared" si="19"/>
        <v>78</v>
      </c>
      <c r="B79" s="24">
        <v>45185</v>
      </c>
      <c r="C79" s="11">
        <f t="shared" ca="1" si="13"/>
        <v>2</v>
      </c>
      <c r="D79" s="11">
        <f t="shared" ca="1" si="14"/>
        <v>1</v>
      </c>
      <c r="E79" s="11">
        <f t="shared" ca="1" si="15"/>
        <v>2</v>
      </c>
      <c r="F79" s="67"/>
      <c r="G79" s="67"/>
      <c r="H79" s="61"/>
      <c r="I79" s="68"/>
      <c r="J79" s="68"/>
      <c r="K79" s="61"/>
      <c r="L79" s="61"/>
    </row>
    <row r="80" spans="1:12" x14ac:dyDescent="0.3">
      <c r="A80" s="11">
        <f t="shared" si="19"/>
        <v>79</v>
      </c>
      <c r="B80" s="24">
        <v>45186</v>
      </c>
      <c r="C80" s="11">
        <f t="shared" ca="1" si="13"/>
        <v>3</v>
      </c>
      <c r="D80" s="11">
        <f t="shared" ca="1" si="14"/>
        <v>1</v>
      </c>
      <c r="E80" s="11">
        <f t="shared" ca="1" si="15"/>
        <v>3</v>
      </c>
      <c r="F80" s="67"/>
      <c r="G80" s="67"/>
      <c r="H80" s="61"/>
      <c r="I80" s="68"/>
      <c r="J80" s="68"/>
      <c r="K80" s="61"/>
      <c r="L80" s="61"/>
    </row>
    <row r="81" spans="1:12" x14ac:dyDescent="0.3">
      <c r="A81" s="11">
        <f t="shared" si="19"/>
        <v>80</v>
      </c>
      <c r="B81" s="24">
        <v>45187</v>
      </c>
      <c r="C81" s="11">
        <f t="shared" ca="1" si="13"/>
        <v>0</v>
      </c>
      <c r="D81" s="11">
        <f t="shared" ca="1" si="14"/>
        <v>0</v>
      </c>
      <c r="E81" s="11">
        <f t="shared" ca="1" si="15"/>
        <v>0</v>
      </c>
      <c r="F81" s="67"/>
      <c r="G81" s="67"/>
      <c r="H81" s="61"/>
      <c r="I81" s="68"/>
      <c r="J81" s="68"/>
      <c r="K81" s="61"/>
      <c r="L81" s="61"/>
    </row>
    <row r="82" spans="1:12" x14ac:dyDescent="0.3">
      <c r="A82" s="11">
        <f t="shared" si="19"/>
        <v>81</v>
      </c>
      <c r="B82" s="24">
        <v>45188</v>
      </c>
      <c r="C82" s="11">
        <f t="shared" ca="1" si="13"/>
        <v>0</v>
      </c>
      <c r="D82" s="11">
        <f t="shared" ca="1" si="14"/>
        <v>0</v>
      </c>
      <c r="E82" s="11">
        <f t="shared" ca="1" si="15"/>
        <v>0</v>
      </c>
      <c r="F82" s="67"/>
      <c r="G82" s="67"/>
      <c r="H82" s="61"/>
      <c r="I82" s="68"/>
      <c r="J82" s="68"/>
      <c r="K82" s="61"/>
      <c r="L82" s="61"/>
    </row>
    <row r="83" spans="1:12" x14ac:dyDescent="0.3">
      <c r="A83" s="11">
        <f t="shared" si="19"/>
        <v>82</v>
      </c>
      <c r="B83" s="24">
        <v>45189</v>
      </c>
      <c r="C83" s="11">
        <f t="shared" ca="1" si="13"/>
        <v>1</v>
      </c>
      <c r="D83" s="11">
        <f t="shared" ca="1" si="14"/>
        <v>1</v>
      </c>
      <c r="E83" s="11">
        <f t="shared" ca="1" si="15"/>
        <v>1</v>
      </c>
      <c r="F83" s="67"/>
      <c r="G83" s="67"/>
      <c r="H83" s="61"/>
      <c r="I83" s="68"/>
      <c r="J83" s="68"/>
      <c r="K83" s="61"/>
      <c r="L83" s="61"/>
    </row>
    <row r="84" spans="1:12" x14ac:dyDescent="0.3">
      <c r="A84" s="11">
        <f t="shared" si="19"/>
        <v>83</v>
      </c>
      <c r="B84" s="24">
        <v>45190</v>
      </c>
      <c r="C84" s="11">
        <f t="shared" ca="1" si="13"/>
        <v>2</v>
      </c>
      <c r="D84" s="11">
        <f t="shared" ca="1" si="14"/>
        <v>1</v>
      </c>
      <c r="E84" s="11">
        <f t="shared" ca="1" si="15"/>
        <v>2</v>
      </c>
      <c r="F84" s="67"/>
      <c r="G84" s="67"/>
      <c r="H84" s="61"/>
      <c r="I84" s="68"/>
      <c r="J84" s="68"/>
      <c r="K84" s="61"/>
      <c r="L84" s="61"/>
    </row>
    <row r="85" spans="1:12" x14ac:dyDescent="0.3">
      <c r="A85" s="11">
        <f t="shared" si="19"/>
        <v>84</v>
      </c>
      <c r="B85" s="24">
        <v>45191</v>
      </c>
      <c r="C85" s="11">
        <f t="shared" ca="1" si="13"/>
        <v>1</v>
      </c>
      <c r="D85" s="11">
        <f t="shared" ca="1" si="14"/>
        <v>1</v>
      </c>
      <c r="E85" s="11">
        <f t="shared" ca="1" si="15"/>
        <v>1</v>
      </c>
      <c r="F85" s="67"/>
      <c r="G85" s="67"/>
      <c r="H85" s="61"/>
      <c r="I85" s="68"/>
      <c r="J85" s="68"/>
      <c r="K85" s="61"/>
      <c r="L85" s="61"/>
    </row>
    <row r="86" spans="1:12" x14ac:dyDescent="0.3">
      <c r="A86" s="11">
        <f t="shared" si="19"/>
        <v>85</v>
      </c>
      <c r="B86" s="24">
        <v>45192</v>
      </c>
      <c r="C86" s="11">
        <f t="shared" ca="1" si="13"/>
        <v>3</v>
      </c>
      <c r="D86" s="11">
        <f t="shared" ca="1" si="14"/>
        <v>1</v>
      </c>
      <c r="E86" s="11">
        <f t="shared" ca="1" si="15"/>
        <v>3</v>
      </c>
      <c r="F86" s="67"/>
      <c r="G86" s="67"/>
      <c r="H86" s="61"/>
      <c r="I86" s="68"/>
      <c r="J86" s="68"/>
      <c r="K86" s="61"/>
      <c r="L86" s="61"/>
    </row>
    <row r="87" spans="1:12" x14ac:dyDescent="0.3">
      <c r="A87" s="11">
        <f t="shared" si="19"/>
        <v>86</v>
      </c>
      <c r="B87" s="24">
        <v>45193</v>
      </c>
      <c r="C87" s="11">
        <f t="shared" ca="1" si="13"/>
        <v>0</v>
      </c>
      <c r="D87" s="11">
        <f t="shared" ca="1" si="14"/>
        <v>0</v>
      </c>
      <c r="E87" s="11">
        <f t="shared" ca="1" si="15"/>
        <v>0</v>
      </c>
      <c r="F87" s="67"/>
      <c r="G87" s="67"/>
      <c r="H87" s="61"/>
      <c r="I87" s="68"/>
      <c r="J87" s="68"/>
      <c r="K87" s="61"/>
      <c r="L87" s="61"/>
    </row>
    <row r="88" spans="1:12" x14ac:dyDescent="0.3">
      <c r="A88" s="11">
        <f t="shared" si="19"/>
        <v>87</v>
      </c>
      <c r="B88" s="24">
        <v>45194</v>
      </c>
      <c r="C88" s="11">
        <f t="shared" ca="1" si="13"/>
        <v>3</v>
      </c>
      <c r="D88" s="11">
        <f t="shared" ca="1" si="14"/>
        <v>1</v>
      </c>
      <c r="E88" s="11">
        <f t="shared" ca="1" si="15"/>
        <v>3</v>
      </c>
      <c r="F88" s="67"/>
      <c r="G88" s="67"/>
      <c r="H88" s="61"/>
      <c r="I88" s="68"/>
      <c r="J88" s="68"/>
      <c r="K88" s="61"/>
      <c r="L88" s="61"/>
    </row>
    <row r="89" spans="1:12" x14ac:dyDescent="0.3">
      <c r="A89" s="11">
        <f t="shared" si="19"/>
        <v>88</v>
      </c>
      <c r="B89" s="24">
        <v>45195</v>
      </c>
      <c r="C89" s="11">
        <f t="shared" ref="C89:C130" ca="1" si="20">IF(TODAY() &gt;= B89, COUNTIFS(data_2,_xlfn.CONCAT("=",B89)), "")</f>
        <v>1</v>
      </c>
      <c r="D89" s="11">
        <f t="shared" ref="D89:D130" ca="1" si="21">IF(C89&lt;&gt;"",IF(C89&gt;=1,1,0),"")</f>
        <v>1</v>
      </c>
      <c r="E89" s="11">
        <f t="shared" ref="E89:E130" ca="1" si="22">IF(TODAY() &gt;= B89, COUNTIFS(data_1,_xlfn.CONCAT("=",B89)), "")</f>
        <v>1</v>
      </c>
      <c r="F89" s="67"/>
      <c r="G89" s="67"/>
      <c r="H89" s="61"/>
      <c r="I89" s="68"/>
      <c r="J89" s="68"/>
      <c r="K89" s="61"/>
      <c r="L89" s="61"/>
    </row>
    <row r="90" spans="1:12" x14ac:dyDescent="0.3">
      <c r="A90" s="11">
        <f t="shared" si="19"/>
        <v>89</v>
      </c>
      <c r="B90" s="24">
        <v>45196</v>
      </c>
      <c r="C90" s="11">
        <f t="shared" ca="1" si="20"/>
        <v>0</v>
      </c>
      <c r="D90" s="11">
        <f t="shared" ca="1" si="21"/>
        <v>0</v>
      </c>
      <c r="E90" s="11">
        <f t="shared" ca="1" si="22"/>
        <v>0</v>
      </c>
      <c r="F90" s="67"/>
      <c r="G90" s="67"/>
      <c r="H90" s="61"/>
      <c r="I90" s="68"/>
      <c r="J90" s="68"/>
      <c r="K90" s="61"/>
      <c r="L90" s="61"/>
    </row>
    <row r="91" spans="1:12" x14ac:dyDescent="0.3">
      <c r="A91" s="11">
        <f t="shared" si="19"/>
        <v>90</v>
      </c>
      <c r="B91" s="24">
        <v>45197</v>
      </c>
      <c r="C91" s="11">
        <f t="shared" ca="1" si="20"/>
        <v>1</v>
      </c>
      <c r="D91" s="11">
        <f t="shared" ca="1" si="21"/>
        <v>1</v>
      </c>
      <c r="E91" s="11">
        <f t="shared" ca="1" si="22"/>
        <v>1</v>
      </c>
      <c r="F91" s="67"/>
      <c r="G91" s="67"/>
      <c r="H91" s="61"/>
      <c r="I91" s="68"/>
      <c r="J91" s="68"/>
      <c r="K91" s="61"/>
      <c r="L91" s="61"/>
    </row>
    <row r="92" spans="1:12" x14ac:dyDescent="0.3">
      <c r="A92" s="11">
        <f t="shared" si="19"/>
        <v>91</v>
      </c>
      <c r="B92" s="24">
        <v>45198</v>
      </c>
      <c r="C92" s="11">
        <f t="shared" ca="1" si="20"/>
        <v>2</v>
      </c>
      <c r="D92" s="11">
        <f t="shared" ca="1" si="21"/>
        <v>1</v>
      </c>
      <c r="E92" s="11">
        <f t="shared" ca="1" si="22"/>
        <v>2</v>
      </c>
      <c r="F92" s="67">
        <f ca="1">COUNTIFS(D92:D121,$N$2)</f>
        <v>12</v>
      </c>
      <c r="G92" s="67">
        <f ca="1">SUMIFS(E92:E121,D92:D121,$N$2)</f>
        <v>6</v>
      </c>
      <c r="H92" s="61">
        <f t="shared" ref="H92" ca="1" si="23">IF(AND(F92&lt;&gt;0,F92&lt;&gt;""),G92/F92,"")</f>
        <v>0.5</v>
      </c>
      <c r="I92" s="68">
        <f ca="1">COUNTIFS(D92:D121,$N$3)</f>
        <v>18</v>
      </c>
      <c r="J92" s="68">
        <f ca="1">SUMIFS(E92:E121,D92:D121,$N$3)</f>
        <v>37</v>
      </c>
      <c r="K92" s="61">
        <f t="shared" ref="K92" ca="1" si="24">IF(AND(I92&lt;&gt;"",I92&lt;&gt;0),J92/I92,"")</f>
        <v>2.0555555555555554</v>
      </c>
      <c r="L92" s="61">
        <f t="shared" ref="L92" ca="1" si="25">IF(AND(H92&lt;&gt;"",H92&lt;&gt;0),K92/H92,"")</f>
        <v>4.1111111111111107</v>
      </c>
    </row>
    <row r="93" spans="1:12" x14ac:dyDescent="0.3">
      <c r="A93" s="11">
        <f t="shared" si="19"/>
        <v>92</v>
      </c>
      <c r="B93" s="24">
        <v>45199</v>
      </c>
      <c r="C93" s="11">
        <f t="shared" ca="1" si="20"/>
        <v>0</v>
      </c>
      <c r="D93" s="11">
        <f t="shared" ca="1" si="21"/>
        <v>0</v>
      </c>
      <c r="E93" s="11">
        <f t="shared" ca="1" si="22"/>
        <v>0</v>
      </c>
      <c r="F93" s="67"/>
      <c r="G93" s="67"/>
      <c r="H93" s="61"/>
      <c r="I93" s="68"/>
      <c r="J93" s="68"/>
      <c r="K93" s="61"/>
      <c r="L93" s="61"/>
    </row>
    <row r="94" spans="1:12" x14ac:dyDescent="0.3">
      <c r="A94" s="11">
        <f t="shared" si="19"/>
        <v>93</v>
      </c>
      <c r="B94" s="24">
        <v>45200</v>
      </c>
      <c r="C94" s="11">
        <f t="shared" ca="1" si="20"/>
        <v>0</v>
      </c>
      <c r="D94" s="11">
        <f t="shared" ca="1" si="21"/>
        <v>0</v>
      </c>
      <c r="E94" s="11">
        <f t="shared" ca="1" si="22"/>
        <v>2</v>
      </c>
      <c r="F94" s="67"/>
      <c r="G94" s="67"/>
      <c r="H94" s="61"/>
      <c r="I94" s="68"/>
      <c r="J94" s="68"/>
      <c r="K94" s="61"/>
      <c r="L94" s="61"/>
    </row>
    <row r="95" spans="1:12" x14ac:dyDescent="0.3">
      <c r="A95" s="11">
        <f t="shared" si="19"/>
        <v>94</v>
      </c>
      <c r="B95" s="24">
        <v>45201</v>
      </c>
      <c r="C95" s="11">
        <f t="shared" ca="1" si="20"/>
        <v>2</v>
      </c>
      <c r="D95" s="11">
        <f t="shared" ca="1" si="21"/>
        <v>1</v>
      </c>
      <c r="E95" s="11">
        <f t="shared" ca="1" si="22"/>
        <v>3</v>
      </c>
      <c r="F95" s="67"/>
      <c r="G95" s="67"/>
      <c r="H95" s="61"/>
      <c r="I95" s="68"/>
      <c r="J95" s="68"/>
      <c r="K95" s="61"/>
      <c r="L95" s="61"/>
    </row>
    <row r="96" spans="1:12" x14ac:dyDescent="0.3">
      <c r="A96" s="11">
        <f t="shared" si="19"/>
        <v>95</v>
      </c>
      <c r="B96" s="24">
        <v>45202</v>
      </c>
      <c r="C96" s="11">
        <f t="shared" ca="1" si="20"/>
        <v>3</v>
      </c>
      <c r="D96" s="11">
        <f t="shared" ca="1" si="21"/>
        <v>1</v>
      </c>
      <c r="E96" s="11">
        <f t="shared" ca="1" si="22"/>
        <v>3</v>
      </c>
      <c r="F96" s="67"/>
      <c r="G96" s="67"/>
      <c r="H96" s="61"/>
      <c r="I96" s="68"/>
      <c r="J96" s="68"/>
      <c r="K96" s="61"/>
      <c r="L96" s="61"/>
    </row>
    <row r="97" spans="1:12" x14ac:dyDescent="0.3">
      <c r="A97" s="11">
        <f t="shared" si="19"/>
        <v>96</v>
      </c>
      <c r="B97" s="24">
        <v>45203</v>
      </c>
      <c r="C97" s="11">
        <f t="shared" ca="1" si="20"/>
        <v>0</v>
      </c>
      <c r="D97" s="11">
        <f t="shared" ca="1" si="21"/>
        <v>0</v>
      </c>
      <c r="E97" s="11">
        <f t="shared" ca="1" si="22"/>
        <v>0</v>
      </c>
      <c r="F97" s="67"/>
      <c r="G97" s="67"/>
      <c r="H97" s="61"/>
      <c r="I97" s="68"/>
      <c r="J97" s="68"/>
      <c r="K97" s="61"/>
      <c r="L97" s="61"/>
    </row>
    <row r="98" spans="1:12" x14ac:dyDescent="0.3">
      <c r="A98" s="11">
        <f t="shared" si="19"/>
        <v>97</v>
      </c>
      <c r="B98" s="24">
        <v>45204</v>
      </c>
      <c r="C98" s="11">
        <f t="shared" ca="1" si="20"/>
        <v>1</v>
      </c>
      <c r="D98" s="11">
        <f t="shared" ca="1" si="21"/>
        <v>1</v>
      </c>
      <c r="E98" s="11">
        <f t="shared" ca="1" si="22"/>
        <v>1</v>
      </c>
      <c r="F98" s="67"/>
      <c r="G98" s="67"/>
      <c r="H98" s="61"/>
      <c r="I98" s="68"/>
      <c r="J98" s="68"/>
      <c r="K98" s="61"/>
      <c r="L98" s="61"/>
    </row>
    <row r="99" spans="1:12" x14ac:dyDescent="0.3">
      <c r="A99" s="11">
        <f t="shared" si="19"/>
        <v>98</v>
      </c>
      <c r="B99" s="24">
        <v>45205</v>
      </c>
      <c r="C99" s="11">
        <f t="shared" ca="1" si="20"/>
        <v>0</v>
      </c>
      <c r="D99" s="11">
        <f t="shared" ca="1" si="21"/>
        <v>0</v>
      </c>
      <c r="E99" s="11">
        <f t="shared" ca="1" si="22"/>
        <v>0</v>
      </c>
      <c r="F99" s="67"/>
      <c r="G99" s="67"/>
      <c r="H99" s="61"/>
      <c r="I99" s="68"/>
      <c r="J99" s="68"/>
      <c r="K99" s="61"/>
      <c r="L99" s="61"/>
    </row>
    <row r="100" spans="1:12" x14ac:dyDescent="0.3">
      <c r="A100" s="11">
        <f t="shared" si="19"/>
        <v>99</v>
      </c>
      <c r="B100" s="24">
        <v>45206</v>
      </c>
      <c r="C100" s="11">
        <f t="shared" ca="1" si="20"/>
        <v>2</v>
      </c>
      <c r="D100" s="11">
        <f t="shared" ca="1" si="21"/>
        <v>1</v>
      </c>
      <c r="E100" s="11">
        <f t="shared" ca="1" si="22"/>
        <v>2</v>
      </c>
      <c r="F100" s="67"/>
      <c r="G100" s="67"/>
      <c r="H100" s="61"/>
      <c r="I100" s="68"/>
      <c r="J100" s="68"/>
      <c r="K100" s="61"/>
      <c r="L100" s="61"/>
    </row>
    <row r="101" spans="1:12" x14ac:dyDescent="0.3">
      <c r="A101" s="11">
        <f t="shared" si="19"/>
        <v>100</v>
      </c>
      <c r="B101" s="24">
        <v>45207</v>
      </c>
      <c r="C101" s="11">
        <f t="shared" ca="1" si="20"/>
        <v>2</v>
      </c>
      <c r="D101" s="11">
        <f t="shared" ca="1" si="21"/>
        <v>1</v>
      </c>
      <c r="E101" s="11">
        <f t="shared" ca="1" si="22"/>
        <v>2</v>
      </c>
      <c r="F101" s="67"/>
      <c r="G101" s="67"/>
      <c r="H101" s="61"/>
      <c r="I101" s="68"/>
      <c r="J101" s="68"/>
      <c r="K101" s="61"/>
      <c r="L101" s="61"/>
    </row>
    <row r="102" spans="1:12" x14ac:dyDescent="0.3">
      <c r="A102" s="11">
        <f t="shared" si="19"/>
        <v>101</v>
      </c>
      <c r="B102" s="24">
        <v>45208</v>
      </c>
      <c r="C102" s="11">
        <f t="shared" ca="1" si="20"/>
        <v>1</v>
      </c>
      <c r="D102" s="11">
        <f t="shared" ca="1" si="21"/>
        <v>1</v>
      </c>
      <c r="E102" s="11">
        <f t="shared" ca="1" si="22"/>
        <v>1</v>
      </c>
      <c r="F102" s="67"/>
      <c r="G102" s="67"/>
      <c r="H102" s="61"/>
      <c r="I102" s="68"/>
      <c r="J102" s="68"/>
      <c r="K102" s="61"/>
      <c r="L102" s="61"/>
    </row>
    <row r="103" spans="1:12" x14ac:dyDescent="0.3">
      <c r="A103" s="11">
        <f t="shared" si="19"/>
        <v>102</v>
      </c>
      <c r="B103" s="24">
        <v>45209</v>
      </c>
      <c r="C103" s="11">
        <f t="shared" ca="1" si="20"/>
        <v>0</v>
      </c>
      <c r="D103" s="11">
        <f t="shared" ca="1" si="21"/>
        <v>0</v>
      </c>
      <c r="E103" s="11">
        <f t="shared" ca="1" si="22"/>
        <v>0</v>
      </c>
      <c r="F103" s="67"/>
      <c r="G103" s="67"/>
      <c r="H103" s="61"/>
      <c r="I103" s="68"/>
      <c r="J103" s="68"/>
      <c r="K103" s="61"/>
      <c r="L103" s="61"/>
    </row>
    <row r="104" spans="1:12" x14ac:dyDescent="0.3">
      <c r="A104" s="11">
        <f t="shared" si="19"/>
        <v>103</v>
      </c>
      <c r="B104" s="24">
        <v>45210</v>
      </c>
      <c r="C104" s="11">
        <f t="shared" ca="1" si="20"/>
        <v>1</v>
      </c>
      <c r="D104" s="11">
        <f t="shared" ca="1" si="21"/>
        <v>1</v>
      </c>
      <c r="E104" s="11">
        <f t="shared" ca="1" si="22"/>
        <v>1</v>
      </c>
      <c r="F104" s="67"/>
      <c r="G104" s="67"/>
      <c r="H104" s="61"/>
      <c r="I104" s="68"/>
      <c r="J104" s="68"/>
      <c r="K104" s="61"/>
      <c r="L104" s="61"/>
    </row>
    <row r="105" spans="1:12" x14ac:dyDescent="0.3">
      <c r="A105" s="11">
        <f t="shared" si="19"/>
        <v>104</v>
      </c>
      <c r="B105" s="24">
        <v>45211</v>
      </c>
      <c r="C105" s="11">
        <f t="shared" ca="1" si="20"/>
        <v>2</v>
      </c>
      <c r="D105" s="11">
        <f t="shared" ca="1" si="21"/>
        <v>1</v>
      </c>
      <c r="E105" s="11">
        <f t="shared" ca="1" si="22"/>
        <v>2</v>
      </c>
      <c r="F105" s="67"/>
      <c r="G105" s="67"/>
      <c r="H105" s="61"/>
      <c r="I105" s="68"/>
      <c r="J105" s="68"/>
      <c r="K105" s="61"/>
      <c r="L105" s="61"/>
    </row>
    <row r="106" spans="1:12" x14ac:dyDescent="0.3">
      <c r="A106" s="11">
        <f t="shared" si="19"/>
        <v>105</v>
      </c>
      <c r="B106" s="24">
        <v>45212</v>
      </c>
      <c r="C106" s="11">
        <f t="shared" ca="1" si="20"/>
        <v>0</v>
      </c>
      <c r="D106" s="11">
        <f t="shared" ca="1" si="21"/>
        <v>0</v>
      </c>
      <c r="E106" s="11">
        <f t="shared" ca="1" si="22"/>
        <v>0</v>
      </c>
      <c r="F106" s="67"/>
      <c r="G106" s="67"/>
      <c r="H106" s="61"/>
      <c r="I106" s="68"/>
      <c r="J106" s="68"/>
      <c r="K106" s="61"/>
      <c r="L106" s="61"/>
    </row>
    <row r="107" spans="1:12" x14ac:dyDescent="0.3">
      <c r="A107" s="11">
        <f t="shared" si="19"/>
        <v>106</v>
      </c>
      <c r="B107" s="24">
        <v>45213</v>
      </c>
      <c r="C107" s="11">
        <f t="shared" ca="1" si="20"/>
        <v>2</v>
      </c>
      <c r="D107" s="11">
        <f t="shared" ca="1" si="21"/>
        <v>1</v>
      </c>
      <c r="E107" s="11">
        <f t="shared" ca="1" si="22"/>
        <v>2</v>
      </c>
      <c r="F107" s="67"/>
      <c r="G107" s="67"/>
      <c r="H107" s="61"/>
      <c r="I107" s="68"/>
      <c r="J107" s="68"/>
      <c r="K107" s="61"/>
      <c r="L107" s="61"/>
    </row>
    <row r="108" spans="1:12" x14ac:dyDescent="0.3">
      <c r="A108" s="11">
        <f t="shared" si="19"/>
        <v>107</v>
      </c>
      <c r="B108" s="24">
        <v>45214</v>
      </c>
      <c r="C108" s="11">
        <f t="shared" ca="1" si="20"/>
        <v>3</v>
      </c>
      <c r="D108" s="11">
        <f t="shared" ca="1" si="21"/>
        <v>1</v>
      </c>
      <c r="E108" s="11">
        <f t="shared" ca="1" si="22"/>
        <v>3</v>
      </c>
      <c r="F108" s="67"/>
      <c r="G108" s="67"/>
      <c r="H108" s="61"/>
      <c r="I108" s="68"/>
      <c r="J108" s="68"/>
      <c r="K108" s="61"/>
      <c r="L108" s="61"/>
    </row>
    <row r="109" spans="1:12" x14ac:dyDescent="0.3">
      <c r="A109" s="11">
        <f t="shared" si="19"/>
        <v>108</v>
      </c>
      <c r="B109" s="24">
        <v>45215</v>
      </c>
      <c r="C109" s="11">
        <f t="shared" ca="1" si="20"/>
        <v>3</v>
      </c>
      <c r="D109" s="11">
        <f t="shared" ca="1" si="21"/>
        <v>1</v>
      </c>
      <c r="E109" s="11">
        <f t="shared" ca="1" si="22"/>
        <v>3</v>
      </c>
      <c r="F109" s="67"/>
      <c r="G109" s="67"/>
      <c r="H109" s="61"/>
      <c r="I109" s="68"/>
      <c r="J109" s="68"/>
      <c r="K109" s="61"/>
      <c r="L109" s="61"/>
    </row>
    <row r="110" spans="1:12" x14ac:dyDescent="0.3">
      <c r="A110" s="11">
        <f t="shared" si="19"/>
        <v>109</v>
      </c>
      <c r="B110" s="24">
        <v>45216</v>
      </c>
      <c r="C110" s="11">
        <f t="shared" ca="1" si="20"/>
        <v>2</v>
      </c>
      <c r="D110" s="11">
        <f t="shared" ca="1" si="21"/>
        <v>1</v>
      </c>
      <c r="E110" s="11">
        <f t="shared" ca="1" si="22"/>
        <v>2</v>
      </c>
      <c r="F110" s="67"/>
      <c r="G110" s="67"/>
      <c r="H110" s="61"/>
      <c r="I110" s="68"/>
      <c r="J110" s="68"/>
      <c r="K110" s="61"/>
      <c r="L110" s="61"/>
    </row>
    <row r="111" spans="1:12" x14ac:dyDescent="0.3">
      <c r="A111" s="11">
        <f t="shared" si="19"/>
        <v>110</v>
      </c>
      <c r="B111" s="24">
        <v>45217</v>
      </c>
      <c r="C111" s="11">
        <f t="shared" ca="1" si="20"/>
        <v>0</v>
      </c>
      <c r="D111" s="11">
        <f t="shared" ca="1" si="21"/>
        <v>0</v>
      </c>
      <c r="E111" s="11">
        <f t="shared" ca="1" si="22"/>
        <v>0</v>
      </c>
      <c r="F111" s="67"/>
      <c r="G111" s="67"/>
      <c r="H111" s="61"/>
      <c r="I111" s="68"/>
      <c r="J111" s="68"/>
      <c r="K111" s="61"/>
      <c r="L111" s="61"/>
    </row>
    <row r="112" spans="1:12" x14ac:dyDescent="0.3">
      <c r="A112" s="11">
        <f t="shared" si="19"/>
        <v>111</v>
      </c>
      <c r="B112" s="24">
        <v>45218</v>
      </c>
      <c r="C112" s="11">
        <f t="shared" ca="1" si="20"/>
        <v>1</v>
      </c>
      <c r="D112" s="11">
        <f t="shared" ca="1" si="21"/>
        <v>1</v>
      </c>
      <c r="E112" s="11">
        <f t="shared" ca="1" si="22"/>
        <v>1</v>
      </c>
      <c r="F112" s="67"/>
      <c r="G112" s="67"/>
      <c r="H112" s="61"/>
      <c r="I112" s="68"/>
      <c r="J112" s="68"/>
      <c r="K112" s="61"/>
      <c r="L112" s="61"/>
    </row>
    <row r="113" spans="1:12" x14ac:dyDescent="0.3">
      <c r="A113" s="11">
        <f t="shared" si="19"/>
        <v>112</v>
      </c>
      <c r="B113" s="24">
        <v>45219</v>
      </c>
      <c r="C113" s="11">
        <f t="shared" ca="1" si="20"/>
        <v>2</v>
      </c>
      <c r="D113" s="11">
        <f t="shared" ca="1" si="21"/>
        <v>1</v>
      </c>
      <c r="E113" s="11">
        <f t="shared" ca="1" si="22"/>
        <v>2</v>
      </c>
      <c r="F113" s="67"/>
      <c r="G113" s="67"/>
      <c r="H113" s="61"/>
      <c r="I113" s="68"/>
      <c r="J113" s="68"/>
      <c r="K113" s="61"/>
      <c r="L113" s="61"/>
    </row>
    <row r="114" spans="1:12" x14ac:dyDescent="0.3">
      <c r="A114" s="11">
        <f t="shared" si="19"/>
        <v>113</v>
      </c>
      <c r="B114" s="24">
        <v>45220</v>
      </c>
      <c r="C114" s="11">
        <f t="shared" ca="1" si="20"/>
        <v>0</v>
      </c>
      <c r="D114" s="11">
        <f t="shared" ca="1" si="21"/>
        <v>0</v>
      </c>
      <c r="E114" s="11">
        <f t="shared" ca="1" si="22"/>
        <v>2</v>
      </c>
      <c r="F114" s="67"/>
      <c r="G114" s="67"/>
      <c r="H114" s="61"/>
      <c r="I114" s="68"/>
      <c r="J114" s="68"/>
      <c r="K114" s="61"/>
      <c r="L114" s="61"/>
    </row>
    <row r="115" spans="1:12" x14ac:dyDescent="0.3">
      <c r="A115" s="11">
        <f t="shared" si="19"/>
        <v>114</v>
      </c>
      <c r="B115" s="24">
        <v>45221</v>
      </c>
      <c r="C115" s="11">
        <f t="shared" ca="1" si="20"/>
        <v>3</v>
      </c>
      <c r="D115" s="11">
        <f t="shared" ca="1" si="21"/>
        <v>1</v>
      </c>
      <c r="E115" s="11">
        <f t="shared" ca="1" si="22"/>
        <v>3</v>
      </c>
      <c r="F115" s="67"/>
      <c r="G115" s="67"/>
      <c r="H115" s="61"/>
      <c r="I115" s="68"/>
      <c r="J115" s="68"/>
      <c r="K115" s="61"/>
      <c r="L115" s="61"/>
    </row>
    <row r="116" spans="1:12" x14ac:dyDescent="0.3">
      <c r="A116" s="11">
        <f t="shared" si="19"/>
        <v>115</v>
      </c>
      <c r="B116" s="24">
        <v>45222</v>
      </c>
      <c r="C116" s="11">
        <f t="shared" ca="1" si="20"/>
        <v>0</v>
      </c>
      <c r="D116" s="11">
        <f t="shared" ca="1" si="21"/>
        <v>0</v>
      </c>
      <c r="E116" s="11">
        <f t="shared" ca="1" si="22"/>
        <v>1</v>
      </c>
      <c r="F116" s="67"/>
      <c r="G116" s="67"/>
      <c r="H116" s="61"/>
      <c r="I116" s="68"/>
      <c r="J116" s="68"/>
      <c r="K116" s="61"/>
      <c r="L116" s="61"/>
    </row>
    <row r="117" spans="1:12" x14ac:dyDescent="0.3">
      <c r="A117" s="11">
        <f t="shared" si="19"/>
        <v>116</v>
      </c>
      <c r="B117" s="24">
        <v>45223</v>
      </c>
      <c r="C117" s="11">
        <f t="shared" ca="1" si="20"/>
        <v>0</v>
      </c>
      <c r="D117" s="11">
        <f t="shared" ca="1" si="21"/>
        <v>0</v>
      </c>
      <c r="E117" s="11">
        <f t="shared" ca="1" si="22"/>
        <v>0</v>
      </c>
      <c r="F117" s="67"/>
      <c r="G117" s="67"/>
      <c r="H117" s="61"/>
      <c r="I117" s="68"/>
      <c r="J117" s="68"/>
      <c r="K117" s="61"/>
      <c r="L117" s="61"/>
    </row>
    <row r="118" spans="1:12" x14ac:dyDescent="0.3">
      <c r="A118" s="11">
        <f t="shared" si="19"/>
        <v>117</v>
      </c>
      <c r="B118" s="24">
        <v>45224</v>
      </c>
      <c r="C118" s="11">
        <f t="shared" ca="1" si="20"/>
        <v>3</v>
      </c>
      <c r="D118" s="11">
        <f t="shared" ca="1" si="21"/>
        <v>1</v>
      </c>
      <c r="E118" s="11">
        <f t="shared" ca="1" si="22"/>
        <v>3</v>
      </c>
      <c r="F118" s="67"/>
      <c r="G118" s="67"/>
      <c r="H118" s="61"/>
      <c r="I118" s="68"/>
      <c r="J118" s="68"/>
      <c r="K118" s="61"/>
      <c r="L118" s="61"/>
    </row>
    <row r="119" spans="1:12" x14ac:dyDescent="0.3">
      <c r="A119" s="11">
        <f t="shared" si="19"/>
        <v>118</v>
      </c>
      <c r="B119" s="24">
        <v>45225</v>
      </c>
      <c r="C119" s="11">
        <f t="shared" ca="1" si="20"/>
        <v>0</v>
      </c>
      <c r="D119" s="11">
        <f t="shared" ca="1" si="21"/>
        <v>0</v>
      </c>
      <c r="E119" s="11">
        <f t="shared" ca="1" si="22"/>
        <v>1</v>
      </c>
      <c r="F119" s="67"/>
      <c r="G119" s="67"/>
      <c r="H119" s="61"/>
      <c r="I119" s="68"/>
      <c r="J119" s="68"/>
      <c r="K119" s="61"/>
      <c r="L119" s="61"/>
    </row>
    <row r="120" spans="1:12" x14ac:dyDescent="0.3">
      <c r="A120" s="11">
        <f t="shared" si="19"/>
        <v>119</v>
      </c>
      <c r="B120" s="24">
        <v>45226</v>
      </c>
      <c r="C120" s="11">
        <f t="shared" ca="1" si="20"/>
        <v>0</v>
      </c>
      <c r="D120" s="11">
        <f t="shared" ca="1" si="21"/>
        <v>0</v>
      </c>
      <c r="E120" s="11">
        <f t="shared" ca="1" si="22"/>
        <v>0</v>
      </c>
      <c r="F120" s="67"/>
      <c r="G120" s="67"/>
      <c r="H120" s="61"/>
      <c r="I120" s="68"/>
      <c r="J120" s="68"/>
      <c r="K120" s="61"/>
      <c r="L120" s="61"/>
    </row>
    <row r="121" spans="1:12" x14ac:dyDescent="0.3">
      <c r="A121" s="11">
        <f t="shared" si="19"/>
        <v>120</v>
      </c>
      <c r="B121" s="24">
        <v>45227</v>
      </c>
      <c r="C121" s="11">
        <f t="shared" ca="1" si="20"/>
        <v>1</v>
      </c>
      <c r="D121" s="11">
        <f t="shared" ca="1" si="21"/>
        <v>1</v>
      </c>
      <c r="E121" s="11">
        <f t="shared" ca="1" si="22"/>
        <v>1</v>
      </c>
      <c r="F121" s="67"/>
      <c r="G121" s="67"/>
      <c r="H121" s="61"/>
      <c r="I121" s="68"/>
      <c r="J121" s="68"/>
      <c r="K121" s="61"/>
      <c r="L121" s="61"/>
    </row>
    <row r="122" spans="1:12" x14ac:dyDescent="0.3">
      <c r="A122" s="11">
        <f t="shared" si="19"/>
        <v>121</v>
      </c>
      <c r="B122" s="24">
        <v>45228</v>
      </c>
      <c r="C122" s="11">
        <f t="shared" ca="1" si="20"/>
        <v>0</v>
      </c>
      <c r="D122" s="11">
        <f t="shared" ca="1" si="21"/>
        <v>0</v>
      </c>
      <c r="E122" s="11">
        <f t="shared" ca="1" si="22"/>
        <v>2</v>
      </c>
      <c r="F122" s="67">
        <f ca="1">COUNTIFS(D122:D151,$N$2)</f>
        <v>20</v>
      </c>
      <c r="G122" s="67">
        <f ca="1">SUMIFS(E122:E151,D122:D151,$N$2)</f>
        <v>18</v>
      </c>
      <c r="H122" s="61">
        <f t="shared" ref="H122" ca="1" si="26">IF(AND(F122&lt;&gt;0,F122&lt;&gt;""),G122/F122,"")</f>
        <v>0.9</v>
      </c>
      <c r="I122" s="68">
        <f ca="1">COUNTIFS(D122:D151,$N$3)</f>
        <v>10</v>
      </c>
      <c r="J122" s="68">
        <f ca="1">SUMIFS(E122:E151,D122:D151,$N$3)</f>
        <v>30</v>
      </c>
      <c r="K122" s="61">
        <f t="shared" ref="K122" ca="1" si="27">IF(AND(I122&lt;&gt;"",I122&lt;&gt;0),J122/I122,"")</f>
        <v>3</v>
      </c>
      <c r="L122" s="61">
        <f t="shared" ref="L122" ca="1" si="28">IF(AND(H122&lt;&gt;"",H122&lt;&gt;0),K122/H122,"")</f>
        <v>3.333333333333333</v>
      </c>
    </row>
    <row r="123" spans="1:12" x14ac:dyDescent="0.3">
      <c r="A123" s="11">
        <f t="shared" si="19"/>
        <v>122</v>
      </c>
      <c r="B123" s="24">
        <v>45229</v>
      </c>
      <c r="C123" s="11">
        <f t="shared" ca="1" si="20"/>
        <v>3</v>
      </c>
      <c r="D123" s="11">
        <f t="shared" ca="1" si="21"/>
        <v>1</v>
      </c>
      <c r="E123" s="11">
        <f t="shared" ca="1" si="22"/>
        <v>3</v>
      </c>
      <c r="F123" s="67"/>
      <c r="G123" s="67"/>
      <c r="H123" s="61"/>
      <c r="I123" s="68"/>
      <c r="J123" s="68"/>
      <c r="K123" s="61"/>
      <c r="L123" s="61"/>
    </row>
    <row r="124" spans="1:12" x14ac:dyDescent="0.3">
      <c r="A124" s="11">
        <f t="shared" si="19"/>
        <v>123</v>
      </c>
      <c r="B124" s="24">
        <v>45230</v>
      </c>
      <c r="C124" s="11">
        <f t="shared" ca="1" si="20"/>
        <v>0</v>
      </c>
      <c r="D124" s="11">
        <f t="shared" ca="1" si="21"/>
        <v>0</v>
      </c>
      <c r="E124" s="11">
        <f t="shared" ca="1" si="22"/>
        <v>0</v>
      </c>
      <c r="F124" s="67"/>
      <c r="G124" s="67"/>
      <c r="H124" s="61"/>
      <c r="I124" s="68"/>
      <c r="J124" s="68"/>
      <c r="K124" s="61"/>
      <c r="L124" s="61"/>
    </row>
    <row r="125" spans="1:12" x14ac:dyDescent="0.3">
      <c r="A125" s="11">
        <f t="shared" si="19"/>
        <v>124</v>
      </c>
      <c r="B125" s="24">
        <v>45231</v>
      </c>
      <c r="C125" s="11">
        <f t="shared" ca="1" si="20"/>
        <v>2</v>
      </c>
      <c r="D125" s="11">
        <f t="shared" ca="1" si="21"/>
        <v>1</v>
      </c>
      <c r="E125" s="11">
        <f t="shared" ca="1" si="22"/>
        <v>2</v>
      </c>
      <c r="F125" s="67"/>
      <c r="G125" s="67"/>
      <c r="H125" s="61"/>
      <c r="I125" s="68"/>
      <c r="J125" s="68"/>
      <c r="K125" s="61"/>
      <c r="L125" s="61"/>
    </row>
    <row r="126" spans="1:12" x14ac:dyDescent="0.3">
      <c r="A126" s="11">
        <f t="shared" si="19"/>
        <v>125</v>
      </c>
      <c r="B126" s="24">
        <v>45232</v>
      </c>
      <c r="C126" s="11">
        <f t="shared" ca="1" si="20"/>
        <v>0</v>
      </c>
      <c r="D126" s="11">
        <f t="shared" ca="1" si="21"/>
        <v>0</v>
      </c>
      <c r="E126" s="11">
        <f t="shared" ca="1" si="22"/>
        <v>0</v>
      </c>
      <c r="F126" s="67"/>
      <c r="G126" s="67"/>
      <c r="H126" s="61"/>
      <c r="I126" s="68"/>
      <c r="J126" s="68"/>
      <c r="K126" s="61"/>
      <c r="L126" s="61"/>
    </row>
    <row r="127" spans="1:12" x14ac:dyDescent="0.3">
      <c r="A127" s="11">
        <f t="shared" si="19"/>
        <v>126</v>
      </c>
      <c r="B127" s="24">
        <v>45233</v>
      </c>
      <c r="C127" s="11">
        <f t="shared" ca="1" si="20"/>
        <v>3</v>
      </c>
      <c r="D127" s="11">
        <f t="shared" ca="1" si="21"/>
        <v>1</v>
      </c>
      <c r="E127" s="11">
        <f t="shared" ca="1" si="22"/>
        <v>4</v>
      </c>
      <c r="F127" s="67"/>
      <c r="G127" s="67"/>
      <c r="H127" s="61"/>
      <c r="I127" s="68"/>
      <c r="J127" s="68"/>
      <c r="K127" s="61"/>
      <c r="L127" s="61"/>
    </row>
    <row r="128" spans="1:12" x14ac:dyDescent="0.3">
      <c r="A128" s="11">
        <f t="shared" si="19"/>
        <v>127</v>
      </c>
      <c r="B128" s="24">
        <v>45234</v>
      </c>
      <c r="C128" s="11">
        <f t="shared" ca="1" si="20"/>
        <v>0</v>
      </c>
      <c r="D128" s="11">
        <f t="shared" ca="1" si="21"/>
        <v>0</v>
      </c>
      <c r="E128" s="11">
        <f t="shared" ca="1" si="22"/>
        <v>0</v>
      </c>
      <c r="F128" s="67"/>
      <c r="G128" s="67"/>
      <c r="H128" s="61"/>
      <c r="I128" s="68"/>
      <c r="J128" s="68"/>
      <c r="K128" s="61"/>
      <c r="L128" s="61"/>
    </row>
    <row r="129" spans="1:12" x14ac:dyDescent="0.3">
      <c r="A129" s="11">
        <f t="shared" si="19"/>
        <v>128</v>
      </c>
      <c r="B129" s="24">
        <v>45235</v>
      </c>
      <c r="C129" s="11">
        <f t="shared" ca="1" si="20"/>
        <v>3</v>
      </c>
      <c r="D129" s="11">
        <f t="shared" ca="1" si="21"/>
        <v>1</v>
      </c>
      <c r="E129" s="11">
        <f t="shared" ca="1" si="22"/>
        <v>3</v>
      </c>
      <c r="F129" s="67"/>
      <c r="G129" s="67"/>
      <c r="H129" s="61"/>
      <c r="I129" s="68"/>
      <c r="J129" s="68"/>
      <c r="K129" s="61"/>
      <c r="L129" s="61"/>
    </row>
    <row r="130" spans="1:12" x14ac:dyDescent="0.3">
      <c r="A130" s="11">
        <f t="shared" si="19"/>
        <v>129</v>
      </c>
      <c r="B130" s="24">
        <v>45236</v>
      </c>
      <c r="C130" s="11">
        <f t="shared" ca="1" si="20"/>
        <v>0</v>
      </c>
      <c r="D130" s="11">
        <f t="shared" ca="1" si="21"/>
        <v>0</v>
      </c>
      <c r="E130" s="11">
        <f t="shared" ca="1" si="22"/>
        <v>1</v>
      </c>
      <c r="F130" s="67"/>
      <c r="G130" s="67"/>
      <c r="H130" s="61"/>
      <c r="I130" s="68"/>
      <c r="J130" s="68"/>
      <c r="K130" s="61"/>
      <c r="L130" s="61"/>
    </row>
    <row r="131" spans="1:12" x14ac:dyDescent="0.3">
      <c r="A131" s="11">
        <f t="shared" si="19"/>
        <v>130</v>
      </c>
      <c r="B131" s="24">
        <v>45237</v>
      </c>
      <c r="C131" s="11">
        <f t="shared" ref="C131:C155" ca="1" si="29">IF(TODAY() &gt;= B131, COUNTIFS(data_2,_xlfn.CONCAT("=",B131)), "")</f>
        <v>3</v>
      </c>
      <c r="D131" s="11">
        <f t="shared" ref="D131:D155" ca="1" si="30">IF(C131&lt;&gt;"",IF(C131&gt;=1,1,0),"")</f>
        <v>1</v>
      </c>
      <c r="E131" s="11">
        <f t="shared" ref="E131:E155" ca="1" si="31">IF(TODAY() &gt;= B131, COUNTIFS(data_1,_xlfn.CONCAT("=",B131)), "")</f>
        <v>3</v>
      </c>
      <c r="F131" s="67"/>
      <c r="G131" s="67"/>
      <c r="H131" s="61"/>
      <c r="I131" s="68"/>
      <c r="J131" s="68"/>
      <c r="K131" s="61"/>
      <c r="L131" s="61"/>
    </row>
    <row r="132" spans="1:12" x14ac:dyDescent="0.3">
      <c r="A132" s="11">
        <f t="shared" ref="A132:A195" si="32">A131+1</f>
        <v>131</v>
      </c>
      <c r="B132" s="24">
        <v>45238</v>
      </c>
      <c r="C132" s="11">
        <f t="shared" ca="1" si="29"/>
        <v>0</v>
      </c>
      <c r="D132" s="11">
        <f t="shared" ca="1" si="30"/>
        <v>0</v>
      </c>
      <c r="E132" s="11">
        <f t="shared" ca="1" si="31"/>
        <v>1</v>
      </c>
      <c r="F132" s="67"/>
      <c r="G132" s="67"/>
      <c r="H132" s="61"/>
      <c r="I132" s="68"/>
      <c r="J132" s="68"/>
      <c r="K132" s="61"/>
      <c r="L132" s="61"/>
    </row>
    <row r="133" spans="1:12" x14ac:dyDescent="0.3">
      <c r="A133" s="11">
        <f t="shared" si="32"/>
        <v>132</v>
      </c>
      <c r="B133" s="24">
        <v>45239</v>
      </c>
      <c r="C133" s="11">
        <f t="shared" ca="1" si="29"/>
        <v>2</v>
      </c>
      <c r="D133" s="11">
        <f t="shared" ca="1" si="30"/>
        <v>1</v>
      </c>
      <c r="E133" s="11">
        <f t="shared" ca="1" si="31"/>
        <v>3</v>
      </c>
      <c r="F133" s="67"/>
      <c r="G133" s="67"/>
      <c r="H133" s="61"/>
      <c r="I133" s="68"/>
      <c r="J133" s="68"/>
      <c r="K133" s="61"/>
      <c r="L133" s="61"/>
    </row>
    <row r="134" spans="1:12" x14ac:dyDescent="0.3">
      <c r="A134" s="11">
        <f t="shared" si="32"/>
        <v>133</v>
      </c>
      <c r="B134" s="24">
        <v>45240</v>
      </c>
      <c r="C134" s="11">
        <f t="shared" ca="1" si="29"/>
        <v>0</v>
      </c>
      <c r="D134" s="11">
        <f t="shared" ca="1" si="30"/>
        <v>0</v>
      </c>
      <c r="E134" s="11">
        <f t="shared" ca="1" si="31"/>
        <v>0</v>
      </c>
      <c r="F134" s="67"/>
      <c r="G134" s="67"/>
      <c r="H134" s="61"/>
      <c r="I134" s="68"/>
      <c r="J134" s="68"/>
      <c r="K134" s="61"/>
      <c r="L134" s="61"/>
    </row>
    <row r="135" spans="1:12" x14ac:dyDescent="0.3">
      <c r="A135" s="11">
        <f t="shared" si="32"/>
        <v>134</v>
      </c>
      <c r="B135" s="24">
        <v>45241</v>
      </c>
      <c r="C135" s="11">
        <f t="shared" ca="1" si="29"/>
        <v>0</v>
      </c>
      <c r="D135" s="11">
        <f t="shared" ca="1" si="30"/>
        <v>0</v>
      </c>
      <c r="E135" s="11">
        <f t="shared" ca="1" si="31"/>
        <v>0</v>
      </c>
      <c r="F135" s="67"/>
      <c r="G135" s="67"/>
      <c r="H135" s="61"/>
      <c r="I135" s="68"/>
      <c r="J135" s="68"/>
      <c r="K135" s="61"/>
      <c r="L135" s="61"/>
    </row>
    <row r="136" spans="1:12" x14ac:dyDescent="0.3">
      <c r="A136" s="11">
        <f t="shared" si="32"/>
        <v>135</v>
      </c>
      <c r="B136" s="24">
        <v>45242</v>
      </c>
      <c r="C136" s="11">
        <f t="shared" ca="1" si="29"/>
        <v>3</v>
      </c>
      <c r="D136" s="11">
        <f t="shared" ca="1" si="30"/>
        <v>1</v>
      </c>
      <c r="E136" s="11">
        <f t="shared" ca="1" si="31"/>
        <v>3</v>
      </c>
      <c r="F136" s="67"/>
      <c r="G136" s="67"/>
      <c r="H136" s="61"/>
      <c r="I136" s="68"/>
      <c r="J136" s="68"/>
      <c r="K136" s="61"/>
      <c r="L136" s="61"/>
    </row>
    <row r="137" spans="1:12" x14ac:dyDescent="0.3">
      <c r="A137" s="11">
        <f t="shared" si="32"/>
        <v>136</v>
      </c>
      <c r="B137" s="24">
        <v>45243</v>
      </c>
      <c r="C137" s="11">
        <f t="shared" ca="1" si="29"/>
        <v>0</v>
      </c>
      <c r="D137" s="11">
        <f t="shared" ca="1" si="30"/>
        <v>0</v>
      </c>
      <c r="E137" s="11">
        <f t="shared" ca="1" si="31"/>
        <v>0</v>
      </c>
      <c r="F137" s="67"/>
      <c r="G137" s="67"/>
      <c r="H137" s="61"/>
      <c r="I137" s="68"/>
      <c r="J137" s="68"/>
      <c r="K137" s="61"/>
      <c r="L137" s="61"/>
    </row>
    <row r="138" spans="1:12" x14ac:dyDescent="0.3">
      <c r="A138" s="11">
        <f t="shared" si="32"/>
        <v>137</v>
      </c>
      <c r="B138" s="24">
        <v>45244</v>
      </c>
      <c r="C138" s="11">
        <f t="shared" ca="1" si="29"/>
        <v>0</v>
      </c>
      <c r="D138" s="11">
        <f t="shared" ca="1" si="30"/>
        <v>0</v>
      </c>
      <c r="E138" s="11">
        <f t="shared" ca="1" si="31"/>
        <v>3</v>
      </c>
      <c r="F138" s="67"/>
      <c r="G138" s="67"/>
      <c r="H138" s="61"/>
      <c r="I138" s="68"/>
      <c r="J138" s="68"/>
      <c r="K138" s="61"/>
      <c r="L138" s="61"/>
    </row>
    <row r="139" spans="1:12" x14ac:dyDescent="0.3">
      <c r="A139" s="11">
        <f t="shared" si="32"/>
        <v>138</v>
      </c>
      <c r="B139" s="24">
        <v>45245</v>
      </c>
      <c r="C139" s="11">
        <f t="shared" ca="1" si="29"/>
        <v>3</v>
      </c>
      <c r="D139" s="11">
        <f t="shared" ca="1" si="30"/>
        <v>1</v>
      </c>
      <c r="E139" s="11">
        <f t="shared" ca="1" si="31"/>
        <v>3</v>
      </c>
      <c r="F139" s="67"/>
      <c r="G139" s="67"/>
      <c r="H139" s="61"/>
      <c r="I139" s="68"/>
      <c r="J139" s="68"/>
      <c r="K139" s="61"/>
      <c r="L139" s="61"/>
    </row>
    <row r="140" spans="1:12" x14ac:dyDescent="0.3">
      <c r="A140" s="11">
        <f t="shared" si="32"/>
        <v>139</v>
      </c>
      <c r="B140" s="24">
        <v>45246</v>
      </c>
      <c r="C140" s="11">
        <f t="shared" ca="1" si="29"/>
        <v>0</v>
      </c>
      <c r="D140" s="11">
        <f t="shared" ca="1" si="30"/>
        <v>0</v>
      </c>
      <c r="E140" s="11">
        <f t="shared" ca="1" si="31"/>
        <v>1</v>
      </c>
      <c r="F140" s="67"/>
      <c r="G140" s="67"/>
      <c r="H140" s="61"/>
      <c r="I140" s="68"/>
      <c r="J140" s="68"/>
      <c r="K140" s="61"/>
      <c r="L140" s="61"/>
    </row>
    <row r="141" spans="1:12" x14ac:dyDescent="0.3">
      <c r="A141" s="11">
        <f t="shared" si="32"/>
        <v>140</v>
      </c>
      <c r="B141" s="24">
        <v>45247</v>
      </c>
      <c r="C141" s="11">
        <f t="shared" ca="1" si="29"/>
        <v>0</v>
      </c>
      <c r="D141" s="11">
        <f t="shared" ca="1" si="30"/>
        <v>0</v>
      </c>
      <c r="E141" s="11">
        <f t="shared" ca="1" si="31"/>
        <v>0</v>
      </c>
      <c r="F141" s="67"/>
      <c r="G141" s="67"/>
      <c r="H141" s="61"/>
      <c r="I141" s="68"/>
      <c r="J141" s="68"/>
      <c r="K141" s="61"/>
      <c r="L141" s="61"/>
    </row>
    <row r="142" spans="1:12" x14ac:dyDescent="0.3">
      <c r="A142" s="11">
        <f t="shared" si="32"/>
        <v>141</v>
      </c>
      <c r="B142" s="24">
        <v>45248</v>
      </c>
      <c r="C142" s="11">
        <f t="shared" ca="1" si="29"/>
        <v>3</v>
      </c>
      <c r="D142" s="11">
        <f t="shared" ca="1" si="30"/>
        <v>1</v>
      </c>
      <c r="E142" s="11">
        <f t="shared" ca="1" si="31"/>
        <v>3</v>
      </c>
      <c r="F142" s="67"/>
      <c r="G142" s="67"/>
      <c r="H142" s="61"/>
      <c r="I142" s="68"/>
      <c r="J142" s="68"/>
      <c r="K142" s="61"/>
      <c r="L142" s="61"/>
    </row>
    <row r="143" spans="1:12" x14ac:dyDescent="0.3">
      <c r="A143" s="11">
        <f t="shared" si="32"/>
        <v>142</v>
      </c>
      <c r="B143" s="24">
        <v>45249</v>
      </c>
      <c r="C143" s="11">
        <f t="shared" ca="1" si="29"/>
        <v>0</v>
      </c>
      <c r="D143" s="11">
        <f t="shared" ca="1" si="30"/>
        <v>0</v>
      </c>
      <c r="E143" s="11">
        <f t="shared" ca="1" si="31"/>
        <v>1</v>
      </c>
      <c r="F143" s="67"/>
      <c r="G143" s="67"/>
      <c r="H143" s="61"/>
      <c r="I143" s="68"/>
      <c r="J143" s="68"/>
      <c r="K143" s="61"/>
      <c r="L143" s="61"/>
    </row>
    <row r="144" spans="1:12" x14ac:dyDescent="0.3">
      <c r="A144" s="11">
        <f t="shared" si="32"/>
        <v>143</v>
      </c>
      <c r="B144" s="24">
        <v>45250</v>
      </c>
      <c r="C144" s="11">
        <f t="shared" ca="1" si="29"/>
        <v>0</v>
      </c>
      <c r="D144" s="11">
        <f t="shared" ca="1" si="30"/>
        <v>0</v>
      </c>
      <c r="E144" s="11">
        <f t="shared" ca="1" si="31"/>
        <v>2</v>
      </c>
      <c r="F144" s="67"/>
      <c r="G144" s="67"/>
      <c r="H144" s="61"/>
      <c r="I144" s="68"/>
      <c r="J144" s="68"/>
      <c r="K144" s="61"/>
      <c r="L144" s="61"/>
    </row>
    <row r="145" spans="1:12" x14ac:dyDescent="0.3">
      <c r="A145" s="11">
        <f t="shared" si="32"/>
        <v>144</v>
      </c>
      <c r="B145" s="24">
        <v>45251</v>
      </c>
      <c r="C145" s="11">
        <f t="shared" ca="1" si="29"/>
        <v>0</v>
      </c>
      <c r="D145" s="11">
        <f t="shared" ca="1" si="30"/>
        <v>0</v>
      </c>
      <c r="E145" s="11">
        <f t="shared" ca="1" si="31"/>
        <v>2</v>
      </c>
      <c r="F145" s="67"/>
      <c r="G145" s="67"/>
      <c r="H145" s="61"/>
      <c r="I145" s="68"/>
      <c r="J145" s="68"/>
      <c r="K145" s="61"/>
      <c r="L145" s="61"/>
    </row>
    <row r="146" spans="1:12" x14ac:dyDescent="0.3">
      <c r="A146" s="11">
        <f t="shared" si="32"/>
        <v>145</v>
      </c>
      <c r="B146" s="24">
        <v>45252</v>
      </c>
      <c r="C146" s="11">
        <f t="shared" ca="1" si="29"/>
        <v>0</v>
      </c>
      <c r="D146" s="11">
        <f t="shared" ca="1" si="30"/>
        <v>0</v>
      </c>
      <c r="E146" s="11">
        <f t="shared" ca="1" si="31"/>
        <v>0</v>
      </c>
      <c r="F146" s="67"/>
      <c r="G146" s="67"/>
      <c r="H146" s="61"/>
      <c r="I146" s="68"/>
      <c r="J146" s="68"/>
      <c r="K146" s="61"/>
      <c r="L146" s="61"/>
    </row>
    <row r="147" spans="1:12" x14ac:dyDescent="0.3">
      <c r="A147" s="11">
        <f t="shared" si="32"/>
        <v>146</v>
      </c>
      <c r="B147" s="24">
        <v>45253</v>
      </c>
      <c r="C147" s="11">
        <f t="shared" ca="1" si="29"/>
        <v>0</v>
      </c>
      <c r="D147" s="11">
        <f t="shared" ca="1" si="30"/>
        <v>0</v>
      </c>
      <c r="E147" s="11">
        <f t="shared" ca="1" si="31"/>
        <v>2</v>
      </c>
      <c r="F147" s="67"/>
      <c r="G147" s="67"/>
      <c r="H147" s="61"/>
      <c r="I147" s="68"/>
      <c r="J147" s="68"/>
      <c r="K147" s="61"/>
      <c r="L147" s="61"/>
    </row>
    <row r="148" spans="1:12" x14ac:dyDescent="0.3">
      <c r="A148" s="11">
        <f t="shared" si="32"/>
        <v>147</v>
      </c>
      <c r="B148" s="24">
        <v>45254</v>
      </c>
      <c r="C148" s="11">
        <f t="shared" ca="1" si="29"/>
        <v>0</v>
      </c>
      <c r="D148" s="11">
        <f t="shared" ca="1" si="30"/>
        <v>0</v>
      </c>
      <c r="E148" s="11">
        <f t="shared" ca="1" si="31"/>
        <v>1</v>
      </c>
      <c r="F148" s="67"/>
      <c r="G148" s="67"/>
      <c r="H148" s="61"/>
      <c r="I148" s="68"/>
      <c r="J148" s="68"/>
      <c r="K148" s="61"/>
      <c r="L148" s="61"/>
    </row>
    <row r="149" spans="1:12" x14ac:dyDescent="0.3">
      <c r="A149" s="11">
        <f t="shared" si="32"/>
        <v>148</v>
      </c>
      <c r="B149" s="24">
        <v>45255</v>
      </c>
      <c r="C149" s="11">
        <f t="shared" ca="1" si="29"/>
        <v>3</v>
      </c>
      <c r="D149" s="11">
        <f t="shared" ca="1" si="30"/>
        <v>1</v>
      </c>
      <c r="E149" s="11">
        <f t="shared" ca="1" si="31"/>
        <v>3</v>
      </c>
      <c r="F149" s="67"/>
      <c r="G149" s="67"/>
      <c r="H149" s="61"/>
      <c r="I149" s="68"/>
      <c r="J149" s="68"/>
      <c r="K149" s="61"/>
      <c r="L149" s="61"/>
    </row>
    <row r="150" spans="1:12" x14ac:dyDescent="0.3">
      <c r="A150" s="11">
        <f t="shared" si="32"/>
        <v>149</v>
      </c>
      <c r="B150" s="24">
        <v>45256</v>
      </c>
      <c r="C150" s="11">
        <f t="shared" ca="1" si="29"/>
        <v>0</v>
      </c>
      <c r="D150" s="11">
        <f t="shared" ca="1" si="30"/>
        <v>0</v>
      </c>
      <c r="E150" s="11">
        <f t="shared" ca="1" si="31"/>
        <v>1</v>
      </c>
      <c r="F150" s="67"/>
      <c r="G150" s="67"/>
      <c r="H150" s="61"/>
      <c r="I150" s="68"/>
      <c r="J150" s="68"/>
      <c r="K150" s="61"/>
      <c r="L150" s="61"/>
    </row>
    <row r="151" spans="1:12" x14ac:dyDescent="0.3">
      <c r="A151" s="11">
        <f t="shared" si="32"/>
        <v>150</v>
      </c>
      <c r="B151" s="24">
        <v>45257</v>
      </c>
      <c r="C151" s="11">
        <f t="shared" ca="1" si="29"/>
        <v>0</v>
      </c>
      <c r="D151" s="11">
        <f t="shared" ca="1" si="30"/>
        <v>0</v>
      </c>
      <c r="E151" s="11">
        <f t="shared" ca="1" si="31"/>
        <v>1</v>
      </c>
      <c r="F151" s="67"/>
      <c r="G151" s="67"/>
      <c r="H151" s="61"/>
      <c r="I151" s="68"/>
      <c r="J151" s="68"/>
      <c r="K151" s="61"/>
      <c r="L151" s="61"/>
    </row>
    <row r="152" spans="1:12" x14ac:dyDescent="0.3">
      <c r="A152" s="11">
        <f t="shared" si="32"/>
        <v>151</v>
      </c>
      <c r="B152" s="24">
        <v>45258</v>
      </c>
      <c r="C152" s="11">
        <f t="shared" ca="1" si="29"/>
        <v>0</v>
      </c>
      <c r="D152" s="11">
        <f t="shared" ca="1" si="30"/>
        <v>0</v>
      </c>
      <c r="E152" s="11">
        <f t="shared" ca="1" si="31"/>
        <v>1</v>
      </c>
      <c r="F152" s="67">
        <f ca="1">COUNTIFS(D152:D181,$N$2)</f>
        <v>26</v>
      </c>
      <c r="G152" s="67">
        <f ca="1">SUMIFS(E152:E181,D152:D181,$N$2)</f>
        <v>32</v>
      </c>
      <c r="H152" s="61">
        <f t="shared" ref="H152" ca="1" si="33">IF(AND(F152&lt;&gt;0,F152&lt;&gt;""),G152/F152,"")</f>
        <v>1.2307692307692308</v>
      </c>
      <c r="I152" s="68">
        <f ca="1">COUNTIFS(D152:D181,$N$3)</f>
        <v>4</v>
      </c>
      <c r="J152" s="68">
        <f ca="1">SUMIFS(E152:E181,D152:D181,$N$3)</f>
        <v>11</v>
      </c>
      <c r="K152" s="61">
        <f t="shared" ref="K152" ca="1" si="34">IF(AND(I152&lt;&gt;"",I152&lt;&gt;0),J152/I152,"")</f>
        <v>2.75</v>
      </c>
      <c r="L152" s="61">
        <f t="shared" ref="L152" ca="1" si="35">IF(AND(H152&lt;&gt;"",H152&lt;&gt;0),K152/H152,"")</f>
        <v>2.234375</v>
      </c>
    </row>
    <row r="153" spans="1:12" x14ac:dyDescent="0.3">
      <c r="A153" s="11">
        <f t="shared" si="32"/>
        <v>152</v>
      </c>
      <c r="B153" s="24">
        <v>45259</v>
      </c>
      <c r="C153" s="11">
        <f t="shared" ca="1" si="29"/>
        <v>0</v>
      </c>
      <c r="D153" s="11">
        <f t="shared" ca="1" si="30"/>
        <v>0</v>
      </c>
      <c r="E153" s="11">
        <f t="shared" ca="1" si="31"/>
        <v>0</v>
      </c>
      <c r="F153" s="67"/>
      <c r="G153" s="67"/>
      <c r="H153" s="61"/>
      <c r="I153" s="68"/>
      <c r="J153" s="68"/>
      <c r="K153" s="61"/>
      <c r="L153" s="61"/>
    </row>
    <row r="154" spans="1:12" x14ac:dyDescent="0.3">
      <c r="A154" s="11">
        <f t="shared" si="32"/>
        <v>153</v>
      </c>
      <c r="B154" s="24">
        <v>45260</v>
      </c>
      <c r="C154" s="11">
        <f t="shared" ca="1" si="29"/>
        <v>0</v>
      </c>
      <c r="D154" s="11">
        <f t="shared" ca="1" si="30"/>
        <v>0</v>
      </c>
      <c r="E154" s="11">
        <f t="shared" ca="1" si="31"/>
        <v>1</v>
      </c>
      <c r="F154" s="67"/>
      <c r="G154" s="67"/>
      <c r="H154" s="61"/>
      <c r="I154" s="68"/>
      <c r="J154" s="68"/>
      <c r="K154" s="61"/>
      <c r="L154" s="61"/>
    </row>
    <row r="155" spans="1:12" x14ac:dyDescent="0.3">
      <c r="A155" s="11">
        <f t="shared" si="32"/>
        <v>154</v>
      </c>
      <c r="B155" s="24">
        <v>45261</v>
      </c>
      <c r="C155" s="11">
        <f t="shared" ca="1" si="29"/>
        <v>0</v>
      </c>
      <c r="D155" s="11">
        <f t="shared" ca="1" si="30"/>
        <v>0</v>
      </c>
      <c r="E155" s="11">
        <f t="shared" ca="1" si="31"/>
        <v>3</v>
      </c>
      <c r="F155" s="67"/>
      <c r="G155" s="67"/>
      <c r="H155" s="61"/>
      <c r="I155" s="68"/>
      <c r="J155" s="68"/>
      <c r="K155" s="61"/>
      <c r="L155" s="61"/>
    </row>
    <row r="156" spans="1:12" x14ac:dyDescent="0.3">
      <c r="A156" s="11">
        <f t="shared" si="32"/>
        <v>155</v>
      </c>
      <c r="B156" s="24">
        <v>45262</v>
      </c>
      <c r="C156" s="11">
        <f t="shared" ref="C156:C185" ca="1" si="36">IF(TODAY() &gt;= B156, COUNTIFS(data_2,_xlfn.CONCAT("=",B156)), "")</f>
        <v>0</v>
      </c>
      <c r="D156" s="11">
        <f t="shared" ref="D156:D185" ca="1" si="37">IF(C156&lt;&gt;"",IF(C156&gt;=1,1,0),"")</f>
        <v>0</v>
      </c>
      <c r="E156" s="11">
        <f t="shared" ref="E156:E185" ca="1" si="38">IF(TODAY() &gt;= B156, COUNTIFS(data_1,_xlfn.CONCAT("=",B156)), "")</f>
        <v>0</v>
      </c>
      <c r="F156" s="67"/>
      <c r="G156" s="67"/>
      <c r="H156" s="61"/>
      <c r="I156" s="68"/>
      <c r="J156" s="68"/>
      <c r="K156" s="61"/>
      <c r="L156" s="61"/>
    </row>
    <row r="157" spans="1:12" x14ac:dyDescent="0.3">
      <c r="A157" s="11">
        <f t="shared" si="32"/>
        <v>156</v>
      </c>
      <c r="B157" s="24">
        <v>45263</v>
      </c>
      <c r="C157" s="11">
        <f t="shared" ca="1" si="36"/>
        <v>0</v>
      </c>
      <c r="D157" s="11">
        <f t="shared" ca="1" si="37"/>
        <v>0</v>
      </c>
      <c r="E157" s="11">
        <f t="shared" ca="1" si="38"/>
        <v>0</v>
      </c>
      <c r="F157" s="67"/>
      <c r="G157" s="67"/>
      <c r="H157" s="61"/>
      <c r="I157" s="68"/>
      <c r="J157" s="68"/>
      <c r="K157" s="61"/>
      <c r="L157" s="61"/>
    </row>
    <row r="158" spans="1:12" x14ac:dyDescent="0.3">
      <c r="A158" s="11">
        <f t="shared" si="32"/>
        <v>157</v>
      </c>
      <c r="B158" s="24">
        <v>45264</v>
      </c>
      <c r="C158" s="11">
        <f t="shared" ca="1" si="36"/>
        <v>3</v>
      </c>
      <c r="D158" s="11">
        <f t="shared" ca="1" si="37"/>
        <v>1</v>
      </c>
      <c r="E158" s="11">
        <f t="shared" ca="1" si="38"/>
        <v>3</v>
      </c>
      <c r="F158" s="67"/>
      <c r="G158" s="67"/>
      <c r="H158" s="61"/>
      <c r="I158" s="68"/>
      <c r="J158" s="68"/>
      <c r="K158" s="61"/>
      <c r="L158" s="61"/>
    </row>
    <row r="159" spans="1:12" x14ac:dyDescent="0.3">
      <c r="A159" s="11">
        <f t="shared" si="32"/>
        <v>158</v>
      </c>
      <c r="B159" s="24">
        <v>45265</v>
      </c>
      <c r="C159" s="11">
        <f t="shared" ca="1" si="36"/>
        <v>0</v>
      </c>
      <c r="D159" s="11">
        <f t="shared" ca="1" si="37"/>
        <v>0</v>
      </c>
      <c r="E159" s="11">
        <f t="shared" ca="1" si="38"/>
        <v>0</v>
      </c>
      <c r="F159" s="67"/>
      <c r="G159" s="67"/>
      <c r="H159" s="61"/>
      <c r="I159" s="68"/>
      <c r="J159" s="68"/>
      <c r="K159" s="61"/>
      <c r="L159" s="61"/>
    </row>
    <row r="160" spans="1:12" x14ac:dyDescent="0.3">
      <c r="A160" s="11">
        <f t="shared" si="32"/>
        <v>159</v>
      </c>
      <c r="B160" s="24">
        <v>45266</v>
      </c>
      <c r="C160" s="11">
        <f t="shared" ca="1" si="36"/>
        <v>0</v>
      </c>
      <c r="D160" s="11">
        <f t="shared" ca="1" si="37"/>
        <v>0</v>
      </c>
      <c r="E160" s="11">
        <f t="shared" ca="1" si="38"/>
        <v>1</v>
      </c>
      <c r="F160" s="67"/>
      <c r="G160" s="67"/>
      <c r="H160" s="61"/>
      <c r="I160" s="68"/>
      <c r="J160" s="68"/>
      <c r="K160" s="61"/>
      <c r="L160" s="61"/>
    </row>
    <row r="161" spans="1:12" x14ac:dyDescent="0.3">
      <c r="A161" s="11">
        <f t="shared" si="32"/>
        <v>160</v>
      </c>
      <c r="B161" s="24">
        <v>45267</v>
      </c>
      <c r="C161" s="11">
        <f t="shared" ca="1" si="36"/>
        <v>0</v>
      </c>
      <c r="D161" s="11">
        <f t="shared" ca="1" si="37"/>
        <v>0</v>
      </c>
      <c r="E161" s="11">
        <f t="shared" ca="1" si="38"/>
        <v>0</v>
      </c>
      <c r="F161" s="67"/>
      <c r="G161" s="67"/>
      <c r="H161" s="61"/>
      <c r="I161" s="68"/>
      <c r="J161" s="68"/>
      <c r="K161" s="61"/>
      <c r="L161" s="61"/>
    </row>
    <row r="162" spans="1:12" x14ac:dyDescent="0.3">
      <c r="A162" s="11">
        <f t="shared" si="32"/>
        <v>161</v>
      </c>
      <c r="B162" s="24">
        <v>45268</v>
      </c>
      <c r="C162" s="11">
        <f t="shared" ca="1" si="36"/>
        <v>0</v>
      </c>
      <c r="D162" s="11">
        <f t="shared" ca="1" si="37"/>
        <v>0</v>
      </c>
      <c r="E162" s="11">
        <f t="shared" ca="1" si="38"/>
        <v>1</v>
      </c>
      <c r="F162" s="67"/>
      <c r="G162" s="67"/>
      <c r="H162" s="61"/>
      <c r="I162" s="68"/>
      <c r="J162" s="68"/>
      <c r="K162" s="61"/>
      <c r="L162" s="61"/>
    </row>
    <row r="163" spans="1:12" x14ac:dyDescent="0.3">
      <c r="A163" s="11">
        <f t="shared" si="32"/>
        <v>162</v>
      </c>
      <c r="B163" s="24">
        <v>45269</v>
      </c>
      <c r="C163" s="11">
        <f t="shared" ca="1" si="36"/>
        <v>0</v>
      </c>
      <c r="D163" s="11">
        <f t="shared" ca="1" si="37"/>
        <v>0</v>
      </c>
      <c r="E163" s="11">
        <f t="shared" ca="1" si="38"/>
        <v>0</v>
      </c>
      <c r="F163" s="67"/>
      <c r="G163" s="67"/>
      <c r="H163" s="61"/>
      <c r="I163" s="68"/>
      <c r="J163" s="68"/>
      <c r="K163" s="61"/>
      <c r="L163" s="61"/>
    </row>
    <row r="164" spans="1:12" x14ac:dyDescent="0.3">
      <c r="A164" s="11">
        <f t="shared" si="32"/>
        <v>163</v>
      </c>
      <c r="B164" s="24">
        <v>45270</v>
      </c>
      <c r="C164" s="11">
        <f t="shared" ca="1" si="36"/>
        <v>0</v>
      </c>
      <c r="D164" s="11">
        <f t="shared" ca="1" si="37"/>
        <v>0</v>
      </c>
      <c r="E164" s="11">
        <f t="shared" ca="1" si="38"/>
        <v>4</v>
      </c>
      <c r="F164" s="67"/>
      <c r="G164" s="67"/>
      <c r="H164" s="61"/>
      <c r="I164" s="68"/>
      <c r="J164" s="68"/>
      <c r="K164" s="61"/>
      <c r="L164" s="61"/>
    </row>
    <row r="165" spans="1:12" x14ac:dyDescent="0.3">
      <c r="A165" s="11">
        <f t="shared" si="32"/>
        <v>164</v>
      </c>
      <c r="B165" s="24">
        <v>45271</v>
      </c>
      <c r="C165" s="11">
        <f t="shared" ca="1" si="36"/>
        <v>0</v>
      </c>
      <c r="D165" s="11">
        <f t="shared" ca="1" si="37"/>
        <v>0</v>
      </c>
      <c r="E165" s="11">
        <f t="shared" ca="1" si="38"/>
        <v>2</v>
      </c>
      <c r="F165" s="67"/>
      <c r="G165" s="67"/>
      <c r="H165" s="61"/>
      <c r="I165" s="68"/>
      <c r="J165" s="68"/>
      <c r="K165" s="61"/>
      <c r="L165" s="61"/>
    </row>
    <row r="166" spans="1:12" x14ac:dyDescent="0.3">
      <c r="A166" s="11">
        <f t="shared" si="32"/>
        <v>165</v>
      </c>
      <c r="B166" s="24">
        <v>45272</v>
      </c>
      <c r="C166" s="11">
        <f t="shared" ca="1" si="36"/>
        <v>0</v>
      </c>
      <c r="D166" s="11">
        <f t="shared" ca="1" si="37"/>
        <v>0</v>
      </c>
      <c r="E166" s="11">
        <f t="shared" ca="1" si="38"/>
        <v>1</v>
      </c>
      <c r="F166" s="67"/>
      <c r="G166" s="67"/>
      <c r="H166" s="61"/>
      <c r="I166" s="68"/>
      <c r="J166" s="68"/>
      <c r="K166" s="61"/>
      <c r="L166" s="61"/>
    </row>
    <row r="167" spans="1:12" x14ac:dyDescent="0.3">
      <c r="A167" s="11">
        <f t="shared" si="32"/>
        <v>166</v>
      </c>
      <c r="B167" s="24">
        <v>45273</v>
      </c>
      <c r="C167" s="11">
        <f t="shared" ca="1" si="36"/>
        <v>3</v>
      </c>
      <c r="D167" s="11">
        <f t="shared" ca="1" si="37"/>
        <v>1</v>
      </c>
      <c r="E167" s="11">
        <f t="shared" ca="1" si="38"/>
        <v>3</v>
      </c>
      <c r="F167" s="67"/>
      <c r="G167" s="67"/>
      <c r="H167" s="61"/>
      <c r="I167" s="68"/>
      <c r="J167" s="68"/>
      <c r="K167" s="61"/>
      <c r="L167" s="61"/>
    </row>
    <row r="168" spans="1:12" x14ac:dyDescent="0.3">
      <c r="A168" s="11">
        <f t="shared" si="32"/>
        <v>167</v>
      </c>
      <c r="B168" s="24">
        <v>45274</v>
      </c>
      <c r="C168" s="11">
        <f t="shared" ca="1" si="36"/>
        <v>0</v>
      </c>
      <c r="D168" s="11">
        <f t="shared" ca="1" si="37"/>
        <v>0</v>
      </c>
      <c r="E168" s="11">
        <f t="shared" ca="1" si="38"/>
        <v>1</v>
      </c>
      <c r="F168" s="67"/>
      <c r="G168" s="67"/>
      <c r="H168" s="61"/>
      <c r="I168" s="68"/>
      <c r="J168" s="68"/>
      <c r="K168" s="61"/>
      <c r="L168" s="61"/>
    </row>
    <row r="169" spans="1:12" x14ac:dyDescent="0.3">
      <c r="A169" s="11">
        <f t="shared" si="32"/>
        <v>168</v>
      </c>
      <c r="B169" s="24">
        <v>45275</v>
      </c>
      <c r="C169" s="11">
        <f t="shared" ca="1" si="36"/>
        <v>0</v>
      </c>
      <c r="D169" s="11">
        <f t="shared" ca="1" si="37"/>
        <v>0</v>
      </c>
      <c r="E169" s="11">
        <f t="shared" ca="1" si="38"/>
        <v>2</v>
      </c>
      <c r="F169" s="67"/>
      <c r="G169" s="67"/>
      <c r="H169" s="61"/>
      <c r="I169" s="68"/>
      <c r="J169" s="68"/>
      <c r="K169" s="61"/>
      <c r="L169" s="61"/>
    </row>
    <row r="170" spans="1:12" x14ac:dyDescent="0.3">
      <c r="A170" s="11">
        <f t="shared" si="32"/>
        <v>169</v>
      </c>
      <c r="B170" s="24">
        <v>45276</v>
      </c>
      <c r="C170" s="11">
        <f t="shared" ca="1" si="36"/>
        <v>0</v>
      </c>
      <c r="D170" s="11">
        <f t="shared" ca="1" si="37"/>
        <v>0</v>
      </c>
      <c r="E170" s="11">
        <f t="shared" ca="1" si="38"/>
        <v>1</v>
      </c>
      <c r="F170" s="67"/>
      <c r="G170" s="67"/>
      <c r="H170" s="61"/>
      <c r="I170" s="68"/>
      <c r="J170" s="68"/>
      <c r="K170" s="61"/>
      <c r="L170" s="61"/>
    </row>
    <row r="171" spans="1:12" x14ac:dyDescent="0.3">
      <c r="A171" s="11">
        <f t="shared" si="32"/>
        <v>170</v>
      </c>
      <c r="B171" s="24">
        <v>45277</v>
      </c>
      <c r="C171" s="11">
        <f t="shared" ca="1" si="36"/>
        <v>0</v>
      </c>
      <c r="D171" s="11">
        <f t="shared" ca="1" si="37"/>
        <v>0</v>
      </c>
      <c r="E171" s="11">
        <f t="shared" ca="1" si="38"/>
        <v>2</v>
      </c>
      <c r="F171" s="67"/>
      <c r="G171" s="67"/>
      <c r="H171" s="61"/>
      <c r="I171" s="68"/>
      <c r="J171" s="68"/>
      <c r="K171" s="61"/>
      <c r="L171" s="61"/>
    </row>
    <row r="172" spans="1:12" x14ac:dyDescent="0.3">
      <c r="A172" s="11">
        <f t="shared" si="32"/>
        <v>171</v>
      </c>
      <c r="B172" s="24">
        <v>45278</v>
      </c>
      <c r="C172" s="11">
        <f t="shared" ca="1" si="36"/>
        <v>0</v>
      </c>
      <c r="D172" s="11">
        <f t="shared" ca="1" si="37"/>
        <v>0</v>
      </c>
      <c r="E172" s="11">
        <f t="shared" ca="1" si="38"/>
        <v>2</v>
      </c>
      <c r="F172" s="67"/>
      <c r="G172" s="67"/>
      <c r="H172" s="61"/>
      <c r="I172" s="68"/>
      <c r="J172" s="68"/>
      <c r="K172" s="61"/>
      <c r="L172" s="61"/>
    </row>
    <row r="173" spans="1:12" x14ac:dyDescent="0.3">
      <c r="A173" s="11">
        <f t="shared" si="32"/>
        <v>172</v>
      </c>
      <c r="B173" s="24">
        <v>45279</v>
      </c>
      <c r="C173" s="11">
        <f t="shared" ca="1" si="36"/>
        <v>0</v>
      </c>
      <c r="D173" s="11">
        <f t="shared" ca="1" si="37"/>
        <v>0</v>
      </c>
      <c r="E173" s="11">
        <f t="shared" ca="1" si="38"/>
        <v>1</v>
      </c>
      <c r="F173" s="67"/>
      <c r="G173" s="67"/>
      <c r="H173" s="61"/>
      <c r="I173" s="68"/>
      <c r="J173" s="68"/>
      <c r="K173" s="61"/>
      <c r="L173" s="61"/>
    </row>
    <row r="174" spans="1:12" x14ac:dyDescent="0.3">
      <c r="A174" s="11">
        <f t="shared" si="32"/>
        <v>173</v>
      </c>
      <c r="B174" s="24">
        <v>45280</v>
      </c>
      <c r="C174" s="11">
        <f t="shared" ca="1" si="36"/>
        <v>0</v>
      </c>
      <c r="D174" s="11">
        <f t="shared" ca="1" si="37"/>
        <v>0</v>
      </c>
      <c r="E174" s="11">
        <f t="shared" ca="1" si="38"/>
        <v>3</v>
      </c>
      <c r="F174" s="67"/>
      <c r="G174" s="67"/>
      <c r="H174" s="61"/>
      <c r="I174" s="68"/>
      <c r="J174" s="68"/>
      <c r="K174" s="61"/>
      <c r="L174" s="61"/>
    </row>
    <row r="175" spans="1:12" x14ac:dyDescent="0.3">
      <c r="A175" s="11">
        <f t="shared" si="32"/>
        <v>174</v>
      </c>
      <c r="B175" s="24">
        <v>45281</v>
      </c>
      <c r="C175" s="11">
        <f t="shared" ca="1" si="36"/>
        <v>0</v>
      </c>
      <c r="D175" s="11">
        <f t="shared" ca="1" si="37"/>
        <v>0</v>
      </c>
      <c r="E175" s="11">
        <f t="shared" ca="1" si="38"/>
        <v>3</v>
      </c>
      <c r="F175" s="67"/>
      <c r="G175" s="67"/>
      <c r="H175" s="61"/>
      <c r="I175" s="68"/>
      <c r="J175" s="68"/>
      <c r="K175" s="61"/>
      <c r="L175" s="61"/>
    </row>
    <row r="176" spans="1:12" x14ac:dyDescent="0.3">
      <c r="A176" s="11">
        <f t="shared" si="32"/>
        <v>175</v>
      </c>
      <c r="B176" s="24">
        <v>45282</v>
      </c>
      <c r="C176" s="11">
        <f t="shared" ca="1" si="36"/>
        <v>0</v>
      </c>
      <c r="D176" s="11">
        <f t="shared" ca="1" si="37"/>
        <v>0</v>
      </c>
      <c r="E176" s="11">
        <f t="shared" ca="1" si="38"/>
        <v>1</v>
      </c>
      <c r="F176" s="67"/>
      <c r="G176" s="67"/>
      <c r="H176" s="61"/>
      <c r="I176" s="68"/>
      <c r="J176" s="68"/>
      <c r="K176" s="61"/>
      <c r="L176" s="61"/>
    </row>
    <row r="177" spans="1:12" x14ac:dyDescent="0.3">
      <c r="A177" s="11">
        <f t="shared" si="32"/>
        <v>176</v>
      </c>
      <c r="B177" s="24">
        <v>45283</v>
      </c>
      <c r="C177" s="11">
        <f t="shared" ca="1" si="36"/>
        <v>2</v>
      </c>
      <c r="D177" s="11">
        <f t="shared" ca="1" si="37"/>
        <v>1</v>
      </c>
      <c r="E177" s="11">
        <f t="shared" ca="1" si="38"/>
        <v>2</v>
      </c>
      <c r="F177" s="67"/>
      <c r="G177" s="67"/>
      <c r="H177" s="61"/>
      <c r="I177" s="68"/>
      <c r="J177" s="68"/>
      <c r="K177" s="61"/>
      <c r="L177" s="61"/>
    </row>
    <row r="178" spans="1:12" x14ac:dyDescent="0.3">
      <c r="A178" s="11">
        <f t="shared" si="32"/>
        <v>177</v>
      </c>
      <c r="B178" s="24">
        <v>45284</v>
      </c>
      <c r="C178" s="11">
        <f t="shared" ca="1" si="36"/>
        <v>3</v>
      </c>
      <c r="D178" s="11">
        <f t="shared" ca="1" si="37"/>
        <v>1</v>
      </c>
      <c r="E178" s="11">
        <f t="shared" ca="1" si="38"/>
        <v>3</v>
      </c>
      <c r="F178" s="67"/>
      <c r="G178" s="67"/>
      <c r="H178" s="61"/>
      <c r="I178" s="68"/>
      <c r="J178" s="68"/>
      <c r="K178" s="61"/>
      <c r="L178" s="61"/>
    </row>
    <row r="179" spans="1:12" x14ac:dyDescent="0.3">
      <c r="A179" s="11">
        <f t="shared" si="32"/>
        <v>178</v>
      </c>
      <c r="B179" s="24">
        <v>45285</v>
      </c>
      <c r="C179" s="11">
        <f t="shared" ca="1" si="36"/>
        <v>0</v>
      </c>
      <c r="D179" s="11">
        <f t="shared" ca="1" si="37"/>
        <v>0</v>
      </c>
      <c r="E179" s="11">
        <f t="shared" ca="1" si="38"/>
        <v>0</v>
      </c>
      <c r="F179" s="67"/>
      <c r="G179" s="67"/>
      <c r="H179" s="61"/>
      <c r="I179" s="68"/>
      <c r="J179" s="68"/>
      <c r="K179" s="61"/>
      <c r="L179" s="61"/>
    </row>
    <row r="180" spans="1:12" x14ac:dyDescent="0.3">
      <c r="A180" s="11">
        <f t="shared" si="32"/>
        <v>179</v>
      </c>
      <c r="B180" s="24">
        <v>45286</v>
      </c>
      <c r="C180" s="11">
        <f t="shared" ca="1" si="36"/>
        <v>0</v>
      </c>
      <c r="D180" s="11">
        <f t="shared" ca="1" si="37"/>
        <v>0</v>
      </c>
      <c r="E180" s="11">
        <f t="shared" ca="1" si="38"/>
        <v>2</v>
      </c>
      <c r="F180" s="67"/>
      <c r="G180" s="67"/>
      <c r="H180" s="61"/>
      <c r="I180" s="68"/>
      <c r="J180" s="68"/>
      <c r="K180" s="61"/>
      <c r="L180" s="61"/>
    </row>
    <row r="181" spans="1:12" x14ac:dyDescent="0.3">
      <c r="A181" s="11">
        <f t="shared" si="32"/>
        <v>180</v>
      </c>
      <c r="B181" s="24">
        <v>45287</v>
      </c>
      <c r="C181" s="11">
        <f t="shared" ca="1" si="36"/>
        <v>0</v>
      </c>
      <c r="D181" s="11">
        <f t="shared" ca="1" si="37"/>
        <v>0</v>
      </c>
      <c r="E181" s="11">
        <f t="shared" ca="1" si="38"/>
        <v>0</v>
      </c>
      <c r="F181" s="67"/>
      <c r="G181" s="67"/>
      <c r="H181" s="61"/>
      <c r="I181" s="68"/>
      <c r="J181" s="68"/>
      <c r="K181" s="61"/>
      <c r="L181" s="61"/>
    </row>
    <row r="182" spans="1:12" x14ac:dyDescent="0.3">
      <c r="A182" s="11">
        <f t="shared" si="32"/>
        <v>181</v>
      </c>
      <c r="B182" s="24">
        <v>45288</v>
      </c>
      <c r="C182" s="11">
        <f t="shared" ca="1" si="36"/>
        <v>0</v>
      </c>
      <c r="D182" s="11">
        <f t="shared" ca="1" si="37"/>
        <v>0</v>
      </c>
      <c r="E182" s="11">
        <f t="shared" ca="1" si="38"/>
        <v>1</v>
      </c>
      <c r="F182" s="67">
        <f ca="1">COUNTIFS(D182:D211,$N$2)</f>
        <v>26</v>
      </c>
      <c r="G182" s="67">
        <f ca="1">SUMIFS(E182:E211,D182:D211,$N$2)</f>
        <v>26</v>
      </c>
      <c r="H182" s="61">
        <f t="shared" ref="H182" ca="1" si="39">IF(AND(F182&lt;&gt;0,F182&lt;&gt;""),G182/F182,"")</f>
        <v>1</v>
      </c>
      <c r="I182" s="68">
        <f ca="1">COUNTIFS(D182:D211,$N$3)</f>
        <v>4</v>
      </c>
      <c r="J182" s="68">
        <f ca="1">SUMIFS(E182:E211,D182:D211,$N$3)</f>
        <v>11</v>
      </c>
      <c r="K182" s="61">
        <f t="shared" ref="K182" ca="1" si="40">IF(AND(I182&lt;&gt;"",I182&lt;&gt;0),J182/I182,"")</f>
        <v>2.75</v>
      </c>
      <c r="L182" s="61">
        <f t="shared" ref="L182" ca="1" si="41">IF(AND(H182&lt;&gt;"",H182&lt;&gt;0),K182/H182,"")</f>
        <v>2.75</v>
      </c>
    </row>
    <row r="183" spans="1:12" x14ac:dyDescent="0.3">
      <c r="A183" s="11">
        <f t="shared" si="32"/>
        <v>182</v>
      </c>
      <c r="B183" s="24">
        <v>45289</v>
      </c>
      <c r="C183" s="11">
        <f t="shared" ca="1" si="36"/>
        <v>0</v>
      </c>
      <c r="D183" s="11">
        <f t="shared" ca="1" si="37"/>
        <v>0</v>
      </c>
      <c r="E183" s="11">
        <f t="shared" ca="1" si="38"/>
        <v>4</v>
      </c>
      <c r="F183" s="67"/>
      <c r="G183" s="67"/>
      <c r="H183" s="61"/>
      <c r="I183" s="68"/>
      <c r="J183" s="68"/>
      <c r="K183" s="61"/>
      <c r="L183" s="61"/>
    </row>
    <row r="184" spans="1:12" x14ac:dyDescent="0.3">
      <c r="A184" s="11">
        <f t="shared" si="32"/>
        <v>183</v>
      </c>
      <c r="B184" s="24">
        <v>45290</v>
      </c>
      <c r="C184" s="11">
        <f t="shared" ca="1" si="36"/>
        <v>0</v>
      </c>
      <c r="D184" s="11">
        <f t="shared" ca="1" si="37"/>
        <v>0</v>
      </c>
      <c r="E184" s="11">
        <f t="shared" ca="1" si="38"/>
        <v>0</v>
      </c>
      <c r="F184" s="67"/>
      <c r="G184" s="67"/>
      <c r="H184" s="61"/>
      <c r="I184" s="68"/>
      <c r="J184" s="68"/>
      <c r="K184" s="61"/>
      <c r="L184" s="61"/>
    </row>
    <row r="185" spans="1:12" x14ac:dyDescent="0.3">
      <c r="A185" s="11">
        <f t="shared" si="32"/>
        <v>184</v>
      </c>
      <c r="B185" s="24">
        <v>45291</v>
      </c>
      <c r="C185" s="11">
        <f t="shared" ca="1" si="36"/>
        <v>0</v>
      </c>
      <c r="D185" s="11">
        <f t="shared" ca="1" si="37"/>
        <v>0</v>
      </c>
      <c r="E185" s="11">
        <f t="shared" ca="1" si="38"/>
        <v>0</v>
      </c>
      <c r="F185" s="67"/>
      <c r="G185" s="67"/>
      <c r="H185" s="61"/>
      <c r="I185" s="68"/>
      <c r="J185" s="68"/>
      <c r="K185" s="61"/>
      <c r="L185" s="61"/>
    </row>
    <row r="186" spans="1:12" x14ac:dyDescent="0.3">
      <c r="A186" s="11">
        <f t="shared" si="32"/>
        <v>185</v>
      </c>
      <c r="B186" s="24">
        <v>45292</v>
      </c>
      <c r="C186" s="11">
        <f t="shared" ref="C186:C215" ca="1" si="42">IF(TODAY() &gt;= B186, COUNTIFS(data_2,_xlfn.CONCAT("=",B186)), "")</f>
        <v>0</v>
      </c>
      <c r="D186" s="11">
        <f t="shared" ref="D186:D215" ca="1" si="43">IF(C186&lt;&gt;"",IF(C186&gt;=1,1,0),"")</f>
        <v>0</v>
      </c>
      <c r="E186" s="11">
        <f t="shared" ref="E186:E215" ca="1" si="44">IF(TODAY() &gt;= B186, COUNTIFS(data_1,_xlfn.CONCAT("=",B186)), "")</f>
        <v>0</v>
      </c>
      <c r="F186" s="67"/>
      <c r="G186" s="67"/>
      <c r="H186" s="61"/>
      <c r="I186" s="68"/>
      <c r="J186" s="68"/>
      <c r="K186" s="61"/>
      <c r="L186" s="61"/>
    </row>
    <row r="187" spans="1:12" x14ac:dyDescent="0.3">
      <c r="A187" s="11">
        <f t="shared" si="32"/>
        <v>186</v>
      </c>
      <c r="B187" s="24">
        <v>45293</v>
      </c>
      <c r="C187" s="11">
        <f t="shared" ca="1" si="42"/>
        <v>0</v>
      </c>
      <c r="D187" s="11">
        <f t="shared" ca="1" si="43"/>
        <v>0</v>
      </c>
      <c r="E187" s="11">
        <f t="shared" ca="1" si="44"/>
        <v>1</v>
      </c>
      <c r="F187" s="67"/>
      <c r="G187" s="67"/>
      <c r="H187" s="61"/>
      <c r="I187" s="68"/>
      <c r="J187" s="68"/>
      <c r="K187" s="61"/>
      <c r="L187" s="61"/>
    </row>
    <row r="188" spans="1:12" x14ac:dyDescent="0.3">
      <c r="A188" s="11">
        <f t="shared" si="32"/>
        <v>187</v>
      </c>
      <c r="B188" s="24">
        <v>45294</v>
      </c>
      <c r="C188" s="11">
        <f t="shared" ca="1" si="42"/>
        <v>0</v>
      </c>
      <c r="D188" s="11">
        <f t="shared" ca="1" si="43"/>
        <v>0</v>
      </c>
      <c r="E188" s="11">
        <f t="shared" ca="1" si="44"/>
        <v>0</v>
      </c>
      <c r="F188" s="67"/>
      <c r="G188" s="67"/>
      <c r="H188" s="61"/>
      <c r="I188" s="68"/>
      <c r="J188" s="68"/>
      <c r="K188" s="61"/>
      <c r="L188" s="61"/>
    </row>
    <row r="189" spans="1:12" x14ac:dyDescent="0.3">
      <c r="A189" s="11">
        <f t="shared" si="32"/>
        <v>188</v>
      </c>
      <c r="B189" s="24">
        <v>45295</v>
      </c>
      <c r="C189" s="11">
        <f t="shared" ca="1" si="42"/>
        <v>4</v>
      </c>
      <c r="D189" s="11">
        <f t="shared" ca="1" si="43"/>
        <v>1</v>
      </c>
      <c r="E189" s="11">
        <f t="shared" ca="1" si="44"/>
        <v>4</v>
      </c>
      <c r="F189" s="67"/>
      <c r="G189" s="67"/>
      <c r="H189" s="61"/>
      <c r="I189" s="68"/>
      <c r="J189" s="68"/>
      <c r="K189" s="61"/>
      <c r="L189" s="61"/>
    </row>
    <row r="190" spans="1:12" x14ac:dyDescent="0.3">
      <c r="A190" s="11">
        <f t="shared" si="32"/>
        <v>189</v>
      </c>
      <c r="B190" s="24">
        <v>45296</v>
      </c>
      <c r="C190" s="11">
        <f t="shared" ca="1" si="42"/>
        <v>0</v>
      </c>
      <c r="D190" s="11">
        <f t="shared" ca="1" si="43"/>
        <v>0</v>
      </c>
      <c r="E190" s="11">
        <f t="shared" ca="1" si="44"/>
        <v>0</v>
      </c>
      <c r="F190" s="67"/>
      <c r="G190" s="67"/>
      <c r="H190" s="61"/>
      <c r="I190" s="68"/>
      <c r="J190" s="68"/>
      <c r="K190" s="61"/>
      <c r="L190" s="61"/>
    </row>
    <row r="191" spans="1:12" x14ac:dyDescent="0.3">
      <c r="A191" s="11">
        <f t="shared" si="32"/>
        <v>190</v>
      </c>
      <c r="B191" s="24">
        <v>45297</v>
      </c>
      <c r="C191" s="11">
        <f t="shared" ca="1" si="42"/>
        <v>0</v>
      </c>
      <c r="D191" s="11">
        <f t="shared" ca="1" si="43"/>
        <v>0</v>
      </c>
      <c r="E191" s="11">
        <f t="shared" ca="1" si="44"/>
        <v>2</v>
      </c>
      <c r="F191" s="67"/>
      <c r="G191" s="67"/>
      <c r="H191" s="61"/>
      <c r="I191" s="68"/>
      <c r="J191" s="68"/>
      <c r="K191" s="61"/>
      <c r="L191" s="61"/>
    </row>
    <row r="192" spans="1:12" x14ac:dyDescent="0.3">
      <c r="A192" s="11">
        <f t="shared" si="32"/>
        <v>191</v>
      </c>
      <c r="B192" s="24">
        <v>45298</v>
      </c>
      <c r="C192" s="11">
        <f t="shared" ca="1" si="42"/>
        <v>0</v>
      </c>
      <c r="D192" s="11">
        <f t="shared" ca="1" si="43"/>
        <v>0</v>
      </c>
      <c r="E192" s="11">
        <f t="shared" ca="1" si="44"/>
        <v>2</v>
      </c>
      <c r="F192" s="67"/>
      <c r="G192" s="67"/>
      <c r="H192" s="61"/>
      <c r="I192" s="68"/>
      <c r="J192" s="68"/>
      <c r="K192" s="61"/>
      <c r="L192" s="61"/>
    </row>
    <row r="193" spans="1:12" x14ac:dyDescent="0.3">
      <c r="A193" s="11">
        <f t="shared" si="32"/>
        <v>192</v>
      </c>
      <c r="B193" s="24">
        <v>45299</v>
      </c>
      <c r="C193" s="11">
        <f t="shared" ca="1" si="42"/>
        <v>0</v>
      </c>
      <c r="D193" s="11">
        <f t="shared" ca="1" si="43"/>
        <v>0</v>
      </c>
      <c r="E193" s="11">
        <f t="shared" ca="1" si="44"/>
        <v>2</v>
      </c>
      <c r="F193" s="67"/>
      <c r="G193" s="67"/>
      <c r="H193" s="61"/>
      <c r="I193" s="68"/>
      <c r="J193" s="68"/>
      <c r="K193" s="61"/>
      <c r="L193" s="61"/>
    </row>
    <row r="194" spans="1:12" x14ac:dyDescent="0.3">
      <c r="A194" s="11">
        <f t="shared" si="32"/>
        <v>193</v>
      </c>
      <c r="B194" s="24">
        <v>45300</v>
      </c>
      <c r="C194" s="11">
        <f t="shared" ca="1" si="42"/>
        <v>0</v>
      </c>
      <c r="D194" s="11">
        <f t="shared" ca="1" si="43"/>
        <v>0</v>
      </c>
      <c r="E194" s="11">
        <f t="shared" ca="1" si="44"/>
        <v>2</v>
      </c>
      <c r="F194" s="67"/>
      <c r="G194" s="67"/>
      <c r="H194" s="61"/>
      <c r="I194" s="68"/>
      <c r="J194" s="68"/>
      <c r="K194" s="61"/>
      <c r="L194" s="61"/>
    </row>
    <row r="195" spans="1:12" x14ac:dyDescent="0.3">
      <c r="A195" s="11">
        <f t="shared" si="32"/>
        <v>194</v>
      </c>
      <c r="B195" s="24">
        <v>45301</v>
      </c>
      <c r="C195" s="11">
        <f t="shared" ca="1" si="42"/>
        <v>2</v>
      </c>
      <c r="D195" s="11">
        <f t="shared" ca="1" si="43"/>
        <v>1</v>
      </c>
      <c r="E195" s="11">
        <f t="shared" ca="1" si="44"/>
        <v>3</v>
      </c>
      <c r="F195" s="67"/>
      <c r="G195" s="67"/>
      <c r="H195" s="61"/>
      <c r="I195" s="68"/>
      <c r="J195" s="68"/>
      <c r="K195" s="61"/>
      <c r="L195" s="61"/>
    </row>
    <row r="196" spans="1:12" x14ac:dyDescent="0.3">
      <c r="A196" s="11">
        <f t="shared" ref="A196:A259" si="45">A195+1</f>
        <v>195</v>
      </c>
      <c r="B196" s="24">
        <v>45302</v>
      </c>
      <c r="C196" s="11">
        <f t="shared" ca="1" si="42"/>
        <v>0</v>
      </c>
      <c r="D196" s="11">
        <f t="shared" ca="1" si="43"/>
        <v>0</v>
      </c>
      <c r="E196" s="11">
        <f t="shared" ca="1" si="44"/>
        <v>0</v>
      </c>
      <c r="F196" s="67"/>
      <c r="G196" s="67"/>
      <c r="H196" s="61"/>
      <c r="I196" s="68"/>
      <c r="J196" s="68"/>
      <c r="K196" s="61"/>
      <c r="L196" s="61"/>
    </row>
    <row r="197" spans="1:12" x14ac:dyDescent="0.3">
      <c r="A197" s="11">
        <f t="shared" si="45"/>
        <v>196</v>
      </c>
      <c r="B197" s="24">
        <v>45303</v>
      </c>
      <c r="C197" s="11">
        <f t="shared" ca="1" si="42"/>
        <v>0</v>
      </c>
      <c r="D197" s="11">
        <f t="shared" ca="1" si="43"/>
        <v>0</v>
      </c>
      <c r="E197" s="11">
        <f t="shared" ca="1" si="44"/>
        <v>0</v>
      </c>
      <c r="F197" s="67"/>
      <c r="G197" s="67"/>
      <c r="H197" s="61"/>
      <c r="I197" s="68"/>
      <c r="J197" s="68"/>
      <c r="K197" s="61"/>
      <c r="L197" s="61"/>
    </row>
    <row r="198" spans="1:12" x14ac:dyDescent="0.3">
      <c r="A198" s="11">
        <f t="shared" si="45"/>
        <v>197</v>
      </c>
      <c r="B198" s="24">
        <v>45304</v>
      </c>
      <c r="C198" s="11">
        <f t="shared" ca="1" si="42"/>
        <v>0</v>
      </c>
      <c r="D198" s="11">
        <f t="shared" ca="1" si="43"/>
        <v>0</v>
      </c>
      <c r="E198" s="11">
        <f t="shared" ca="1" si="44"/>
        <v>2</v>
      </c>
      <c r="F198" s="67"/>
      <c r="G198" s="67"/>
      <c r="H198" s="61"/>
      <c r="I198" s="68"/>
      <c r="J198" s="68"/>
      <c r="K198" s="61"/>
      <c r="L198" s="61"/>
    </row>
    <row r="199" spans="1:12" x14ac:dyDescent="0.3">
      <c r="A199" s="11">
        <f t="shared" si="45"/>
        <v>198</v>
      </c>
      <c r="B199" s="24">
        <v>45305</v>
      </c>
      <c r="C199" s="11">
        <f t="shared" ca="1" si="42"/>
        <v>0</v>
      </c>
      <c r="D199" s="11">
        <f t="shared" ca="1" si="43"/>
        <v>0</v>
      </c>
      <c r="E199" s="11">
        <f t="shared" ca="1" si="44"/>
        <v>2</v>
      </c>
      <c r="F199" s="67"/>
      <c r="G199" s="67"/>
      <c r="H199" s="61"/>
      <c r="I199" s="68"/>
      <c r="J199" s="68"/>
      <c r="K199" s="61"/>
      <c r="L199" s="61"/>
    </row>
    <row r="200" spans="1:12" x14ac:dyDescent="0.3">
      <c r="A200" s="11">
        <f t="shared" si="45"/>
        <v>199</v>
      </c>
      <c r="B200" s="24">
        <v>45306</v>
      </c>
      <c r="C200" s="11">
        <f t="shared" ca="1" si="42"/>
        <v>0</v>
      </c>
      <c r="D200" s="11">
        <f t="shared" ca="1" si="43"/>
        <v>0</v>
      </c>
      <c r="E200" s="11">
        <f t="shared" ca="1" si="44"/>
        <v>0</v>
      </c>
      <c r="F200" s="67"/>
      <c r="G200" s="67"/>
      <c r="H200" s="61"/>
      <c r="I200" s="68"/>
      <c r="J200" s="68"/>
      <c r="K200" s="61"/>
      <c r="L200" s="61"/>
    </row>
    <row r="201" spans="1:12" x14ac:dyDescent="0.3">
      <c r="A201" s="11">
        <f t="shared" si="45"/>
        <v>200</v>
      </c>
      <c r="B201" s="24">
        <v>45307</v>
      </c>
      <c r="C201" s="11">
        <f t="shared" ca="1" si="42"/>
        <v>0</v>
      </c>
      <c r="D201" s="11">
        <f t="shared" ca="1" si="43"/>
        <v>0</v>
      </c>
      <c r="E201" s="11">
        <f t="shared" ca="1" si="44"/>
        <v>0</v>
      </c>
      <c r="F201" s="67"/>
      <c r="G201" s="67"/>
      <c r="H201" s="61"/>
      <c r="I201" s="68"/>
      <c r="J201" s="68"/>
      <c r="K201" s="61"/>
      <c r="L201" s="61"/>
    </row>
    <row r="202" spans="1:12" x14ac:dyDescent="0.3">
      <c r="A202" s="11">
        <f t="shared" si="45"/>
        <v>201</v>
      </c>
      <c r="B202" s="24">
        <v>45308</v>
      </c>
      <c r="C202" s="11">
        <f t="shared" ca="1" si="42"/>
        <v>3</v>
      </c>
      <c r="D202" s="11">
        <f t="shared" ca="1" si="43"/>
        <v>1</v>
      </c>
      <c r="E202" s="11">
        <f t="shared" ca="1" si="44"/>
        <v>3</v>
      </c>
      <c r="F202" s="67"/>
      <c r="G202" s="67"/>
      <c r="H202" s="61"/>
      <c r="I202" s="68"/>
      <c r="J202" s="68"/>
      <c r="K202" s="61"/>
      <c r="L202" s="61"/>
    </row>
    <row r="203" spans="1:12" x14ac:dyDescent="0.3">
      <c r="A203" s="11">
        <f t="shared" si="45"/>
        <v>202</v>
      </c>
      <c r="B203" s="24">
        <v>45309</v>
      </c>
      <c r="C203" s="11">
        <f t="shared" ca="1" si="42"/>
        <v>1</v>
      </c>
      <c r="D203" s="11">
        <f t="shared" ca="1" si="43"/>
        <v>1</v>
      </c>
      <c r="E203" s="11">
        <f t="shared" ca="1" si="44"/>
        <v>1</v>
      </c>
      <c r="F203" s="67"/>
      <c r="G203" s="67"/>
      <c r="H203" s="61"/>
      <c r="I203" s="68"/>
      <c r="J203" s="68"/>
      <c r="K203" s="61"/>
      <c r="L203" s="61"/>
    </row>
    <row r="204" spans="1:12" x14ac:dyDescent="0.3">
      <c r="A204" s="11">
        <f t="shared" si="45"/>
        <v>203</v>
      </c>
      <c r="B204" s="24">
        <v>45310</v>
      </c>
      <c r="C204" s="11">
        <f t="shared" ca="1" si="42"/>
        <v>0</v>
      </c>
      <c r="D204" s="11">
        <f t="shared" ca="1" si="43"/>
        <v>0</v>
      </c>
      <c r="E204" s="11">
        <f t="shared" ca="1" si="44"/>
        <v>0</v>
      </c>
      <c r="F204" s="67"/>
      <c r="G204" s="67"/>
      <c r="H204" s="61"/>
      <c r="I204" s="68"/>
      <c r="J204" s="68"/>
      <c r="K204" s="61"/>
      <c r="L204" s="61"/>
    </row>
    <row r="205" spans="1:12" x14ac:dyDescent="0.3">
      <c r="A205" s="11">
        <f t="shared" si="45"/>
        <v>204</v>
      </c>
      <c r="B205" s="24">
        <v>45311</v>
      </c>
      <c r="C205" s="11">
        <f t="shared" ca="1" si="42"/>
        <v>0</v>
      </c>
      <c r="D205" s="11">
        <f t="shared" ca="1" si="43"/>
        <v>0</v>
      </c>
      <c r="E205" s="11">
        <f t="shared" ca="1" si="44"/>
        <v>0</v>
      </c>
      <c r="F205" s="67"/>
      <c r="G205" s="67"/>
      <c r="H205" s="61"/>
      <c r="I205" s="68"/>
      <c r="J205" s="68"/>
      <c r="K205" s="61"/>
      <c r="L205" s="61"/>
    </row>
    <row r="206" spans="1:12" x14ac:dyDescent="0.3">
      <c r="A206" s="11">
        <f t="shared" si="45"/>
        <v>205</v>
      </c>
      <c r="B206" s="24">
        <v>45312</v>
      </c>
      <c r="C206" s="11">
        <f t="shared" ca="1" si="42"/>
        <v>0</v>
      </c>
      <c r="D206" s="11">
        <f t="shared" ca="1" si="43"/>
        <v>0</v>
      </c>
      <c r="E206" s="11">
        <f t="shared" ca="1" si="44"/>
        <v>0</v>
      </c>
      <c r="F206" s="67"/>
      <c r="G206" s="67"/>
      <c r="H206" s="61"/>
      <c r="I206" s="68"/>
      <c r="J206" s="68"/>
      <c r="K206" s="61"/>
      <c r="L206" s="61"/>
    </row>
    <row r="207" spans="1:12" x14ac:dyDescent="0.3">
      <c r="A207" s="11">
        <f t="shared" si="45"/>
        <v>206</v>
      </c>
      <c r="B207" s="24">
        <v>45313</v>
      </c>
      <c r="C207" s="11">
        <f t="shared" ca="1" si="42"/>
        <v>0</v>
      </c>
      <c r="D207" s="11">
        <f t="shared" ca="1" si="43"/>
        <v>0</v>
      </c>
      <c r="E207" s="11">
        <f t="shared" ca="1" si="44"/>
        <v>4</v>
      </c>
      <c r="F207" s="67"/>
      <c r="G207" s="67"/>
      <c r="H207" s="61"/>
      <c r="I207" s="68"/>
      <c r="J207" s="68"/>
      <c r="K207" s="61"/>
      <c r="L207" s="61"/>
    </row>
    <row r="208" spans="1:12" x14ac:dyDescent="0.3">
      <c r="A208" s="11">
        <f t="shared" si="45"/>
        <v>207</v>
      </c>
      <c r="B208" s="24">
        <v>45314</v>
      </c>
      <c r="C208" s="11">
        <f t="shared" ca="1" si="42"/>
        <v>0</v>
      </c>
      <c r="D208" s="11">
        <f t="shared" ca="1" si="43"/>
        <v>0</v>
      </c>
      <c r="E208" s="11">
        <f t="shared" ca="1" si="44"/>
        <v>2</v>
      </c>
      <c r="F208" s="67"/>
      <c r="G208" s="67"/>
      <c r="H208" s="61"/>
      <c r="I208" s="68"/>
      <c r="J208" s="68"/>
      <c r="K208" s="61"/>
      <c r="L208" s="61"/>
    </row>
    <row r="209" spans="1:12" x14ac:dyDescent="0.3">
      <c r="A209" s="11">
        <f t="shared" si="45"/>
        <v>208</v>
      </c>
      <c r="B209" s="24">
        <v>45315</v>
      </c>
      <c r="C209" s="11">
        <f t="shared" ca="1" si="42"/>
        <v>0</v>
      </c>
      <c r="D209" s="11">
        <f t="shared" ca="1" si="43"/>
        <v>0</v>
      </c>
      <c r="E209" s="11">
        <f t="shared" ca="1" si="44"/>
        <v>0</v>
      </c>
      <c r="F209" s="67"/>
      <c r="G209" s="67"/>
      <c r="H209" s="61"/>
      <c r="I209" s="68"/>
      <c r="J209" s="68"/>
      <c r="K209" s="61"/>
      <c r="L209" s="61"/>
    </row>
    <row r="210" spans="1:12" x14ac:dyDescent="0.3">
      <c r="A210" s="11">
        <f t="shared" si="45"/>
        <v>209</v>
      </c>
      <c r="B210" s="24">
        <v>45316</v>
      </c>
      <c r="C210" s="11">
        <f t="shared" ca="1" si="42"/>
        <v>0</v>
      </c>
      <c r="D210" s="11">
        <f t="shared" ca="1" si="43"/>
        <v>0</v>
      </c>
      <c r="E210" s="11">
        <f t="shared" ca="1" si="44"/>
        <v>2</v>
      </c>
      <c r="F210" s="67"/>
      <c r="G210" s="67"/>
      <c r="H210" s="61"/>
      <c r="I210" s="68"/>
      <c r="J210" s="68"/>
      <c r="K210" s="61"/>
      <c r="L210" s="61"/>
    </row>
    <row r="211" spans="1:12" x14ac:dyDescent="0.3">
      <c r="A211" s="11">
        <f t="shared" si="45"/>
        <v>210</v>
      </c>
      <c r="B211" s="24">
        <v>45317</v>
      </c>
      <c r="C211" s="11">
        <f t="shared" ca="1" si="42"/>
        <v>0</v>
      </c>
      <c r="D211" s="11">
        <f t="shared" ca="1" si="43"/>
        <v>0</v>
      </c>
      <c r="E211" s="11">
        <f t="shared" ca="1" si="44"/>
        <v>0</v>
      </c>
      <c r="F211" s="67"/>
      <c r="G211" s="67"/>
      <c r="H211" s="61"/>
      <c r="I211" s="68"/>
      <c r="J211" s="68"/>
      <c r="K211" s="61"/>
      <c r="L211" s="61"/>
    </row>
    <row r="212" spans="1:12" x14ac:dyDescent="0.3">
      <c r="A212" s="11">
        <f t="shared" si="45"/>
        <v>211</v>
      </c>
      <c r="B212" s="24">
        <v>45318</v>
      </c>
      <c r="C212" s="11">
        <f t="shared" ca="1" si="42"/>
        <v>3</v>
      </c>
      <c r="D212" s="11">
        <f t="shared" ca="1" si="43"/>
        <v>1</v>
      </c>
      <c r="E212" s="11">
        <f t="shared" ca="1" si="44"/>
        <v>4</v>
      </c>
      <c r="F212" s="67">
        <f ca="1">COUNTIFS(D212:D241,$N$2)</f>
        <v>26</v>
      </c>
      <c r="G212" s="67">
        <f ca="1">SUMIFS(E212:E241,D212:D241,$N$2)</f>
        <v>22</v>
      </c>
      <c r="H212" s="61">
        <f t="shared" ref="H212" ca="1" si="46">IF(AND(F212&lt;&gt;0,F212&lt;&gt;""),G212/F212,"")</f>
        <v>0.84615384615384615</v>
      </c>
      <c r="I212" s="68">
        <f ca="1">COUNTIFS(D212:D241,$N$3)</f>
        <v>4</v>
      </c>
      <c r="J212" s="68">
        <f ca="1">SUMIFS(E212:E241,D212:D241,$N$3)</f>
        <v>17</v>
      </c>
      <c r="K212" s="61">
        <f t="shared" ref="K212" ca="1" si="47">IF(AND(I212&lt;&gt;"",I212&lt;&gt;0),J212/I212,"")</f>
        <v>4.25</v>
      </c>
      <c r="L212" s="61">
        <f t="shared" ref="L212" ca="1" si="48">IF(AND(H212&lt;&gt;"",H212&lt;&gt;0),K212/H212,"")</f>
        <v>5.0227272727272725</v>
      </c>
    </row>
    <row r="213" spans="1:12" x14ac:dyDescent="0.3">
      <c r="A213" s="11">
        <f t="shared" si="45"/>
        <v>212</v>
      </c>
      <c r="B213" s="24">
        <v>45319</v>
      </c>
      <c r="C213" s="11">
        <f t="shared" ca="1" si="42"/>
        <v>0</v>
      </c>
      <c r="D213" s="11">
        <f t="shared" ca="1" si="43"/>
        <v>0</v>
      </c>
      <c r="E213" s="11">
        <f t="shared" ca="1" si="44"/>
        <v>0</v>
      </c>
      <c r="F213" s="67"/>
      <c r="G213" s="67"/>
      <c r="H213" s="61"/>
      <c r="I213" s="68"/>
      <c r="J213" s="68"/>
      <c r="K213" s="61"/>
      <c r="L213" s="61"/>
    </row>
    <row r="214" spans="1:12" x14ac:dyDescent="0.3">
      <c r="A214" s="11">
        <f t="shared" si="45"/>
        <v>213</v>
      </c>
      <c r="B214" s="24">
        <v>45320</v>
      </c>
      <c r="C214" s="11">
        <f t="shared" ca="1" si="42"/>
        <v>0</v>
      </c>
      <c r="D214" s="11">
        <f t="shared" ca="1" si="43"/>
        <v>0</v>
      </c>
      <c r="E214" s="11">
        <f t="shared" ca="1" si="44"/>
        <v>1</v>
      </c>
      <c r="F214" s="67"/>
      <c r="G214" s="67"/>
      <c r="H214" s="61"/>
      <c r="I214" s="68"/>
      <c r="J214" s="68"/>
      <c r="K214" s="61"/>
      <c r="L214" s="61"/>
    </row>
    <row r="215" spans="1:12" x14ac:dyDescent="0.3">
      <c r="A215" s="11">
        <f t="shared" si="45"/>
        <v>214</v>
      </c>
      <c r="B215" s="24">
        <v>45321</v>
      </c>
      <c r="C215" s="11">
        <f t="shared" ca="1" si="42"/>
        <v>0</v>
      </c>
      <c r="D215" s="11">
        <f t="shared" ca="1" si="43"/>
        <v>0</v>
      </c>
      <c r="E215" s="11">
        <f t="shared" ca="1" si="44"/>
        <v>1</v>
      </c>
      <c r="F215" s="67"/>
      <c r="G215" s="67"/>
      <c r="H215" s="61"/>
      <c r="I215" s="68"/>
      <c r="J215" s="68"/>
      <c r="K215" s="61"/>
      <c r="L215" s="61"/>
    </row>
    <row r="216" spans="1:12" x14ac:dyDescent="0.3">
      <c r="A216" s="11">
        <f t="shared" si="45"/>
        <v>215</v>
      </c>
      <c r="B216" s="24">
        <v>45322</v>
      </c>
      <c r="C216" s="11">
        <f t="shared" ref="C216:C245" ca="1" si="49">IF(TODAY() &gt;= B216, COUNTIFS(data_2,_xlfn.CONCAT("=",B216)), "")</f>
        <v>5</v>
      </c>
      <c r="D216" s="11">
        <f t="shared" ref="D216:D245" ca="1" si="50">IF(C216&lt;&gt;"",IF(C216&gt;=1,1,0),"")</f>
        <v>1</v>
      </c>
      <c r="E216" s="11">
        <f t="shared" ref="E216:E245" ca="1" si="51">IF(TODAY() &gt;= B216, COUNTIFS(data_1,_xlfn.CONCAT("=",B216)), "")</f>
        <v>5</v>
      </c>
      <c r="F216" s="67"/>
      <c r="G216" s="67"/>
      <c r="H216" s="61"/>
      <c r="I216" s="68"/>
      <c r="J216" s="68"/>
      <c r="K216" s="61"/>
      <c r="L216" s="61"/>
    </row>
    <row r="217" spans="1:12" x14ac:dyDescent="0.3">
      <c r="A217" s="11">
        <f t="shared" si="45"/>
        <v>216</v>
      </c>
      <c r="B217" s="24">
        <v>45323</v>
      </c>
      <c r="C217" s="11">
        <f t="shared" ca="1" si="49"/>
        <v>0</v>
      </c>
      <c r="D217" s="11">
        <f t="shared" ca="1" si="50"/>
        <v>0</v>
      </c>
      <c r="E217" s="11">
        <f t="shared" ca="1" si="51"/>
        <v>1</v>
      </c>
      <c r="F217" s="67"/>
      <c r="G217" s="67"/>
      <c r="H217" s="61"/>
      <c r="I217" s="68"/>
      <c r="J217" s="68"/>
      <c r="K217" s="61"/>
      <c r="L217" s="61"/>
    </row>
    <row r="218" spans="1:12" x14ac:dyDescent="0.3">
      <c r="A218" s="11">
        <f t="shared" si="45"/>
        <v>217</v>
      </c>
      <c r="B218" s="24">
        <v>45324</v>
      </c>
      <c r="C218" s="11">
        <f t="shared" ca="1" si="49"/>
        <v>0</v>
      </c>
      <c r="D218" s="11">
        <f t="shared" ca="1" si="50"/>
        <v>0</v>
      </c>
      <c r="E218" s="11">
        <f t="shared" ca="1" si="51"/>
        <v>2</v>
      </c>
      <c r="F218" s="67"/>
      <c r="G218" s="67"/>
      <c r="H218" s="61"/>
      <c r="I218" s="68"/>
      <c r="J218" s="68"/>
      <c r="K218" s="61"/>
      <c r="L218" s="61"/>
    </row>
    <row r="219" spans="1:12" x14ac:dyDescent="0.3">
      <c r="A219" s="11">
        <f t="shared" si="45"/>
        <v>218</v>
      </c>
      <c r="B219" s="24">
        <v>45325</v>
      </c>
      <c r="C219" s="11">
        <f t="shared" ca="1" si="49"/>
        <v>0</v>
      </c>
      <c r="D219" s="11">
        <f t="shared" ca="1" si="50"/>
        <v>0</v>
      </c>
      <c r="E219" s="11">
        <f t="shared" ca="1" si="51"/>
        <v>0</v>
      </c>
      <c r="F219" s="67"/>
      <c r="G219" s="67"/>
      <c r="H219" s="61"/>
      <c r="I219" s="68"/>
      <c r="J219" s="68"/>
      <c r="K219" s="61"/>
      <c r="L219" s="61"/>
    </row>
    <row r="220" spans="1:12" x14ac:dyDescent="0.3">
      <c r="A220" s="11">
        <f t="shared" si="45"/>
        <v>219</v>
      </c>
      <c r="B220" s="24">
        <v>45326</v>
      </c>
      <c r="C220" s="11">
        <f t="shared" ca="1" si="49"/>
        <v>0</v>
      </c>
      <c r="D220" s="11">
        <f t="shared" ca="1" si="50"/>
        <v>0</v>
      </c>
      <c r="E220" s="11">
        <f t="shared" ca="1" si="51"/>
        <v>2</v>
      </c>
      <c r="F220" s="67"/>
      <c r="G220" s="67"/>
      <c r="H220" s="61"/>
      <c r="I220" s="68"/>
      <c r="J220" s="68"/>
      <c r="K220" s="61"/>
      <c r="L220" s="61"/>
    </row>
    <row r="221" spans="1:12" x14ac:dyDescent="0.3">
      <c r="A221" s="11">
        <f t="shared" si="45"/>
        <v>220</v>
      </c>
      <c r="B221" s="24">
        <v>45327</v>
      </c>
      <c r="C221" s="11">
        <f t="shared" ca="1" si="49"/>
        <v>0</v>
      </c>
      <c r="D221" s="11">
        <f t="shared" ca="1" si="50"/>
        <v>0</v>
      </c>
      <c r="E221" s="11">
        <f t="shared" ca="1" si="51"/>
        <v>2</v>
      </c>
      <c r="F221" s="67"/>
      <c r="G221" s="67"/>
      <c r="H221" s="61"/>
      <c r="I221" s="68"/>
      <c r="J221" s="68"/>
      <c r="K221" s="61"/>
      <c r="L221" s="61"/>
    </row>
    <row r="222" spans="1:12" x14ac:dyDescent="0.3">
      <c r="A222" s="11">
        <f t="shared" si="45"/>
        <v>221</v>
      </c>
      <c r="B222" s="24">
        <v>45328</v>
      </c>
      <c r="C222" s="11">
        <f t="shared" ca="1" si="49"/>
        <v>0</v>
      </c>
      <c r="D222" s="11">
        <f t="shared" ca="1" si="50"/>
        <v>0</v>
      </c>
      <c r="E222" s="11">
        <f t="shared" ca="1" si="51"/>
        <v>0</v>
      </c>
      <c r="F222" s="67"/>
      <c r="G222" s="67"/>
      <c r="H222" s="61"/>
      <c r="I222" s="68"/>
      <c r="J222" s="68"/>
      <c r="K222" s="61"/>
      <c r="L222" s="61"/>
    </row>
    <row r="223" spans="1:12" x14ac:dyDescent="0.3">
      <c r="A223" s="11">
        <f t="shared" si="45"/>
        <v>222</v>
      </c>
      <c r="B223" s="24">
        <v>45329</v>
      </c>
      <c r="C223" s="11">
        <f t="shared" ca="1" si="49"/>
        <v>3</v>
      </c>
      <c r="D223" s="11">
        <f t="shared" ca="1" si="50"/>
        <v>1</v>
      </c>
      <c r="E223" s="11">
        <f t="shared" ca="1" si="51"/>
        <v>3</v>
      </c>
      <c r="F223" s="67"/>
      <c r="G223" s="67"/>
      <c r="H223" s="61"/>
      <c r="I223" s="68"/>
      <c r="J223" s="68"/>
      <c r="K223" s="61"/>
      <c r="L223" s="61"/>
    </row>
    <row r="224" spans="1:12" x14ac:dyDescent="0.3">
      <c r="A224" s="11">
        <f t="shared" si="45"/>
        <v>223</v>
      </c>
      <c r="B224" s="24">
        <v>45330</v>
      </c>
      <c r="C224" s="11">
        <f t="shared" ca="1" si="49"/>
        <v>0</v>
      </c>
      <c r="D224" s="11">
        <f t="shared" ca="1" si="50"/>
        <v>0</v>
      </c>
      <c r="E224" s="11">
        <f t="shared" ca="1" si="51"/>
        <v>2</v>
      </c>
      <c r="F224" s="67"/>
      <c r="G224" s="67"/>
      <c r="H224" s="61"/>
      <c r="I224" s="68"/>
      <c r="J224" s="68"/>
      <c r="K224" s="61"/>
      <c r="L224" s="61"/>
    </row>
    <row r="225" spans="1:12" x14ac:dyDescent="0.3">
      <c r="A225" s="11">
        <f t="shared" si="45"/>
        <v>224</v>
      </c>
      <c r="B225" s="24">
        <v>45331</v>
      </c>
      <c r="C225" s="11">
        <f t="shared" ca="1" si="49"/>
        <v>0</v>
      </c>
      <c r="D225" s="11">
        <f t="shared" ca="1" si="50"/>
        <v>0</v>
      </c>
      <c r="E225" s="11">
        <f t="shared" ca="1" si="51"/>
        <v>0</v>
      </c>
      <c r="F225" s="67"/>
      <c r="G225" s="67"/>
      <c r="H225" s="61"/>
      <c r="I225" s="68"/>
      <c r="J225" s="68"/>
      <c r="K225" s="61"/>
      <c r="L225" s="61"/>
    </row>
    <row r="226" spans="1:12" x14ac:dyDescent="0.3">
      <c r="A226" s="11">
        <f t="shared" si="45"/>
        <v>225</v>
      </c>
      <c r="B226" s="24">
        <v>45332</v>
      </c>
      <c r="C226" s="11">
        <f t="shared" ca="1" si="49"/>
        <v>0</v>
      </c>
      <c r="D226" s="11">
        <f t="shared" ca="1" si="50"/>
        <v>0</v>
      </c>
      <c r="E226" s="11">
        <f t="shared" ca="1" si="51"/>
        <v>2</v>
      </c>
      <c r="F226" s="67"/>
      <c r="G226" s="67"/>
      <c r="H226" s="61"/>
      <c r="I226" s="68"/>
      <c r="J226" s="68"/>
      <c r="K226" s="61"/>
      <c r="L226" s="61"/>
    </row>
    <row r="227" spans="1:12" x14ac:dyDescent="0.3">
      <c r="A227" s="11">
        <f t="shared" si="45"/>
        <v>226</v>
      </c>
      <c r="B227" s="24">
        <v>45333</v>
      </c>
      <c r="C227" s="11">
        <f t="shared" ca="1" si="49"/>
        <v>0</v>
      </c>
      <c r="D227" s="11">
        <f t="shared" ca="1" si="50"/>
        <v>0</v>
      </c>
      <c r="E227" s="11">
        <f t="shared" ca="1" si="51"/>
        <v>0</v>
      </c>
      <c r="F227" s="67"/>
      <c r="G227" s="67"/>
      <c r="H227" s="61"/>
      <c r="I227" s="68"/>
      <c r="J227" s="68"/>
      <c r="K227" s="61"/>
      <c r="L227" s="61"/>
    </row>
    <row r="228" spans="1:12" x14ac:dyDescent="0.3">
      <c r="A228" s="11">
        <f t="shared" si="45"/>
        <v>227</v>
      </c>
      <c r="B228" s="24">
        <v>45334</v>
      </c>
      <c r="C228" s="11">
        <f t="shared" ca="1" si="49"/>
        <v>0</v>
      </c>
      <c r="D228" s="11">
        <f t="shared" ca="1" si="50"/>
        <v>0</v>
      </c>
      <c r="E228" s="11">
        <f t="shared" ca="1" si="51"/>
        <v>1</v>
      </c>
      <c r="F228" s="67"/>
      <c r="G228" s="67"/>
      <c r="H228" s="61"/>
      <c r="I228" s="68"/>
      <c r="J228" s="68"/>
      <c r="K228" s="61"/>
      <c r="L228" s="61"/>
    </row>
    <row r="229" spans="1:12" x14ac:dyDescent="0.3">
      <c r="A229" s="11">
        <f t="shared" si="45"/>
        <v>228</v>
      </c>
      <c r="B229" s="24">
        <v>45335</v>
      </c>
      <c r="C229" s="11">
        <f t="shared" ca="1" si="49"/>
        <v>5</v>
      </c>
      <c r="D229" s="11">
        <f t="shared" ca="1" si="50"/>
        <v>1</v>
      </c>
      <c r="E229" s="11">
        <f t="shared" ca="1" si="51"/>
        <v>5</v>
      </c>
      <c r="F229" s="67"/>
      <c r="G229" s="67"/>
      <c r="H229" s="61"/>
      <c r="I229" s="68"/>
      <c r="J229" s="68"/>
      <c r="K229" s="61"/>
      <c r="L229" s="61"/>
    </row>
    <row r="230" spans="1:12" x14ac:dyDescent="0.3">
      <c r="A230" s="11">
        <f t="shared" si="45"/>
        <v>229</v>
      </c>
      <c r="B230" s="24">
        <v>45336</v>
      </c>
      <c r="C230" s="11">
        <f t="shared" ca="1" si="49"/>
        <v>0</v>
      </c>
      <c r="D230" s="11">
        <f t="shared" ca="1" si="50"/>
        <v>0</v>
      </c>
      <c r="E230" s="11">
        <f t="shared" ca="1" si="51"/>
        <v>0</v>
      </c>
      <c r="F230" s="67"/>
      <c r="G230" s="67"/>
      <c r="H230" s="61"/>
      <c r="I230" s="68"/>
      <c r="J230" s="68"/>
      <c r="K230" s="61"/>
      <c r="L230" s="61"/>
    </row>
    <row r="231" spans="1:12" x14ac:dyDescent="0.3">
      <c r="A231" s="11">
        <f t="shared" si="45"/>
        <v>230</v>
      </c>
      <c r="B231" s="24">
        <v>45337</v>
      </c>
      <c r="C231" s="11">
        <f t="shared" ca="1" si="49"/>
        <v>0</v>
      </c>
      <c r="D231" s="11">
        <f t="shared" ca="1" si="50"/>
        <v>0</v>
      </c>
      <c r="E231" s="11">
        <f t="shared" ca="1" si="51"/>
        <v>2</v>
      </c>
      <c r="F231" s="67"/>
      <c r="G231" s="67"/>
      <c r="H231" s="61"/>
      <c r="I231" s="68"/>
      <c r="J231" s="68"/>
      <c r="K231" s="61"/>
      <c r="L231" s="61"/>
    </row>
    <row r="232" spans="1:12" x14ac:dyDescent="0.3">
      <c r="A232" s="11">
        <f t="shared" si="45"/>
        <v>231</v>
      </c>
      <c r="B232" s="24">
        <v>45338</v>
      </c>
      <c r="C232" s="11">
        <f t="shared" ca="1" si="49"/>
        <v>0</v>
      </c>
      <c r="D232" s="11">
        <f t="shared" ca="1" si="50"/>
        <v>0</v>
      </c>
      <c r="E232" s="11">
        <f t="shared" ca="1" si="51"/>
        <v>2</v>
      </c>
      <c r="F232" s="67"/>
      <c r="G232" s="67"/>
      <c r="H232" s="61"/>
      <c r="I232" s="68"/>
      <c r="J232" s="68"/>
      <c r="K232" s="61"/>
      <c r="L232" s="61"/>
    </row>
    <row r="233" spans="1:12" x14ac:dyDescent="0.3">
      <c r="A233" s="11">
        <f t="shared" si="45"/>
        <v>232</v>
      </c>
      <c r="B233" s="24">
        <v>45339</v>
      </c>
      <c r="C233" s="11">
        <f t="shared" ca="1" si="49"/>
        <v>0</v>
      </c>
      <c r="D233" s="11">
        <f t="shared" ca="1" si="50"/>
        <v>0</v>
      </c>
      <c r="E233" s="11">
        <f t="shared" ca="1" si="51"/>
        <v>0</v>
      </c>
      <c r="F233" s="67"/>
      <c r="G233" s="67"/>
      <c r="H233" s="61"/>
      <c r="I233" s="68"/>
      <c r="J233" s="68"/>
      <c r="K233" s="61"/>
      <c r="L233" s="61"/>
    </row>
    <row r="234" spans="1:12" x14ac:dyDescent="0.3">
      <c r="A234" s="11">
        <f t="shared" si="45"/>
        <v>233</v>
      </c>
      <c r="B234" s="24">
        <v>45340</v>
      </c>
      <c r="C234" s="11">
        <f t="shared" ca="1" si="49"/>
        <v>0</v>
      </c>
      <c r="D234" s="11">
        <f t="shared" ca="1" si="50"/>
        <v>0</v>
      </c>
      <c r="E234" s="11">
        <f t="shared" ca="1" si="51"/>
        <v>1</v>
      </c>
      <c r="F234" s="67"/>
      <c r="G234" s="67"/>
      <c r="H234" s="61"/>
      <c r="I234" s="68"/>
      <c r="J234" s="68"/>
      <c r="K234" s="61"/>
      <c r="L234" s="61"/>
    </row>
    <row r="235" spans="1:12" x14ac:dyDescent="0.3">
      <c r="A235" s="11">
        <f t="shared" si="45"/>
        <v>234</v>
      </c>
      <c r="B235" s="24">
        <v>45341</v>
      </c>
      <c r="C235" s="11">
        <f t="shared" ca="1" si="49"/>
        <v>0</v>
      </c>
      <c r="D235" s="11">
        <f t="shared" ca="1" si="50"/>
        <v>0</v>
      </c>
      <c r="E235" s="11">
        <f t="shared" ca="1" si="51"/>
        <v>1</v>
      </c>
      <c r="F235" s="67"/>
      <c r="G235" s="67"/>
      <c r="H235" s="61"/>
      <c r="I235" s="68"/>
      <c r="J235" s="68"/>
      <c r="K235" s="61"/>
      <c r="L235" s="61"/>
    </row>
    <row r="236" spans="1:12" x14ac:dyDescent="0.3">
      <c r="A236" s="11">
        <f t="shared" si="45"/>
        <v>235</v>
      </c>
      <c r="B236" s="24">
        <v>45342</v>
      </c>
      <c r="C236" s="11">
        <f t="shared" ca="1" si="49"/>
        <v>0</v>
      </c>
      <c r="D236" s="11">
        <f t="shared" ca="1" si="50"/>
        <v>0</v>
      </c>
      <c r="E236" s="11">
        <f t="shared" ca="1" si="51"/>
        <v>0</v>
      </c>
      <c r="F236" s="67"/>
      <c r="G236" s="67"/>
      <c r="H236" s="61"/>
      <c r="I236" s="68"/>
      <c r="J236" s="68"/>
      <c r="K236" s="61"/>
      <c r="L236" s="61"/>
    </row>
    <row r="237" spans="1:12" x14ac:dyDescent="0.3">
      <c r="A237" s="11">
        <f t="shared" si="45"/>
        <v>236</v>
      </c>
      <c r="B237" s="24">
        <v>45343</v>
      </c>
      <c r="C237" s="11">
        <f t="shared" ca="1" si="49"/>
        <v>0</v>
      </c>
      <c r="D237" s="11">
        <f t="shared" ca="1" si="50"/>
        <v>0</v>
      </c>
      <c r="E237" s="11">
        <f t="shared" ca="1" si="51"/>
        <v>0</v>
      </c>
      <c r="F237" s="67"/>
      <c r="G237" s="67"/>
      <c r="H237" s="61"/>
      <c r="I237" s="68"/>
      <c r="J237" s="68"/>
      <c r="K237" s="61"/>
      <c r="L237" s="61"/>
    </row>
    <row r="238" spans="1:12" x14ac:dyDescent="0.3">
      <c r="A238" s="11">
        <f t="shared" si="45"/>
        <v>237</v>
      </c>
      <c r="B238" s="24">
        <v>45344</v>
      </c>
      <c r="C238" s="11">
        <f t="shared" ca="1" si="49"/>
        <v>0</v>
      </c>
      <c r="D238" s="11">
        <f t="shared" ca="1" si="50"/>
        <v>0</v>
      </c>
      <c r="E238" s="11">
        <f t="shared" ca="1" si="51"/>
        <v>2</v>
      </c>
      <c r="F238" s="67"/>
      <c r="G238" s="67"/>
      <c r="H238" s="61"/>
      <c r="I238" s="68"/>
      <c r="J238" s="68"/>
      <c r="K238" s="61"/>
      <c r="L238" s="61"/>
    </row>
    <row r="239" spans="1:12" x14ac:dyDescent="0.3">
      <c r="A239" s="11">
        <f t="shared" si="45"/>
        <v>238</v>
      </c>
      <c r="B239" s="24">
        <v>45345</v>
      </c>
      <c r="C239" s="11">
        <f t="shared" ca="1" si="49"/>
        <v>0</v>
      </c>
      <c r="D239" s="11">
        <f t="shared" ca="1" si="50"/>
        <v>0</v>
      </c>
      <c r="E239" s="11">
        <f t="shared" ca="1" si="51"/>
        <v>0</v>
      </c>
      <c r="F239" s="67"/>
      <c r="G239" s="67"/>
      <c r="H239" s="61"/>
      <c r="I239" s="68"/>
      <c r="J239" s="68"/>
      <c r="K239" s="61"/>
      <c r="L239" s="61"/>
    </row>
    <row r="240" spans="1:12" x14ac:dyDescent="0.3">
      <c r="A240" s="11">
        <f t="shared" si="45"/>
        <v>239</v>
      </c>
      <c r="B240" s="24">
        <v>45346</v>
      </c>
      <c r="C240" s="11">
        <f t="shared" ca="1" si="49"/>
        <v>0</v>
      </c>
      <c r="D240" s="11">
        <f t="shared" ca="1" si="50"/>
        <v>0</v>
      </c>
      <c r="E240" s="11">
        <f t="shared" ca="1" si="51"/>
        <v>0</v>
      </c>
      <c r="F240" s="67"/>
      <c r="G240" s="67"/>
      <c r="H240" s="61"/>
      <c r="I240" s="68"/>
      <c r="J240" s="68"/>
      <c r="K240" s="61"/>
      <c r="L240" s="61"/>
    </row>
    <row r="241" spans="1:12" x14ac:dyDescent="0.3">
      <c r="A241" s="11">
        <f t="shared" si="45"/>
        <v>240</v>
      </c>
      <c r="B241" s="24">
        <v>45347</v>
      </c>
      <c r="C241" s="11">
        <f t="shared" ca="1" si="49"/>
        <v>0</v>
      </c>
      <c r="D241" s="11">
        <f t="shared" ca="1" si="50"/>
        <v>0</v>
      </c>
      <c r="E241" s="11">
        <f t="shared" ca="1" si="51"/>
        <v>0</v>
      </c>
      <c r="F241" s="67"/>
      <c r="G241" s="67"/>
      <c r="H241" s="61"/>
      <c r="I241" s="68"/>
      <c r="J241" s="68"/>
      <c r="K241" s="61"/>
      <c r="L241" s="61"/>
    </row>
    <row r="242" spans="1:12" x14ac:dyDescent="0.3">
      <c r="A242" s="11">
        <f t="shared" si="45"/>
        <v>241</v>
      </c>
      <c r="B242" s="24">
        <v>45348</v>
      </c>
      <c r="C242" s="11">
        <f t="shared" ca="1" si="49"/>
        <v>0</v>
      </c>
      <c r="D242" s="11">
        <f t="shared" ca="1" si="50"/>
        <v>0</v>
      </c>
      <c r="E242" s="11">
        <f t="shared" ca="1" si="51"/>
        <v>0</v>
      </c>
      <c r="F242" s="67">
        <f ca="1">COUNTIFS(D242:D271,$N$2)</f>
        <v>24</v>
      </c>
      <c r="G242" s="67">
        <f ca="1">SUMIFS(E242:E271,D242:D271,$N$2)</f>
        <v>28</v>
      </c>
      <c r="H242" s="61">
        <f t="shared" ref="H242" ca="1" si="52">IF(AND(F242&lt;&gt;0,F242&lt;&gt;""),G242/F242,"")</f>
        <v>1.1666666666666667</v>
      </c>
      <c r="I242" s="68">
        <f ca="1">COUNTIFS(D242:D271,$N$3)</f>
        <v>6</v>
      </c>
      <c r="J242" s="68">
        <f ca="1">SUMIFS(E242:E271,D242:D271,$N$3)</f>
        <v>18</v>
      </c>
      <c r="K242" s="61">
        <f t="shared" ref="K242" ca="1" si="53">IF(AND(I242&lt;&gt;"",I242&lt;&gt;0),J242/I242,"")</f>
        <v>3</v>
      </c>
      <c r="L242" s="61">
        <f t="shared" ref="L242" ca="1" si="54">IF(AND(H242&lt;&gt;"",H242&lt;&gt;0),K242/H242,"")</f>
        <v>2.5714285714285712</v>
      </c>
    </row>
    <row r="243" spans="1:12" x14ac:dyDescent="0.3">
      <c r="A243" s="11">
        <f t="shared" si="45"/>
        <v>242</v>
      </c>
      <c r="B243" s="24">
        <v>45349</v>
      </c>
      <c r="C243" s="11">
        <f t="shared" ca="1" si="49"/>
        <v>3</v>
      </c>
      <c r="D243" s="11">
        <f t="shared" ca="1" si="50"/>
        <v>1</v>
      </c>
      <c r="E243" s="11">
        <f t="shared" ca="1" si="51"/>
        <v>3</v>
      </c>
      <c r="F243" s="67"/>
      <c r="G243" s="67"/>
      <c r="H243" s="61"/>
      <c r="I243" s="68"/>
      <c r="J243" s="68"/>
      <c r="K243" s="61"/>
      <c r="L243" s="61"/>
    </row>
    <row r="244" spans="1:12" x14ac:dyDescent="0.3">
      <c r="A244" s="11">
        <f t="shared" si="45"/>
        <v>243</v>
      </c>
      <c r="B244" s="24">
        <v>45350</v>
      </c>
      <c r="C244" s="11">
        <f t="shared" ca="1" si="49"/>
        <v>0</v>
      </c>
      <c r="D244" s="11">
        <f t="shared" ca="1" si="50"/>
        <v>0</v>
      </c>
      <c r="E244" s="11">
        <f t="shared" ca="1" si="51"/>
        <v>1</v>
      </c>
      <c r="F244" s="67"/>
      <c r="G244" s="67"/>
      <c r="H244" s="61"/>
      <c r="I244" s="68"/>
      <c r="J244" s="68"/>
      <c r="K244" s="61"/>
      <c r="L244" s="61"/>
    </row>
    <row r="245" spans="1:12" x14ac:dyDescent="0.3">
      <c r="A245" s="11">
        <f t="shared" si="45"/>
        <v>244</v>
      </c>
      <c r="B245" s="24">
        <v>45351</v>
      </c>
      <c r="C245" s="11">
        <f t="shared" ca="1" si="49"/>
        <v>1</v>
      </c>
      <c r="D245" s="11">
        <f t="shared" ca="1" si="50"/>
        <v>1</v>
      </c>
      <c r="E245" s="11">
        <f t="shared" ca="1" si="51"/>
        <v>1</v>
      </c>
      <c r="F245" s="67"/>
      <c r="G245" s="67"/>
      <c r="H245" s="61"/>
      <c r="I245" s="68"/>
      <c r="J245" s="68"/>
      <c r="K245" s="61"/>
      <c r="L245" s="61"/>
    </row>
    <row r="246" spans="1:12" x14ac:dyDescent="0.3">
      <c r="A246" s="11">
        <f t="shared" si="45"/>
        <v>245</v>
      </c>
      <c r="B246" s="24">
        <v>45352</v>
      </c>
      <c r="C246" s="11">
        <f t="shared" ref="C246:C275" ca="1" si="55">IF(TODAY() &gt;= B246, COUNTIFS(data_2,_xlfn.CONCAT("=",B246)), "")</f>
        <v>4</v>
      </c>
      <c r="D246" s="11">
        <f t="shared" ref="D246:D275" ca="1" si="56">IF(C246&lt;&gt;"",IF(C246&gt;=1,1,0),"")</f>
        <v>1</v>
      </c>
      <c r="E246" s="11">
        <f t="shared" ref="E246:E275" ca="1" si="57">IF(TODAY() &gt;= B246, COUNTIFS(data_1,_xlfn.CONCAT("=",B246)), "")</f>
        <v>4</v>
      </c>
      <c r="F246" s="67"/>
      <c r="G246" s="67"/>
      <c r="H246" s="61"/>
      <c r="I246" s="68"/>
      <c r="J246" s="68"/>
      <c r="K246" s="61"/>
      <c r="L246" s="61"/>
    </row>
    <row r="247" spans="1:12" x14ac:dyDescent="0.3">
      <c r="A247" s="11">
        <f t="shared" si="45"/>
        <v>246</v>
      </c>
      <c r="B247" s="24">
        <v>45353</v>
      </c>
      <c r="C247" s="11">
        <f t="shared" ca="1" si="55"/>
        <v>0</v>
      </c>
      <c r="D247" s="11">
        <f t="shared" ca="1" si="56"/>
        <v>0</v>
      </c>
      <c r="E247" s="11">
        <f t="shared" ca="1" si="57"/>
        <v>0</v>
      </c>
      <c r="F247" s="67"/>
      <c r="G247" s="67"/>
      <c r="H247" s="61"/>
      <c r="I247" s="68"/>
      <c r="J247" s="68"/>
      <c r="K247" s="61"/>
      <c r="L247" s="61"/>
    </row>
    <row r="248" spans="1:12" x14ac:dyDescent="0.3">
      <c r="A248" s="11">
        <f t="shared" si="45"/>
        <v>247</v>
      </c>
      <c r="B248" s="24">
        <v>45354</v>
      </c>
      <c r="C248" s="11">
        <f t="shared" ca="1" si="55"/>
        <v>0</v>
      </c>
      <c r="D248" s="11">
        <f t="shared" ca="1" si="56"/>
        <v>0</v>
      </c>
      <c r="E248" s="11">
        <f t="shared" ca="1" si="57"/>
        <v>3</v>
      </c>
      <c r="F248" s="67"/>
      <c r="G248" s="67"/>
      <c r="H248" s="61"/>
      <c r="I248" s="68"/>
      <c r="J248" s="68"/>
      <c r="K248" s="61"/>
      <c r="L248" s="61"/>
    </row>
    <row r="249" spans="1:12" x14ac:dyDescent="0.3">
      <c r="A249" s="11">
        <f t="shared" si="45"/>
        <v>248</v>
      </c>
      <c r="B249" s="24">
        <v>45355</v>
      </c>
      <c r="C249" s="11">
        <f t="shared" ca="1" si="55"/>
        <v>0</v>
      </c>
      <c r="D249" s="11">
        <f t="shared" ca="1" si="56"/>
        <v>0</v>
      </c>
      <c r="E249" s="11">
        <f t="shared" ca="1" si="57"/>
        <v>1</v>
      </c>
      <c r="F249" s="67"/>
      <c r="G249" s="67"/>
      <c r="H249" s="61"/>
      <c r="I249" s="68"/>
      <c r="J249" s="68"/>
      <c r="K249" s="61"/>
      <c r="L249" s="61"/>
    </row>
    <row r="250" spans="1:12" x14ac:dyDescent="0.3">
      <c r="A250" s="11">
        <f t="shared" si="45"/>
        <v>249</v>
      </c>
      <c r="B250" s="24">
        <v>45356</v>
      </c>
      <c r="C250" s="11">
        <f t="shared" ca="1" si="55"/>
        <v>0</v>
      </c>
      <c r="D250" s="11">
        <f t="shared" ca="1" si="56"/>
        <v>0</v>
      </c>
      <c r="E250" s="11">
        <f t="shared" ca="1" si="57"/>
        <v>3</v>
      </c>
      <c r="F250" s="67"/>
      <c r="G250" s="67"/>
      <c r="H250" s="61"/>
      <c r="I250" s="68"/>
      <c r="J250" s="68"/>
      <c r="K250" s="61"/>
      <c r="L250" s="61"/>
    </row>
    <row r="251" spans="1:12" x14ac:dyDescent="0.3">
      <c r="A251" s="11">
        <f t="shared" si="45"/>
        <v>250</v>
      </c>
      <c r="B251" s="24">
        <v>45357</v>
      </c>
      <c r="C251" s="11">
        <f t="shared" ca="1" si="55"/>
        <v>0</v>
      </c>
      <c r="D251" s="11">
        <f t="shared" ca="1" si="56"/>
        <v>0</v>
      </c>
      <c r="E251" s="11">
        <f t="shared" ca="1" si="57"/>
        <v>0</v>
      </c>
      <c r="F251" s="67"/>
      <c r="G251" s="67"/>
      <c r="H251" s="61"/>
      <c r="I251" s="68"/>
      <c r="J251" s="68"/>
      <c r="K251" s="61"/>
      <c r="L251" s="61"/>
    </row>
    <row r="252" spans="1:12" x14ac:dyDescent="0.3">
      <c r="A252" s="11">
        <f t="shared" si="45"/>
        <v>251</v>
      </c>
      <c r="B252" s="24">
        <v>45358</v>
      </c>
      <c r="C252" s="11">
        <f t="shared" ca="1" si="55"/>
        <v>0</v>
      </c>
      <c r="D252" s="11">
        <f t="shared" ca="1" si="56"/>
        <v>0</v>
      </c>
      <c r="E252" s="11">
        <f t="shared" ca="1" si="57"/>
        <v>0</v>
      </c>
      <c r="F252" s="67"/>
      <c r="G252" s="67"/>
      <c r="H252" s="61"/>
      <c r="I252" s="68"/>
      <c r="J252" s="68"/>
      <c r="K252" s="61"/>
      <c r="L252" s="61"/>
    </row>
    <row r="253" spans="1:12" x14ac:dyDescent="0.3">
      <c r="A253" s="11">
        <f t="shared" si="45"/>
        <v>252</v>
      </c>
      <c r="B253" s="24">
        <v>45359</v>
      </c>
      <c r="C253" s="11">
        <f t="shared" ca="1" si="55"/>
        <v>0</v>
      </c>
      <c r="D253" s="11">
        <f t="shared" ca="1" si="56"/>
        <v>0</v>
      </c>
      <c r="E253" s="11">
        <f t="shared" ca="1" si="57"/>
        <v>4</v>
      </c>
      <c r="F253" s="67"/>
      <c r="G253" s="67"/>
      <c r="H253" s="61"/>
      <c r="I253" s="68"/>
      <c r="J253" s="68"/>
      <c r="K253" s="61"/>
      <c r="L253" s="61"/>
    </row>
    <row r="254" spans="1:12" x14ac:dyDescent="0.3">
      <c r="A254" s="11">
        <f t="shared" si="45"/>
        <v>253</v>
      </c>
      <c r="B254" s="24">
        <v>45360</v>
      </c>
      <c r="C254" s="11">
        <f t="shared" ca="1" si="55"/>
        <v>0</v>
      </c>
      <c r="D254" s="11">
        <f t="shared" ca="1" si="56"/>
        <v>0</v>
      </c>
      <c r="E254" s="11">
        <f t="shared" ca="1" si="57"/>
        <v>3</v>
      </c>
      <c r="F254" s="67"/>
      <c r="G254" s="67"/>
      <c r="H254" s="61"/>
      <c r="I254" s="68"/>
      <c r="J254" s="68"/>
      <c r="K254" s="61"/>
      <c r="L254" s="61"/>
    </row>
    <row r="255" spans="1:12" x14ac:dyDescent="0.3">
      <c r="A255" s="11">
        <f t="shared" si="45"/>
        <v>254</v>
      </c>
      <c r="B255" s="24">
        <v>45361</v>
      </c>
      <c r="C255" s="11">
        <f t="shared" ca="1" si="55"/>
        <v>2</v>
      </c>
      <c r="D255" s="11">
        <f t="shared" ca="1" si="56"/>
        <v>1</v>
      </c>
      <c r="E255" s="11">
        <f t="shared" ca="1" si="57"/>
        <v>2</v>
      </c>
      <c r="F255" s="67"/>
      <c r="G255" s="67"/>
      <c r="H255" s="61"/>
      <c r="I255" s="68"/>
      <c r="J255" s="68"/>
      <c r="K255" s="61"/>
      <c r="L255" s="61"/>
    </row>
    <row r="256" spans="1:12" x14ac:dyDescent="0.3">
      <c r="A256" s="11">
        <f t="shared" si="45"/>
        <v>255</v>
      </c>
      <c r="B256" s="24">
        <v>45362</v>
      </c>
      <c r="C256" s="11">
        <f t="shared" ca="1" si="55"/>
        <v>0</v>
      </c>
      <c r="D256" s="11">
        <f t="shared" ca="1" si="56"/>
        <v>0</v>
      </c>
      <c r="E256" s="11">
        <f t="shared" ca="1" si="57"/>
        <v>0</v>
      </c>
      <c r="F256" s="67"/>
      <c r="G256" s="67"/>
      <c r="H256" s="61"/>
      <c r="I256" s="68"/>
      <c r="J256" s="68"/>
      <c r="K256" s="61"/>
      <c r="L256" s="61"/>
    </row>
    <row r="257" spans="1:12" x14ac:dyDescent="0.3">
      <c r="A257" s="11">
        <f t="shared" si="45"/>
        <v>256</v>
      </c>
      <c r="B257" s="24">
        <v>45363</v>
      </c>
      <c r="C257" s="11">
        <f t="shared" ca="1" si="55"/>
        <v>4</v>
      </c>
      <c r="D257" s="11">
        <f t="shared" ca="1" si="56"/>
        <v>1</v>
      </c>
      <c r="E257" s="11">
        <f t="shared" ca="1" si="57"/>
        <v>4</v>
      </c>
      <c r="F257" s="67"/>
      <c r="G257" s="67"/>
      <c r="H257" s="61"/>
      <c r="I257" s="68"/>
      <c r="J257" s="68"/>
      <c r="K257" s="61"/>
      <c r="L257" s="61"/>
    </row>
    <row r="258" spans="1:12" x14ac:dyDescent="0.3">
      <c r="A258" s="11">
        <f t="shared" si="45"/>
        <v>257</v>
      </c>
      <c r="B258" s="24">
        <v>45364</v>
      </c>
      <c r="C258" s="11">
        <f t="shared" ca="1" si="55"/>
        <v>0</v>
      </c>
      <c r="D258" s="11">
        <f t="shared" ca="1" si="56"/>
        <v>0</v>
      </c>
      <c r="E258" s="11">
        <f t="shared" ca="1" si="57"/>
        <v>2</v>
      </c>
      <c r="F258" s="67"/>
      <c r="G258" s="67"/>
      <c r="H258" s="61"/>
      <c r="I258" s="68"/>
      <c r="J258" s="68"/>
      <c r="K258" s="61"/>
      <c r="L258" s="61"/>
    </row>
    <row r="259" spans="1:12" x14ac:dyDescent="0.3">
      <c r="A259" s="11">
        <f t="shared" si="45"/>
        <v>258</v>
      </c>
      <c r="B259" s="24">
        <v>45365</v>
      </c>
      <c r="C259" s="11">
        <f t="shared" ca="1" si="55"/>
        <v>0</v>
      </c>
      <c r="D259" s="11">
        <f t="shared" ca="1" si="56"/>
        <v>0</v>
      </c>
      <c r="E259" s="11">
        <f t="shared" ca="1" si="57"/>
        <v>0</v>
      </c>
      <c r="F259" s="67"/>
      <c r="G259" s="67"/>
      <c r="H259" s="61"/>
      <c r="I259" s="68"/>
      <c r="J259" s="68"/>
      <c r="K259" s="61"/>
      <c r="L259" s="61"/>
    </row>
    <row r="260" spans="1:12" x14ac:dyDescent="0.3">
      <c r="A260" s="11">
        <f t="shared" ref="A260:A323" si="58">A259+1</f>
        <v>259</v>
      </c>
      <c r="B260" s="24">
        <v>45366</v>
      </c>
      <c r="C260" s="11">
        <f t="shared" ca="1" si="55"/>
        <v>0</v>
      </c>
      <c r="D260" s="11">
        <f t="shared" ca="1" si="56"/>
        <v>0</v>
      </c>
      <c r="E260" s="11">
        <f t="shared" ca="1" si="57"/>
        <v>0</v>
      </c>
      <c r="F260" s="67"/>
      <c r="G260" s="67"/>
      <c r="H260" s="61"/>
      <c r="I260" s="68"/>
      <c r="J260" s="68"/>
      <c r="K260" s="61"/>
      <c r="L260" s="61"/>
    </row>
    <row r="261" spans="1:12" x14ac:dyDescent="0.3">
      <c r="A261" s="11">
        <f t="shared" si="58"/>
        <v>260</v>
      </c>
      <c r="B261" s="24">
        <v>45367</v>
      </c>
      <c r="C261" s="11">
        <f t="shared" ca="1" si="55"/>
        <v>0</v>
      </c>
      <c r="D261" s="11">
        <f t="shared" ca="1" si="56"/>
        <v>0</v>
      </c>
      <c r="E261" s="11">
        <f t="shared" ca="1" si="57"/>
        <v>0</v>
      </c>
      <c r="F261" s="67"/>
      <c r="G261" s="67"/>
      <c r="H261" s="61"/>
      <c r="I261" s="68"/>
      <c r="J261" s="68"/>
      <c r="K261" s="61"/>
      <c r="L261" s="61"/>
    </row>
    <row r="262" spans="1:12" x14ac:dyDescent="0.3">
      <c r="A262" s="11">
        <f t="shared" si="58"/>
        <v>261</v>
      </c>
      <c r="B262" s="24">
        <v>45368</v>
      </c>
      <c r="C262" s="11">
        <f t="shared" ca="1" si="55"/>
        <v>0</v>
      </c>
      <c r="D262" s="11">
        <f t="shared" ca="1" si="56"/>
        <v>0</v>
      </c>
      <c r="E262" s="11">
        <f t="shared" ca="1" si="57"/>
        <v>2</v>
      </c>
      <c r="F262" s="67"/>
      <c r="G262" s="67"/>
      <c r="H262" s="61"/>
      <c r="I262" s="68"/>
      <c r="J262" s="68"/>
      <c r="K262" s="61"/>
      <c r="L262" s="61"/>
    </row>
    <row r="263" spans="1:12" x14ac:dyDescent="0.3">
      <c r="A263" s="11">
        <f t="shared" si="58"/>
        <v>262</v>
      </c>
      <c r="B263" s="24">
        <v>45369</v>
      </c>
      <c r="C263" s="11">
        <f t="shared" ca="1" si="55"/>
        <v>0</v>
      </c>
      <c r="D263" s="11">
        <f t="shared" ca="1" si="56"/>
        <v>0</v>
      </c>
      <c r="E263" s="11">
        <f t="shared" ca="1" si="57"/>
        <v>2</v>
      </c>
      <c r="F263" s="67"/>
      <c r="G263" s="67"/>
      <c r="H263" s="61"/>
      <c r="I263" s="68"/>
      <c r="J263" s="68"/>
      <c r="K263" s="61"/>
      <c r="L263" s="61"/>
    </row>
    <row r="264" spans="1:12" x14ac:dyDescent="0.3">
      <c r="A264" s="11">
        <f t="shared" si="58"/>
        <v>263</v>
      </c>
      <c r="B264" s="24">
        <v>45370</v>
      </c>
      <c r="C264" s="11">
        <f t="shared" ca="1" si="55"/>
        <v>0</v>
      </c>
      <c r="D264" s="11">
        <f t="shared" ca="1" si="56"/>
        <v>0</v>
      </c>
      <c r="E264" s="11">
        <f t="shared" ca="1" si="57"/>
        <v>1</v>
      </c>
      <c r="F264" s="67"/>
      <c r="G264" s="67"/>
      <c r="H264" s="61"/>
      <c r="I264" s="68"/>
      <c r="J264" s="68"/>
      <c r="K264" s="61"/>
      <c r="L264" s="61"/>
    </row>
    <row r="265" spans="1:12" x14ac:dyDescent="0.3">
      <c r="A265" s="11">
        <f t="shared" si="58"/>
        <v>264</v>
      </c>
      <c r="B265" s="24">
        <v>45371</v>
      </c>
      <c r="C265" s="11">
        <f t="shared" ca="1" si="55"/>
        <v>0</v>
      </c>
      <c r="D265" s="11">
        <f t="shared" ca="1" si="56"/>
        <v>0</v>
      </c>
      <c r="E265" s="11">
        <f t="shared" ca="1" si="57"/>
        <v>2</v>
      </c>
      <c r="F265" s="67"/>
      <c r="G265" s="67"/>
      <c r="H265" s="61"/>
      <c r="I265" s="68"/>
      <c r="J265" s="68"/>
      <c r="K265" s="61"/>
      <c r="L265" s="61"/>
    </row>
    <row r="266" spans="1:12" x14ac:dyDescent="0.3">
      <c r="A266" s="11">
        <f t="shared" si="58"/>
        <v>265</v>
      </c>
      <c r="B266" s="24">
        <v>45372</v>
      </c>
      <c r="C266" s="11">
        <f t="shared" ca="1" si="55"/>
        <v>0</v>
      </c>
      <c r="D266" s="11">
        <f t="shared" ca="1" si="56"/>
        <v>0</v>
      </c>
      <c r="E266" s="11">
        <f t="shared" ca="1" si="57"/>
        <v>0</v>
      </c>
      <c r="F266" s="67"/>
      <c r="G266" s="67"/>
      <c r="H266" s="61"/>
      <c r="I266" s="68"/>
      <c r="J266" s="68"/>
      <c r="K266" s="61"/>
      <c r="L266" s="61"/>
    </row>
    <row r="267" spans="1:12" x14ac:dyDescent="0.3">
      <c r="A267" s="11">
        <f t="shared" si="58"/>
        <v>266</v>
      </c>
      <c r="B267" s="24">
        <v>45373</v>
      </c>
      <c r="C267" s="11">
        <f t="shared" ca="1" si="55"/>
        <v>0</v>
      </c>
      <c r="D267" s="11">
        <f t="shared" ca="1" si="56"/>
        <v>0</v>
      </c>
      <c r="E267" s="11">
        <f t="shared" ca="1" si="57"/>
        <v>0</v>
      </c>
      <c r="F267" s="67"/>
      <c r="G267" s="67"/>
      <c r="H267" s="61"/>
      <c r="I267" s="68"/>
      <c r="J267" s="68"/>
      <c r="K267" s="61"/>
      <c r="L267" s="61"/>
    </row>
    <row r="268" spans="1:12" x14ac:dyDescent="0.3">
      <c r="A268" s="11">
        <f t="shared" si="58"/>
        <v>267</v>
      </c>
      <c r="B268" s="24">
        <v>45374</v>
      </c>
      <c r="C268" s="11">
        <f t="shared" ca="1" si="55"/>
        <v>0</v>
      </c>
      <c r="D268" s="11">
        <f t="shared" ca="1" si="56"/>
        <v>0</v>
      </c>
      <c r="E268" s="11">
        <f t="shared" ca="1" si="57"/>
        <v>1</v>
      </c>
      <c r="F268" s="67"/>
      <c r="G268" s="67"/>
      <c r="H268" s="61"/>
      <c r="I268" s="68"/>
      <c r="J268" s="68"/>
      <c r="K268" s="61"/>
      <c r="L268" s="61"/>
    </row>
    <row r="269" spans="1:12" x14ac:dyDescent="0.3">
      <c r="A269" s="11">
        <f t="shared" si="58"/>
        <v>268</v>
      </c>
      <c r="B269" s="24">
        <v>45375</v>
      </c>
      <c r="C269" s="11">
        <f t="shared" ca="1" si="55"/>
        <v>4</v>
      </c>
      <c r="D269" s="11">
        <f t="shared" ca="1" si="56"/>
        <v>1</v>
      </c>
      <c r="E269" s="11">
        <f t="shared" ca="1" si="57"/>
        <v>4</v>
      </c>
      <c r="F269" s="67"/>
      <c r="G269" s="67"/>
      <c r="H269" s="61"/>
      <c r="I269" s="68"/>
      <c r="J269" s="68"/>
      <c r="K269" s="61"/>
      <c r="L269" s="61"/>
    </row>
    <row r="270" spans="1:12" x14ac:dyDescent="0.3">
      <c r="A270" s="11">
        <f t="shared" si="58"/>
        <v>269</v>
      </c>
      <c r="B270" s="24">
        <v>45376</v>
      </c>
      <c r="C270" s="11">
        <f t="shared" ca="1" si="55"/>
        <v>0</v>
      </c>
      <c r="D270" s="11">
        <f t="shared" ca="1" si="56"/>
        <v>0</v>
      </c>
      <c r="E270" s="11">
        <f t="shared" ca="1" si="57"/>
        <v>1</v>
      </c>
      <c r="F270" s="67"/>
      <c r="G270" s="67"/>
      <c r="H270" s="61"/>
      <c r="I270" s="68"/>
      <c r="J270" s="68"/>
      <c r="K270" s="61"/>
      <c r="L270" s="61"/>
    </row>
    <row r="271" spans="1:12" x14ac:dyDescent="0.3">
      <c r="A271" s="11">
        <f t="shared" si="58"/>
        <v>270</v>
      </c>
      <c r="B271" s="24">
        <v>45377</v>
      </c>
      <c r="C271" s="11">
        <f t="shared" ca="1" si="55"/>
        <v>0</v>
      </c>
      <c r="D271" s="11">
        <f t="shared" ca="1" si="56"/>
        <v>0</v>
      </c>
      <c r="E271" s="11">
        <f t="shared" ca="1" si="57"/>
        <v>2</v>
      </c>
      <c r="F271" s="67"/>
      <c r="G271" s="67"/>
      <c r="H271" s="61"/>
      <c r="I271" s="68"/>
      <c r="J271" s="68"/>
      <c r="K271" s="61"/>
      <c r="L271" s="61"/>
    </row>
    <row r="272" spans="1:12" x14ac:dyDescent="0.3">
      <c r="A272" s="11">
        <f t="shared" si="58"/>
        <v>271</v>
      </c>
      <c r="B272" s="24">
        <v>45378</v>
      </c>
      <c r="C272" s="11">
        <f t="shared" ca="1" si="55"/>
        <v>0</v>
      </c>
      <c r="D272" s="11">
        <f t="shared" ca="1" si="56"/>
        <v>0</v>
      </c>
      <c r="E272" s="11">
        <f t="shared" ca="1" si="57"/>
        <v>1</v>
      </c>
      <c r="F272" s="67">
        <f ca="1">COUNTIFS(D272:D301,$N$2)</f>
        <v>26</v>
      </c>
      <c r="G272" s="67">
        <f ca="1">SUMIFS(E272:E301,D272:D301,$N$2)</f>
        <v>33</v>
      </c>
      <c r="H272" s="61">
        <f t="shared" ref="H272" ca="1" si="59">IF(AND(F272&lt;&gt;0,F272&lt;&gt;""),G272/F272,"")</f>
        <v>1.2692307692307692</v>
      </c>
      <c r="I272" s="68">
        <f ca="1">COUNTIFS(D272:D301,$N$3)</f>
        <v>4</v>
      </c>
      <c r="J272" s="68">
        <f ca="1">SUMIFS(E272:E301,D272:D301,$N$3)</f>
        <v>14</v>
      </c>
      <c r="K272" s="61">
        <f t="shared" ref="K272" ca="1" si="60">IF(AND(I272&lt;&gt;"",I272&lt;&gt;0),J272/I272,"")</f>
        <v>3.5</v>
      </c>
      <c r="L272" s="61">
        <f t="shared" ref="L272" ca="1" si="61">IF(AND(H272&lt;&gt;"",H272&lt;&gt;0),K272/H272,"")</f>
        <v>2.7575757575757578</v>
      </c>
    </row>
    <row r="273" spans="1:12" x14ac:dyDescent="0.3">
      <c r="A273" s="11">
        <f t="shared" si="58"/>
        <v>272</v>
      </c>
      <c r="B273" s="24">
        <v>45379</v>
      </c>
      <c r="C273" s="11">
        <f t="shared" ca="1" si="55"/>
        <v>0</v>
      </c>
      <c r="D273" s="11">
        <f t="shared" ca="1" si="56"/>
        <v>0</v>
      </c>
      <c r="E273" s="11">
        <f t="shared" ca="1" si="57"/>
        <v>0</v>
      </c>
      <c r="F273" s="67"/>
      <c r="G273" s="67"/>
      <c r="H273" s="61"/>
      <c r="I273" s="68"/>
      <c r="J273" s="68"/>
      <c r="K273" s="61"/>
      <c r="L273" s="61"/>
    </row>
    <row r="274" spans="1:12" x14ac:dyDescent="0.3">
      <c r="A274" s="11">
        <f t="shared" si="58"/>
        <v>273</v>
      </c>
      <c r="B274" s="24">
        <v>45380</v>
      </c>
      <c r="C274" s="11">
        <f t="shared" ca="1" si="55"/>
        <v>0</v>
      </c>
      <c r="D274" s="11">
        <f t="shared" ca="1" si="56"/>
        <v>0</v>
      </c>
      <c r="E274" s="11">
        <f t="shared" ca="1" si="57"/>
        <v>0</v>
      </c>
      <c r="F274" s="67"/>
      <c r="G274" s="67"/>
      <c r="H274" s="61"/>
      <c r="I274" s="68"/>
      <c r="J274" s="68"/>
      <c r="K274" s="61"/>
      <c r="L274" s="61"/>
    </row>
    <row r="275" spans="1:12" x14ac:dyDescent="0.3">
      <c r="A275" s="11">
        <f t="shared" si="58"/>
        <v>274</v>
      </c>
      <c r="B275" s="24">
        <v>45381</v>
      </c>
      <c r="C275" s="11">
        <f t="shared" ca="1" si="55"/>
        <v>0</v>
      </c>
      <c r="D275" s="11">
        <f t="shared" ca="1" si="56"/>
        <v>0</v>
      </c>
      <c r="E275" s="11">
        <f t="shared" ca="1" si="57"/>
        <v>2</v>
      </c>
      <c r="F275" s="67"/>
      <c r="G275" s="67"/>
      <c r="H275" s="61"/>
      <c r="I275" s="68"/>
      <c r="J275" s="68"/>
      <c r="K275" s="61"/>
      <c r="L275" s="61"/>
    </row>
    <row r="276" spans="1:12" x14ac:dyDescent="0.3">
      <c r="A276" s="11">
        <f t="shared" si="58"/>
        <v>275</v>
      </c>
      <c r="B276" s="24">
        <v>45382</v>
      </c>
      <c r="C276" s="11">
        <f t="shared" ref="C276:C305" ca="1" si="62">IF(TODAY() &gt;= B276, COUNTIFS(data_2,_xlfn.CONCAT("=",B276)), "")</f>
        <v>0</v>
      </c>
      <c r="D276" s="11">
        <f t="shared" ref="D276:D305" ca="1" si="63">IF(C276&lt;&gt;"",IF(C276&gt;=1,1,0),"")</f>
        <v>0</v>
      </c>
      <c r="E276" s="11">
        <f t="shared" ref="E276:E305" ca="1" si="64">IF(TODAY() &gt;= B276, COUNTIFS(data_1,_xlfn.CONCAT("=",B276)), "")</f>
        <v>4</v>
      </c>
      <c r="F276" s="67"/>
      <c r="G276" s="67"/>
      <c r="H276" s="61"/>
      <c r="I276" s="68"/>
      <c r="J276" s="68"/>
      <c r="K276" s="61"/>
      <c r="L276" s="61"/>
    </row>
    <row r="277" spans="1:12" x14ac:dyDescent="0.3">
      <c r="A277" s="11">
        <f t="shared" si="58"/>
        <v>276</v>
      </c>
      <c r="B277" s="24">
        <v>45383</v>
      </c>
      <c r="C277" s="11">
        <f t="shared" ca="1" si="62"/>
        <v>0</v>
      </c>
      <c r="D277" s="11">
        <f t="shared" ca="1" si="63"/>
        <v>0</v>
      </c>
      <c r="E277" s="11">
        <f t="shared" ca="1" si="64"/>
        <v>0</v>
      </c>
      <c r="F277" s="67"/>
      <c r="G277" s="67"/>
      <c r="H277" s="61"/>
      <c r="I277" s="68"/>
      <c r="J277" s="68"/>
      <c r="K277" s="61"/>
      <c r="L277" s="61"/>
    </row>
    <row r="278" spans="1:12" x14ac:dyDescent="0.3">
      <c r="A278" s="11">
        <f t="shared" si="58"/>
        <v>277</v>
      </c>
      <c r="B278" s="24">
        <v>45384</v>
      </c>
      <c r="C278" s="11">
        <f t="shared" ca="1" si="62"/>
        <v>5</v>
      </c>
      <c r="D278" s="11">
        <f t="shared" ca="1" si="63"/>
        <v>1</v>
      </c>
      <c r="E278" s="11">
        <f t="shared" ca="1" si="64"/>
        <v>5</v>
      </c>
      <c r="F278" s="67"/>
      <c r="G278" s="67"/>
      <c r="H278" s="61"/>
      <c r="I278" s="68"/>
      <c r="J278" s="68"/>
      <c r="K278" s="61"/>
      <c r="L278" s="61"/>
    </row>
    <row r="279" spans="1:12" x14ac:dyDescent="0.3">
      <c r="A279" s="11">
        <f t="shared" si="58"/>
        <v>278</v>
      </c>
      <c r="B279" s="24">
        <v>45385</v>
      </c>
      <c r="C279" s="11">
        <f t="shared" ca="1" si="62"/>
        <v>2</v>
      </c>
      <c r="D279" s="11">
        <f t="shared" ca="1" si="63"/>
        <v>1</v>
      </c>
      <c r="E279" s="11">
        <f t="shared" ca="1" si="64"/>
        <v>2</v>
      </c>
      <c r="F279" s="67"/>
      <c r="G279" s="67"/>
      <c r="H279" s="61"/>
      <c r="I279" s="68"/>
      <c r="J279" s="68"/>
      <c r="K279" s="61"/>
      <c r="L279" s="61"/>
    </row>
    <row r="280" spans="1:12" x14ac:dyDescent="0.3">
      <c r="A280" s="11">
        <f t="shared" si="58"/>
        <v>279</v>
      </c>
      <c r="B280" s="24">
        <v>45386</v>
      </c>
      <c r="C280" s="11">
        <f t="shared" ca="1" si="62"/>
        <v>0</v>
      </c>
      <c r="D280" s="11">
        <f t="shared" ca="1" si="63"/>
        <v>0</v>
      </c>
      <c r="E280" s="11">
        <f t="shared" ca="1" si="64"/>
        <v>2</v>
      </c>
      <c r="F280" s="67"/>
      <c r="G280" s="67"/>
      <c r="H280" s="61"/>
      <c r="I280" s="68"/>
      <c r="J280" s="68"/>
      <c r="K280" s="61"/>
      <c r="L280" s="61"/>
    </row>
    <row r="281" spans="1:12" x14ac:dyDescent="0.3">
      <c r="A281" s="11">
        <f t="shared" si="58"/>
        <v>280</v>
      </c>
      <c r="B281" s="24">
        <v>45387</v>
      </c>
      <c r="C281" s="11">
        <f t="shared" ca="1" si="62"/>
        <v>0</v>
      </c>
      <c r="D281" s="11">
        <f t="shared" ca="1" si="63"/>
        <v>0</v>
      </c>
      <c r="E281" s="11">
        <f t="shared" ca="1" si="64"/>
        <v>3</v>
      </c>
      <c r="F281" s="67"/>
      <c r="G281" s="67"/>
      <c r="H281" s="61"/>
      <c r="I281" s="68"/>
      <c r="J281" s="68"/>
      <c r="K281" s="61"/>
      <c r="L281" s="61"/>
    </row>
    <row r="282" spans="1:12" x14ac:dyDescent="0.3">
      <c r="A282" s="11">
        <f t="shared" si="58"/>
        <v>281</v>
      </c>
      <c r="B282" s="24">
        <v>45388</v>
      </c>
      <c r="C282" s="11">
        <f t="shared" ca="1" si="62"/>
        <v>0</v>
      </c>
      <c r="D282" s="11">
        <f t="shared" ca="1" si="63"/>
        <v>0</v>
      </c>
      <c r="E282" s="11">
        <f t="shared" ca="1" si="64"/>
        <v>0</v>
      </c>
      <c r="F282" s="67"/>
      <c r="G282" s="67"/>
      <c r="H282" s="61"/>
      <c r="I282" s="68"/>
      <c r="J282" s="68"/>
      <c r="K282" s="61"/>
      <c r="L282" s="61"/>
    </row>
    <row r="283" spans="1:12" x14ac:dyDescent="0.3">
      <c r="A283" s="11">
        <f t="shared" si="58"/>
        <v>282</v>
      </c>
      <c r="B283" s="24">
        <v>45389</v>
      </c>
      <c r="C283" s="11">
        <f t="shared" ca="1" si="62"/>
        <v>0</v>
      </c>
      <c r="D283" s="11">
        <f t="shared" ca="1" si="63"/>
        <v>0</v>
      </c>
      <c r="E283" s="11">
        <f t="shared" ca="1" si="64"/>
        <v>2</v>
      </c>
      <c r="F283" s="67"/>
      <c r="G283" s="67"/>
      <c r="H283" s="61"/>
      <c r="I283" s="68"/>
      <c r="J283" s="68"/>
      <c r="K283" s="61"/>
      <c r="L283" s="61"/>
    </row>
    <row r="284" spans="1:12" x14ac:dyDescent="0.3">
      <c r="A284" s="11">
        <f t="shared" si="58"/>
        <v>283</v>
      </c>
      <c r="B284" s="24">
        <v>45390</v>
      </c>
      <c r="C284" s="11">
        <f t="shared" ca="1" si="62"/>
        <v>0</v>
      </c>
      <c r="D284" s="11">
        <f t="shared" ca="1" si="63"/>
        <v>0</v>
      </c>
      <c r="E284" s="11">
        <f t="shared" ca="1" si="64"/>
        <v>2</v>
      </c>
      <c r="F284" s="67"/>
      <c r="G284" s="67"/>
      <c r="H284" s="61"/>
      <c r="I284" s="68"/>
      <c r="J284" s="68"/>
      <c r="K284" s="61"/>
      <c r="L284" s="61"/>
    </row>
    <row r="285" spans="1:12" x14ac:dyDescent="0.3">
      <c r="A285" s="11">
        <f t="shared" si="58"/>
        <v>284</v>
      </c>
      <c r="B285" s="24">
        <v>45391</v>
      </c>
      <c r="C285" s="11">
        <f t="shared" ca="1" si="62"/>
        <v>0</v>
      </c>
      <c r="D285" s="11">
        <f t="shared" ca="1" si="63"/>
        <v>0</v>
      </c>
      <c r="E285" s="11">
        <f t="shared" ca="1" si="64"/>
        <v>3</v>
      </c>
      <c r="F285" s="67"/>
      <c r="G285" s="67"/>
      <c r="H285" s="61"/>
      <c r="I285" s="68"/>
      <c r="J285" s="68"/>
      <c r="K285" s="61"/>
      <c r="L285" s="61"/>
    </row>
    <row r="286" spans="1:12" x14ac:dyDescent="0.3">
      <c r="A286" s="11">
        <f t="shared" si="58"/>
        <v>285</v>
      </c>
      <c r="B286" s="24">
        <v>45392</v>
      </c>
      <c r="C286" s="11">
        <f t="shared" ca="1" si="62"/>
        <v>0</v>
      </c>
      <c r="D286" s="11">
        <f t="shared" ca="1" si="63"/>
        <v>0</v>
      </c>
      <c r="E286" s="11">
        <f t="shared" ca="1" si="64"/>
        <v>1</v>
      </c>
      <c r="F286" s="67"/>
      <c r="G286" s="67"/>
      <c r="H286" s="61"/>
      <c r="I286" s="68"/>
      <c r="J286" s="68"/>
      <c r="K286" s="61"/>
      <c r="L286" s="61"/>
    </row>
    <row r="287" spans="1:12" x14ac:dyDescent="0.3">
      <c r="A287" s="11">
        <f t="shared" si="58"/>
        <v>286</v>
      </c>
      <c r="B287" s="24">
        <v>45393</v>
      </c>
      <c r="C287" s="11">
        <f t="shared" ca="1" si="62"/>
        <v>0</v>
      </c>
      <c r="D287" s="11">
        <f t="shared" ca="1" si="63"/>
        <v>0</v>
      </c>
      <c r="E287" s="11">
        <f t="shared" ca="1" si="64"/>
        <v>0</v>
      </c>
      <c r="F287" s="67"/>
      <c r="G287" s="67"/>
      <c r="H287" s="61"/>
      <c r="I287" s="68"/>
      <c r="J287" s="68"/>
      <c r="K287" s="61"/>
      <c r="L287" s="61"/>
    </row>
    <row r="288" spans="1:12" x14ac:dyDescent="0.3">
      <c r="A288" s="11">
        <f t="shared" si="58"/>
        <v>287</v>
      </c>
      <c r="B288" s="24">
        <v>45394</v>
      </c>
      <c r="C288" s="11">
        <f t="shared" ca="1" si="62"/>
        <v>0</v>
      </c>
      <c r="D288" s="11">
        <f t="shared" ca="1" si="63"/>
        <v>0</v>
      </c>
      <c r="E288" s="11">
        <f t="shared" ca="1" si="64"/>
        <v>2</v>
      </c>
      <c r="F288" s="67"/>
      <c r="G288" s="67"/>
      <c r="H288" s="61"/>
      <c r="I288" s="68"/>
      <c r="J288" s="68"/>
      <c r="K288" s="61"/>
      <c r="L288" s="61"/>
    </row>
    <row r="289" spans="1:12" x14ac:dyDescent="0.3">
      <c r="A289" s="11">
        <f t="shared" si="58"/>
        <v>288</v>
      </c>
      <c r="B289" s="24">
        <v>45395</v>
      </c>
      <c r="C289" s="11">
        <f t="shared" ca="1" si="62"/>
        <v>0</v>
      </c>
      <c r="D289" s="11">
        <f t="shared" ca="1" si="63"/>
        <v>0</v>
      </c>
      <c r="E289" s="11">
        <f t="shared" ca="1" si="64"/>
        <v>0</v>
      </c>
      <c r="F289" s="67"/>
      <c r="G289" s="67"/>
      <c r="H289" s="61"/>
      <c r="I289" s="68"/>
      <c r="J289" s="68"/>
      <c r="K289" s="61"/>
      <c r="L289" s="61"/>
    </row>
    <row r="290" spans="1:12" x14ac:dyDescent="0.3">
      <c r="A290" s="11">
        <f t="shared" si="58"/>
        <v>289</v>
      </c>
      <c r="B290" s="24">
        <v>45396</v>
      </c>
      <c r="C290" s="11">
        <f t="shared" ca="1" si="62"/>
        <v>5</v>
      </c>
      <c r="D290" s="11">
        <f t="shared" ca="1" si="63"/>
        <v>1</v>
      </c>
      <c r="E290" s="11">
        <f t="shared" ca="1" si="64"/>
        <v>5</v>
      </c>
      <c r="F290" s="67"/>
      <c r="G290" s="67"/>
      <c r="H290" s="61"/>
      <c r="I290" s="68"/>
      <c r="J290" s="68"/>
      <c r="K290" s="61"/>
      <c r="L290" s="61"/>
    </row>
    <row r="291" spans="1:12" x14ac:dyDescent="0.3">
      <c r="A291" s="11">
        <f t="shared" si="58"/>
        <v>290</v>
      </c>
      <c r="B291" s="24">
        <v>45397</v>
      </c>
      <c r="C291" s="11">
        <f t="shared" ca="1" si="62"/>
        <v>2</v>
      </c>
      <c r="D291" s="11">
        <f t="shared" ca="1" si="63"/>
        <v>1</v>
      </c>
      <c r="E291" s="11">
        <f t="shared" ca="1" si="64"/>
        <v>2</v>
      </c>
      <c r="F291" s="67"/>
      <c r="G291" s="67"/>
      <c r="H291" s="61"/>
      <c r="I291" s="68"/>
      <c r="J291" s="68"/>
      <c r="K291" s="61"/>
      <c r="L291" s="61"/>
    </row>
    <row r="292" spans="1:12" x14ac:dyDescent="0.3">
      <c r="A292" s="11">
        <f t="shared" si="58"/>
        <v>291</v>
      </c>
      <c r="B292" s="24">
        <v>45398</v>
      </c>
      <c r="C292" s="11">
        <f t="shared" ca="1" si="62"/>
        <v>0</v>
      </c>
      <c r="D292" s="11">
        <f t="shared" ca="1" si="63"/>
        <v>0</v>
      </c>
      <c r="E292" s="11">
        <f t="shared" ca="1" si="64"/>
        <v>0</v>
      </c>
      <c r="F292" s="67"/>
      <c r="G292" s="67"/>
      <c r="H292" s="61"/>
      <c r="I292" s="68"/>
      <c r="J292" s="68"/>
      <c r="K292" s="61"/>
      <c r="L292" s="61"/>
    </row>
    <row r="293" spans="1:12" x14ac:dyDescent="0.3">
      <c r="A293" s="11">
        <f t="shared" si="58"/>
        <v>292</v>
      </c>
      <c r="B293" s="24">
        <v>45399</v>
      </c>
      <c r="C293" s="11">
        <f t="shared" ca="1" si="62"/>
        <v>0</v>
      </c>
      <c r="D293" s="11">
        <f t="shared" ca="1" si="63"/>
        <v>0</v>
      </c>
      <c r="E293" s="11">
        <f t="shared" ca="1" si="64"/>
        <v>2</v>
      </c>
      <c r="F293" s="67"/>
      <c r="G293" s="67"/>
      <c r="H293" s="61"/>
      <c r="I293" s="68"/>
      <c r="J293" s="68"/>
      <c r="K293" s="61"/>
      <c r="L293" s="61"/>
    </row>
    <row r="294" spans="1:12" x14ac:dyDescent="0.3">
      <c r="A294" s="11">
        <f t="shared" si="58"/>
        <v>293</v>
      </c>
      <c r="B294" s="24">
        <v>45400</v>
      </c>
      <c r="C294" s="11">
        <f t="shared" ca="1" si="62"/>
        <v>0</v>
      </c>
      <c r="D294" s="11">
        <f t="shared" ca="1" si="63"/>
        <v>0</v>
      </c>
      <c r="E294" s="11">
        <f t="shared" ca="1" si="64"/>
        <v>0</v>
      </c>
      <c r="F294" s="67"/>
      <c r="G294" s="67"/>
      <c r="H294" s="61"/>
      <c r="I294" s="68"/>
      <c r="J294" s="68"/>
      <c r="K294" s="61"/>
      <c r="L294" s="61"/>
    </row>
    <row r="295" spans="1:12" x14ac:dyDescent="0.3">
      <c r="A295" s="11">
        <f t="shared" si="58"/>
        <v>294</v>
      </c>
      <c r="B295" s="24">
        <v>45401</v>
      </c>
      <c r="C295" s="11">
        <f t="shared" ca="1" si="62"/>
        <v>0</v>
      </c>
      <c r="D295" s="11">
        <f t="shared" ca="1" si="63"/>
        <v>0</v>
      </c>
      <c r="E295" s="11">
        <f t="shared" ca="1" si="64"/>
        <v>2</v>
      </c>
      <c r="F295" s="67"/>
      <c r="G295" s="67"/>
      <c r="H295" s="61"/>
      <c r="I295" s="68"/>
      <c r="J295" s="68"/>
      <c r="K295" s="61"/>
      <c r="L295" s="61"/>
    </row>
    <row r="296" spans="1:12" x14ac:dyDescent="0.3">
      <c r="A296" s="11">
        <f t="shared" si="58"/>
        <v>295</v>
      </c>
      <c r="B296" s="24">
        <v>45402</v>
      </c>
      <c r="C296" s="11">
        <f t="shared" ca="1" si="62"/>
        <v>0</v>
      </c>
      <c r="D296" s="11">
        <f t="shared" ca="1" si="63"/>
        <v>0</v>
      </c>
      <c r="E296" s="11">
        <f t="shared" ca="1" si="64"/>
        <v>1</v>
      </c>
      <c r="F296" s="67"/>
      <c r="G296" s="67"/>
      <c r="H296" s="61"/>
      <c r="I296" s="68"/>
      <c r="J296" s="68"/>
      <c r="K296" s="61"/>
      <c r="L296" s="61"/>
    </row>
    <row r="297" spans="1:12" x14ac:dyDescent="0.3">
      <c r="A297" s="11">
        <f t="shared" si="58"/>
        <v>296</v>
      </c>
      <c r="B297" s="24">
        <v>45403</v>
      </c>
      <c r="C297" s="11">
        <f t="shared" ca="1" si="62"/>
        <v>0</v>
      </c>
      <c r="D297" s="11">
        <f t="shared" ca="1" si="63"/>
        <v>0</v>
      </c>
      <c r="E297" s="11">
        <f t="shared" ca="1" si="64"/>
        <v>2</v>
      </c>
      <c r="F297" s="67"/>
      <c r="G297" s="67"/>
      <c r="H297" s="61"/>
      <c r="I297" s="68"/>
      <c r="J297" s="68"/>
      <c r="K297" s="61"/>
      <c r="L297" s="61"/>
    </row>
    <row r="298" spans="1:12" x14ac:dyDescent="0.3">
      <c r="A298" s="11">
        <f t="shared" si="58"/>
        <v>297</v>
      </c>
      <c r="B298" s="24">
        <v>45404</v>
      </c>
      <c r="C298" s="11">
        <f t="shared" ca="1" si="62"/>
        <v>0</v>
      </c>
      <c r="D298" s="11">
        <f t="shared" ca="1" si="63"/>
        <v>0</v>
      </c>
      <c r="E298" s="11">
        <f t="shared" ca="1" si="64"/>
        <v>0</v>
      </c>
      <c r="F298" s="67"/>
      <c r="G298" s="67"/>
      <c r="H298" s="61"/>
      <c r="I298" s="68"/>
      <c r="J298" s="68"/>
      <c r="K298" s="61"/>
      <c r="L298" s="61"/>
    </row>
    <row r="299" spans="1:12" x14ac:dyDescent="0.3">
      <c r="A299" s="11">
        <f t="shared" si="58"/>
        <v>298</v>
      </c>
      <c r="B299" s="24">
        <v>45405</v>
      </c>
      <c r="C299" s="11">
        <f t="shared" ca="1" si="62"/>
        <v>0</v>
      </c>
      <c r="D299" s="11">
        <f t="shared" ca="1" si="63"/>
        <v>0</v>
      </c>
      <c r="E299" s="11">
        <f t="shared" ca="1" si="64"/>
        <v>3</v>
      </c>
      <c r="F299" s="67"/>
      <c r="G299" s="67"/>
      <c r="H299" s="61"/>
      <c r="I299" s="68"/>
      <c r="J299" s="68"/>
      <c r="K299" s="61"/>
      <c r="L299" s="61"/>
    </row>
    <row r="300" spans="1:12" x14ac:dyDescent="0.3">
      <c r="A300" s="11">
        <f t="shared" si="58"/>
        <v>299</v>
      </c>
      <c r="B300" s="24">
        <v>45406</v>
      </c>
      <c r="C300" s="11">
        <f t="shared" ca="1" si="62"/>
        <v>0</v>
      </c>
      <c r="D300" s="11">
        <f t="shared" ca="1" si="63"/>
        <v>0</v>
      </c>
      <c r="E300" s="11">
        <f t="shared" ca="1" si="64"/>
        <v>0</v>
      </c>
      <c r="F300" s="67"/>
      <c r="G300" s="67"/>
      <c r="H300" s="61"/>
      <c r="I300" s="68"/>
      <c r="J300" s="68"/>
      <c r="K300" s="61"/>
      <c r="L300" s="61"/>
    </row>
    <row r="301" spans="1:12" x14ac:dyDescent="0.3">
      <c r="A301" s="11">
        <f t="shared" si="58"/>
        <v>300</v>
      </c>
      <c r="B301" s="24">
        <v>45407</v>
      </c>
      <c r="C301" s="11">
        <f t="shared" ca="1" si="62"/>
        <v>0</v>
      </c>
      <c r="D301" s="11">
        <f t="shared" ca="1" si="63"/>
        <v>0</v>
      </c>
      <c r="E301" s="11">
        <f t="shared" ca="1" si="64"/>
        <v>1</v>
      </c>
      <c r="F301" s="67"/>
      <c r="G301" s="67"/>
      <c r="H301" s="61"/>
      <c r="I301" s="68"/>
      <c r="J301" s="68"/>
      <c r="K301" s="61"/>
      <c r="L301" s="61"/>
    </row>
    <row r="302" spans="1:12" x14ac:dyDescent="0.3">
      <c r="A302" s="11">
        <f t="shared" si="58"/>
        <v>301</v>
      </c>
      <c r="B302" s="24">
        <v>45408</v>
      </c>
      <c r="C302" s="11">
        <f t="shared" ca="1" si="62"/>
        <v>0</v>
      </c>
      <c r="D302" s="11">
        <f t="shared" ca="1" si="63"/>
        <v>0</v>
      </c>
      <c r="E302" s="11">
        <f t="shared" ca="1" si="64"/>
        <v>0</v>
      </c>
      <c r="F302" s="67">
        <f t="shared" ref="F302" ca="1" si="65">COUNTIFS(D302:D331,$N$2)</f>
        <v>24</v>
      </c>
      <c r="G302" s="67">
        <f t="shared" ref="G302" ca="1" si="66">SUMIFS(E302:E331,D302:D331,$N$2)</f>
        <v>20</v>
      </c>
      <c r="H302" s="61">
        <f t="shared" ref="H302" ca="1" si="67">IF(AND(F302&lt;&gt;0,F302&lt;&gt;""),G302/F302,"")</f>
        <v>0.83333333333333337</v>
      </c>
      <c r="I302" s="68">
        <f t="shared" ref="I302" ca="1" si="68">COUNTIFS(D302:D331,$N$3)</f>
        <v>6</v>
      </c>
      <c r="J302" s="68">
        <f t="shared" ref="J302" ca="1" si="69">SUMIFS(E302:E331,D302:D331,$N$3)</f>
        <v>21</v>
      </c>
      <c r="K302" s="61">
        <f t="shared" ref="K302" ca="1" si="70">IF(AND(I302&lt;&gt;"",I302&lt;&gt;0),J302/I302,"")</f>
        <v>3.5</v>
      </c>
      <c r="L302" s="61">
        <f t="shared" ref="L302" ca="1" si="71">IF(AND(H302&lt;&gt;"",H302&lt;&gt;0),K302/H302,"")</f>
        <v>4.2</v>
      </c>
    </row>
    <row r="303" spans="1:12" x14ac:dyDescent="0.3">
      <c r="A303" s="11">
        <f t="shared" si="58"/>
        <v>302</v>
      </c>
      <c r="B303" s="24">
        <v>45409</v>
      </c>
      <c r="C303" s="11">
        <f t="shared" ca="1" si="62"/>
        <v>4</v>
      </c>
      <c r="D303" s="11">
        <f t="shared" ca="1" si="63"/>
        <v>1</v>
      </c>
      <c r="E303" s="11">
        <f t="shared" ca="1" si="64"/>
        <v>4</v>
      </c>
      <c r="F303" s="67"/>
      <c r="G303" s="67"/>
      <c r="H303" s="61"/>
      <c r="I303" s="68"/>
      <c r="J303" s="68"/>
      <c r="K303" s="61"/>
      <c r="L303" s="61"/>
    </row>
    <row r="304" spans="1:12" x14ac:dyDescent="0.3">
      <c r="A304" s="11">
        <f t="shared" si="58"/>
        <v>303</v>
      </c>
      <c r="B304" s="24">
        <v>45410</v>
      </c>
      <c r="C304" s="11">
        <f t="shared" ca="1" si="62"/>
        <v>3</v>
      </c>
      <c r="D304" s="11">
        <f t="shared" ca="1" si="63"/>
        <v>1</v>
      </c>
      <c r="E304" s="11">
        <f t="shared" ca="1" si="64"/>
        <v>3</v>
      </c>
      <c r="F304" s="67"/>
      <c r="G304" s="67"/>
      <c r="H304" s="61"/>
      <c r="I304" s="68"/>
      <c r="J304" s="68"/>
      <c r="K304" s="61"/>
      <c r="L304" s="61"/>
    </row>
    <row r="305" spans="1:12" x14ac:dyDescent="0.3">
      <c r="A305" s="11">
        <f t="shared" si="58"/>
        <v>304</v>
      </c>
      <c r="B305" s="24">
        <v>45411</v>
      </c>
      <c r="C305" s="11">
        <f t="shared" ca="1" si="62"/>
        <v>0</v>
      </c>
      <c r="D305" s="11">
        <f t="shared" ca="1" si="63"/>
        <v>0</v>
      </c>
      <c r="E305" s="11">
        <f t="shared" ca="1" si="64"/>
        <v>0</v>
      </c>
      <c r="F305" s="67"/>
      <c r="G305" s="67"/>
      <c r="H305" s="61"/>
      <c r="I305" s="68"/>
      <c r="J305" s="68"/>
      <c r="K305" s="61"/>
      <c r="L305" s="61"/>
    </row>
    <row r="306" spans="1:12" x14ac:dyDescent="0.3">
      <c r="A306" s="11">
        <f t="shared" si="58"/>
        <v>305</v>
      </c>
      <c r="B306" s="24">
        <v>45412</v>
      </c>
      <c r="C306" s="11">
        <f t="shared" ref="C306:C369" ca="1" si="72">IF(TODAY() &gt;= B306, COUNTIFS(data_2,_xlfn.CONCAT("=",B306)), "")</f>
        <v>0</v>
      </c>
      <c r="D306" s="11">
        <f t="shared" ref="D306:D369" ca="1" si="73">IF(C306&lt;&gt;"",IF(C306&gt;=1,1,0),"")</f>
        <v>0</v>
      </c>
      <c r="E306" s="11">
        <f t="shared" ref="E306:E369" ca="1" si="74">IF(TODAY() &gt;= B306, COUNTIFS(data_1,_xlfn.CONCAT("=",B306)), "")</f>
        <v>1</v>
      </c>
      <c r="F306" s="67"/>
      <c r="G306" s="67"/>
      <c r="H306" s="61"/>
      <c r="I306" s="68"/>
      <c r="J306" s="68"/>
      <c r="K306" s="61"/>
      <c r="L306" s="61"/>
    </row>
    <row r="307" spans="1:12" x14ac:dyDescent="0.3">
      <c r="A307" s="11">
        <f t="shared" si="58"/>
        <v>306</v>
      </c>
      <c r="B307" s="24">
        <v>45413</v>
      </c>
      <c r="C307" s="11">
        <f t="shared" ca="1" si="72"/>
        <v>0</v>
      </c>
      <c r="D307" s="11">
        <f t="shared" ca="1" si="73"/>
        <v>0</v>
      </c>
      <c r="E307" s="11">
        <f t="shared" ca="1" si="74"/>
        <v>1</v>
      </c>
      <c r="F307" s="67"/>
      <c r="G307" s="67"/>
      <c r="H307" s="61"/>
      <c r="I307" s="68"/>
      <c r="J307" s="68"/>
      <c r="K307" s="61"/>
      <c r="L307" s="61"/>
    </row>
    <row r="308" spans="1:12" x14ac:dyDescent="0.3">
      <c r="A308" s="11">
        <f t="shared" si="58"/>
        <v>307</v>
      </c>
      <c r="B308" s="24">
        <v>45414</v>
      </c>
      <c r="C308" s="11">
        <f t="shared" ca="1" si="72"/>
        <v>0</v>
      </c>
      <c r="D308" s="11">
        <f t="shared" ca="1" si="73"/>
        <v>0</v>
      </c>
      <c r="E308" s="11">
        <f t="shared" ca="1" si="74"/>
        <v>2</v>
      </c>
      <c r="F308" s="67"/>
      <c r="G308" s="67"/>
      <c r="H308" s="61"/>
      <c r="I308" s="68"/>
      <c r="J308" s="68"/>
      <c r="K308" s="61"/>
      <c r="L308" s="61"/>
    </row>
    <row r="309" spans="1:12" x14ac:dyDescent="0.3">
      <c r="A309" s="11">
        <f t="shared" si="58"/>
        <v>308</v>
      </c>
      <c r="B309" s="24">
        <v>45415</v>
      </c>
      <c r="C309" s="11">
        <f t="shared" ca="1" si="72"/>
        <v>0</v>
      </c>
      <c r="D309" s="11">
        <f t="shared" ca="1" si="73"/>
        <v>0</v>
      </c>
      <c r="E309" s="11">
        <f t="shared" ca="1" si="74"/>
        <v>2</v>
      </c>
      <c r="F309" s="67"/>
      <c r="G309" s="67"/>
      <c r="H309" s="61"/>
      <c r="I309" s="68"/>
      <c r="J309" s="68"/>
      <c r="K309" s="61"/>
      <c r="L309" s="61"/>
    </row>
    <row r="310" spans="1:12" x14ac:dyDescent="0.3">
      <c r="A310" s="11">
        <f t="shared" si="58"/>
        <v>309</v>
      </c>
      <c r="B310" s="24">
        <v>45416</v>
      </c>
      <c r="C310" s="11">
        <f t="shared" ca="1" si="72"/>
        <v>0</v>
      </c>
      <c r="D310" s="11">
        <f t="shared" ca="1" si="73"/>
        <v>0</v>
      </c>
      <c r="E310" s="11">
        <f t="shared" ca="1" si="74"/>
        <v>0</v>
      </c>
      <c r="F310" s="67"/>
      <c r="G310" s="67"/>
      <c r="H310" s="61"/>
      <c r="I310" s="68"/>
      <c r="J310" s="68"/>
      <c r="K310" s="61"/>
      <c r="L310" s="61"/>
    </row>
    <row r="311" spans="1:12" x14ac:dyDescent="0.3">
      <c r="A311" s="11">
        <f t="shared" si="58"/>
        <v>310</v>
      </c>
      <c r="B311" s="24">
        <v>45417</v>
      </c>
      <c r="C311" s="11">
        <f t="shared" ca="1" si="72"/>
        <v>0</v>
      </c>
      <c r="D311" s="11">
        <f t="shared" ca="1" si="73"/>
        <v>0</v>
      </c>
      <c r="E311" s="11">
        <f t="shared" ca="1" si="74"/>
        <v>2</v>
      </c>
      <c r="F311" s="67"/>
      <c r="G311" s="67"/>
      <c r="H311" s="61"/>
      <c r="I311" s="68"/>
      <c r="J311" s="68"/>
      <c r="K311" s="61"/>
      <c r="L311" s="61"/>
    </row>
    <row r="312" spans="1:12" x14ac:dyDescent="0.3">
      <c r="A312" s="11">
        <f t="shared" si="58"/>
        <v>311</v>
      </c>
      <c r="B312" s="24">
        <v>45418</v>
      </c>
      <c r="C312" s="11">
        <f t="shared" ca="1" si="72"/>
        <v>0</v>
      </c>
      <c r="D312" s="11">
        <f t="shared" ca="1" si="73"/>
        <v>0</v>
      </c>
      <c r="E312" s="11">
        <f t="shared" ca="1" si="74"/>
        <v>1</v>
      </c>
      <c r="F312" s="67"/>
      <c r="G312" s="67"/>
      <c r="H312" s="61"/>
      <c r="I312" s="68"/>
      <c r="J312" s="68"/>
      <c r="K312" s="61"/>
      <c r="L312" s="61"/>
    </row>
    <row r="313" spans="1:12" x14ac:dyDescent="0.3">
      <c r="A313" s="11">
        <f t="shared" si="58"/>
        <v>312</v>
      </c>
      <c r="B313" s="24">
        <v>45419</v>
      </c>
      <c r="C313" s="11">
        <f t="shared" ca="1" si="72"/>
        <v>3</v>
      </c>
      <c r="D313" s="11">
        <f t="shared" ca="1" si="73"/>
        <v>1</v>
      </c>
      <c r="E313" s="11">
        <f t="shared" ca="1" si="74"/>
        <v>3</v>
      </c>
      <c r="F313" s="67"/>
      <c r="G313" s="67"/>
      <c r="H313" s="61"/>
      <c r="I313" s="68"/>
      <c r="J313" s="68"/>
      <c r="K313" s="61"/>
      <c r="L313" s="61"/>
    </row>
    <row r="314" spans="1:12" x14ac:dyDescent="0.3">
      <c r="A314" s="11">
        <f t="shared" si="58"/>
        <v>313</v>
      </c>
      <c r="B314" s="24">
        <v>45420</v>
      </c>
      <c r="C314" s="11">
        <f t="shared" ca="1" si="72"/>
        <v>0</v>
      </c>
      <c r="D314" s="11">
        <f t="shared" ca="1" si="73"/>
        <v>0</v>
      </c>
      <c r="E314" s="11">
        <f t="shared" ca="1" si="74"/>
        <v>0</v>
      </c>
      <c r="F314" s="67"/>
      <c r="G314" s="67"/>
      <c r="H314" s="61"/>
      <c r="I314" s="68"/>
      <c r="J314" s="68"/>
      <c r="K314" s="61"/>
      <c r="L314" s="61"/>
    </row>
    <row r="315" spans="1:12" x14ac:dyDescent="0.3">
      <c r="A315" s="11">
        <f t="shared" si="58"/>
        <v>314</v>
      </c>
      <c r="B315" s="24">
        <v>45421</v>
      </c>
      <c r="C315" s="11">
        <f t="shared" ca="1" si="72"/>
        <v>5</v>
      </c>
      <c r="D315" s="11">
        <f t="shared" ca="1" si="73"/>
        <v>1</v>
      </c>
      <c r="E315" s="11">
        <f t="shared" ca="1" si="74"/>
        <v>5</v>
      </c>
      <c r="F315" s="67"/>
      <c r="G315" s="67"/>
      <c r="H315" s="61"/>
      <c r="I315" s="68"/>
      <c r="J315" s="68"/>
      <c r="K315" s="61"/>
      <c r="L315" s="61"/>
    </row>
    <row r="316" spans="1:12" x14ac:dyDescent="0.3">
      <c r="A316" s="11">
        <f t="shared" si="58"/>
        <v>315</v>
      </c>
      <c r="B316" s="24">
        <v>45422</v>
      </c>
      <c r="C316" s="11">
        <f t="shared" ca="1" si="72"/>
        <v>0</v>
      </c>
      <c r="D316" s="11">
        <f t="shared" ca="1" si="73"/>
        <v>0</v>
      </c>
      <c r="E316" s="11">
        <f t="shared" ca="1" si="74"/>
        <v>0</v>
      </c>
      <c r="F316" s="67"/>
      <c r="G316" s="67"/>
      <c r="H316" s="61"/>
      <c r="I316" s="68"/>
      <c r="J316" s="68"/>
      <c r="K316" s="61"/>
      <c r="L316" s="61"/>
    </row>
    <row r="317" spans="1:12" x14ac:dyDescent="0.3">
      <c r="A317" s="11">
        <f t="shared" si="58"/>
        <v>316</v>
      </c>
      <c r="B317" s="24">
        <v>45423</v>
      </c>
      <c r="C317" s="11">
        <f t="shared" ca="1" si="72"/>
        <v>4</v>
      </c>
      <c r="D317" s="11">
        <f t="shared" ca="1" si="73"/>
        <v>1</v>
      </c>
      <c r="E317" s="11">
        <f t="shared" ca="1" si="74"/>
        <v>3</v>
      </c>
      <c r="F317" s="67"/>
      <c r="G317" s="67"/>
      <c r="H317" s="61"/>
      <c r="I317" s="68"/>
      <c r="J317" s="68"/>
      <c r="K317" s="61"/>
      <c r="L317" s="61"/>
    </row>
    <row r="318" spans="1:12" x14ac:dyDescent="0.3">
      <c r="A318" s="11">
        <f t="shared" si="58"/>
        <v>317</v>
      </c>
      <c r="B318" s="24">
        <v>45424</v>
      </c>
      <c r="C318" s="11">
        <f t="shared" ca="1" si="72"/>
        <v>0</v>
      </c>
      <c r="D318" s="11">
        <f t="shared" ca="1" si="73"/>
        <v>0</v>
      </c>
      <c r="E318" s="11">
        <f t="shared" ca="1" si="74"/>
        <v>1</v>
      </c>
      <c r="F318" s="67"/>
      <c r="G318" s="67"/>
      <c r="H318" s="61"/>
      <c r="I318" s="68"/>
      <c r="J318" s="68"/>
      <c r="K318" s="61"/>
      <c r="L318" s="61"/>
    </row>
    <row r="319" spans="1:12" x14ac:dyDescent="0.3">
      <c r="A319" s="11">
        <f t="shared" si="58"/>
        <v>318</v>
      </c>
      <c r="B319" s="24">
        <v>45425</v>
      </c>
      <c r="C319" s="11">
        <f t="shared" ca="1" si="72"/>
        <v>2</v>
      </c>
      <c r="D319" s="11">
        <f t="shared" ca="1" si="73"/>
        <v>1</v>
      </c>
      <c r="E319" s="11">
        <f t="shared" ca="1" si="74"/>
        <v>3</v>
      </c>
      <c r="F319" s="67"/>
      <c r="G319" s="67"/>
      <c r="H319" s="61"/>
      <c r="I319" s="68"/>
      <c r="J319" s="68"/>
      <c r="K319" s="61"/>
      <c r="L319" s="61"/>
    </row>
    <row r="320" spans="1:12" x14ac:dyDescent="0.3">
      <c r="A320" s="11">
        <f t="shared" si="58"/>
        <v>319</v>
      </c>
      <c r="B320" s="24">
        <v>45426</v>
      </c>
      <c r="C320" s="11">
        <f t="shared" ca="1" si="72"/>
        <v>0</v>
      </c>
      <c r="D320" s="11">
        <f t="shared" ca="1" si="73"/>
        <v>0</v>
      </c>
      <c r="E320" s="11">
        <f t="shared" ca="1" si="74"/>
        <v>0</v>
      </c>
      <c r="F320" s="67"/>
      <c r="G320" s="67"/>
      <c r="H320" s="61"/>
      <c r="I320" s="68"/>
      <c r="J320" s="68"/>
      <c r="K320" s="61"/>
      <c r="L320" s="61"/>
    </row>
    <row r="321" spans="1:12" x14ac:dyDescent="0.3">
      <c r="A321" s="11">
        <f t="shared" si="58"/>
        <v>320</v>
      </c>
      <c r="B321" s="24">
        <v>45427</v>
      </c>
      <c r="C321" s="11">
        <f t="shared" ca="1" si="72"/>
        <v>0</v>
      </c>
      <c r="D321" s="11">
        <f t="shared" ca="1" si="73"/>
        <v>0</v>
      </c>
      <c r="E321" s="11">
        <f t="shared" ca="1" si="74"/>
        <v>0</v>
      </c>
      <c r="F321" s="67"/>
      <c r="G321" s="67"/>
      <c r="H321" s="61"/>
      <c r="I321" s="68"/>
      <c r="J321" s="68"/>
      <c r="K321" s="61"/>
      <c r="L321" s="61"/>
    </row>
    <row r="322" spans="1:12" x14ac:dyDescent="0.3">
      <c r="A322" s="11">
        <f t="shared" si="58"/>
        <v>321</v>
      </c>
      <c r="B322" s="24">
        <v>45428</v>
      </c>
      <c r="C322" s="11">
        <f t="shared" ca="1" si="72"/>
        <v>0</v>
      </c>
      <c r="D322" s="11">
        <f t="shared" ca="1" si="73"/>
        <v>0</v>
      </c>
      <c r="E322" s="11">
        <f t="shared" ca="1" si="74"/>
        <v>1</v>
      </c>
      <c r="F322" s="67"/>
      <c r="G322" s="67"/>
      <c r="H322" s="61"/>
      <c r="I322" s="68"/>
      <c r="J322" s="68"/>
      <c r="K322" s="61"/>
      <c r="L322" s="61"/>
    </row>
    <row r="323" spans="1:12" x14ac:dyDescent="0.3">
      <c r="A323" s="11">
        <f t="shared" si="58"/>
        <v>322</v>
      </c>
      <c r="B323" s="24">
        <v>45429</v>
      </c>
      <c r="C323" s="11">
        <f t="shared" ca="1" si="72"/>
        <v>0</v>
      </c>
      <c r="D323" s="11">
        <f t="shared" ca="1" si="73"/>
        <v>0</v>
      </c>
      <c r="E323" s="11">
        <f t="shared" ca="1" si="74"/>
        <v>0</v>
      </c>
      <c r="F323" s="67"/>
      <c r="G323" s="67"/>
      <c r="H323" s="61"/>
      <c r="I323" s="68"/>
      <c r="J323" s="68"/>
      <c r="K323" s="61"/>
      <c r="L323" s="61"/>
    </row>
    <row r="324" spans="1:12" x14ac:dyDescent="0.3">
      <c r="A324" s="11">
        <f t="shared" ref="A324:A387" si="75">A323+1</f>
        <v>323</v>
      </c>
      <c r="B324" s="24">
        <v>45430</v>
      </c>
      <c r="C324" s="11">
        <f t="shared" ca="1" si="72"/>
        <v>0</v>
      </c>
      <c r="D324" s="11">
        <f t="shared" ca="1" si="73"/>
        <v>0</v>
      </c>
      <c r="E324" s="11">
        <f t="shared" ca="1" si="74"/>
        <v>0</v>
      </c>
      <c r="F324" s="67"/>
      <c r="G324" s="67"/>
      <c r="H324" s="61"/>
      <c r="I324" s="68"/>
      <c r="J324" s="68"/>
      <c r="K324" s="61"/>
      <c r="L324" s="61"/>
    </row>
    <row r="325" spans="1:12" x14ac:dyDescent="0.3">
      <c r="A325" s="11">
        <f t="shared" si="75"/>
        <v>324</v>
      </c>
      <c r="B325" s="24">
        <v>45431</v>
      </c>
      <c r="C325" s="11">
        <f t="shared" ca="1" si="72"/>
        <v>0</v>
      </c>
      <c r="D325" s="11">
        <f t="shared" ca="1" si="73"/>
        <v>0</v>
      </c>
      <c r="E325" s="11">
        <f t="shared" ca="1" si="74"/>
        <v>4</v>
      </c>
      <c r="F325" s="67"/>
      <c r="G325" s="67"/>
      <c r="H325" s="61"/>
      <c r="I325" s="68"/>
      <c r="J325" s="68"/>
      <c r="K325" s="61"/>
      <c r="L325" s="61"/>
    </row>
    <row r="326" spans="1:12" x14ac:dyDescent="0.3">
      <c r="A326" s="11">
        <f t="shared" si="75"/>
        <v>325</v>
      </c>
      <c r="B326" s="24">
        <v>45432</v>
      </c>
      <c r="C326" s="11">
        <f t="shared" ca="1" si="72"/>
        <v>0</v>
      </c>
      <c r="D326" s="11">
        <f t="shared" ca="1" si="73"/>
        <v>0</v>
      </c>
      <c r="E326" s="11">
        <f t="shared" ca="1" si="74"/>
        <v>0</v>
      </c>
      <c r="F326" s="67"/>
      <c r="G326" s="67"/>
      <c r="H326" s="61"/>
      <c r="I326" s="68"/>
      <c r="J326" s="68"/>
      <c r="K326" s="61"/>
      <c r="L326" s="61"/>
    </row>
    <row r="327" spans="1:12" x14ac:dyDescent="0.3">
      <c r="A327" s="11">
        <f t="shared" si="75"/>
        <v>326</v>
      </c>
      <c r="B327" s="24">
        <v>45433</v>
      </c>
      <c r="C327" s="11">
        <f t="shared" ca="1" si="72"/>
        <v>0</v>
      </c>
      <c r="D327" s="11">
        <f t="shared" ca="1" si="73"/>
        <v>0</v>
      </c>
      <c r="E327" s="11">
        <f t="shared" ca="1" si="74"/>
        <v>1</v>
      </c>
      <c r="F327" s="67"/>
      <c r="G327" s="67"/>
      <c r="H327" s="61"/>
      <c r="I327" s="68"/>
      <c r="J327" s="68"/>
      <c r="K327" s="61"/>
      <c r="L327" s="61"/>
    </row>
    <row r="328" spans="1:12" x14ac:dyDescent="0.3">
      <c r="A328" s="11">
        <f t="shared" si="75"/>
        <v>327</v>
      </c>
      <c r="B328" s="24">
        <v>45434</v>
      </c>
      <c r="C328" s="11">
        <f t="shared" ca="1" si="72"/>
        <v>0</v>
      </c>
      <c r="D328" s="11">
        <f t="shared" ca="1" si="73"/>
        <v>0</v>
      </c>
      <c r="E328" s="11">
        <f t="shared" ca="1" si="74"/>
        <v>0</v>
      </c>
      <c r="F328" s="67"/>
      <c r="G328" s="67"/>
      <c r="H328" s="61"/>
      <c r="I328" s="68"/>
      <c r="J328" s="68"/>
      <c r="K328" s="61"/>
      <c r="L328" s="61"/>
    </row>
    <row r="329" spans="1:12" x14ac:dyDescent="0.3">
      <c r="A329" s="11">
        <f t="shared" si="75"/>
        <v>328</v>
      </c>
      <c r="B329" s="24">
        <v>45435</v>
      </c>
      <c r="C329" s="11">
        <f t="shared" ca="1" si="72"/>
        <v>0</v>
      </c>
      <c r="D329" s="11">
        <f t="shared" ca="1" si="73"/>
        <v>0</v>
      </c>
      <c r="E329" s="11">
        <f t="shared" ca="1" si="74"/>
        <v>2</v>
      </c>
      <c r="F329" s="67"/>
      <c r="G329" s="67"/>
      <c r="H329" s="61"/>
      <c r="I329" s="68"/>
      <c r="J329" s="68"/>
      <c r="K329" s="61"/>
      <c r="L329" s="61"/>
    </row>
    <row r="330" spans="1:12" x14ac:dyDescent="0.3">
      <c r="A330" s="11">
        <f t="shared" si="75"/>
        <v>329</v>
      </c>
      <c r="B330" s="24">
        <v>45436</v>
      </c>
      <c r="C330" s="11">
        <f t="shared" ca="1" si="72"/>
        <v>0</v>
      </c>
      <c r="D330" s="11">
        <f t="shared" ca="1" si="73"/>
        <v>0</v>
      </c>
      <c r="E330" s="11">
        <f t="shared" ca="1" si="74"/>
        <v>2</v>
      </c>
      <c r="F330" s="67"/>
      <c r="G330" s="67"/>
      <c r="H330" s="61"/>
      <c r="I330" s="68"/>
      <c r="J330" s="68"/>
      <c r="K330" s="61"/>
      <c r="L330" s="61"/>
    </row>
    <row r="331" spans="1:12" x14ac:dyDescent="0.3">
      <c r="A331" s="11">
        <f t="shared" si="75"/>
        <v>330</v>
      </c>
      <c r="B331" s="24">
        <v>45437</v>
      </c>
      <c r="C331" s="11">
        <f t="shared" ca="1" si="72"/>
        <v>0</v>
      </c>
      <c r="D331" s="11">
        <f t="shared" ca="1" si="73"/>
        <v>0</v>
      </c>
      <c r="E331" s="11">
        <f t="shared" ca="1" si="74"/>
        <v>0</v>
      </c>
      <c r="F331" s="67"/>
      <c r="G331" s="67"/>
      <c r="H331" s="61"/>
      <c r="I331" s="68"/>
      <c r="J331" s="68"/>
      <c r="K331" s="61"/>
      <c r="L331" s="61"/>
    </row>
    <row r="332" spans="1:12" x14ac:dyDescent="0.3">
      <c r="A332" s="11">
        <f t="shared" si="75"/>
        <v>331</v>
      </c>
      <c r="B332" s="24">
        <v>45438</v>
      </c>
      <c r="C332" s="11">
        <f t="shared" ca="1" si="72"/>
        <v>4</v>
      </c>
      <c r="D332" s="11">
        <f t="shared" ca="1" si="73"/>
        <v>1</v>
      </c>
      <c r="E332" s="11">
        <f t="shared" ca="1" si="74"/>
        <v>4</v>
      </c>
      <c r="F332" s="67">
        <f t="shared" ref="F332" ca="1" si="76">COUNTIFS(D332:D361,$N$2)</f>
        <v>17</v>
      </c>
      <c r="G332" s="67">
        <f t="shared" ref="G332" ca="1" si="77">SUMIFS(E332:E361,D332:D361,$N$2)</f>
        <v>12</v>
      </c>
      <c r="H332" s="61">
        <f t="shared" ref="H332" ca="1" si="78">IF(AND(F332&lt;&gt;0,F332&lt;&gt;""),G332/F332,"")</f>
        <v>0.70588235294117652</v>
      </c>
      <c r="I332" s="68">
        <f t="shared" ref="I332" ca="1" si="79">COUNTIFS(D332:D361,$N$3)</f>
        <v>13</v>
      </c>
      <c r="J332" s="68">
        <f t="shared" ref="J332" ca="1" si="80">SUMIFS(E332:E361,D332:D361,$N$3)</f>
        <v>31</v>
      </c>
      <c r="K332" s="61">
        <f t="shared" ref="K332" ca="1" si="81">IF(AND(I332&lt;&gt;"",I332&lt;&gt;0),J332/I332,"")</f>
        <v>2.3846153846153846</v>
      </c>
      <c r="L332" s="61">
        <f t="shared" ref="L332" ca="1" si="82">IF(AND(H332&lt;&gt;"",H332&lt;&gt;0),K332/H332,"")</f>
        <v>3.3782051282051277</v>
      </c>
    </row>
    <row r="333" spans="1:12" x14ac:dyDescent="0.3">
      <c r="A333" s="11">
        <f t="shared" si="75"/>
        <v>332</v>
      </c>
      <c r="B333" s="24">
        <v>45439</v>
      </c>
      <c r="C333" s="11">
        <f t="shared" ca="1" si="72"/>
        <v>2</v>
      </c>
      <c r="D333" s="11">
        <f t="shared" ca="1" si="73"/>
        <v>1</v>
      </c>
      <c r="E333" s="11">
        <f t="shared" ca="1" si="74"/>
        <v>2</v>
      </c>
      <c r="F333" s="67"/>
      <c r="G333" s="67"/>
      <c r="H333" s="61"/>
      <c r="I333" s="68"/>
      <c r="J333" s="68"/>
      <c r="K333" s="61"/>
      <c r="L333" s="61"/>
    </row>
    <row r="334" spans="1:12" x14ac:dyDescent="0.3">
      <c r="A334" s="11">
        <f t="shared" si="75"/>
        <v>333</v>
      </c>
      <c r="B334" s="24">
        <v>45440</v>
      </c>
      <c r="C334" s="11">
        <f t="shared" ca="1" si="72"/>
        <v>2</v>
      </c>
      <c r="D334" s="11">
        <f t="shared" ca="1" si="73"/>
        <v>1</v>
      </c>
      <c r="E334" s="11">
        <f t="shared" ca="1" si="74"/>
        <v>2</v>
      </c>
      <c r="F334" s="67"/>
      <c r="G334" s="67"/>
      <c r="H334" s="61"/>
      <c r="I334" s="68"/>
      <c r="J334" s="68"/>
      <c r="K334" s="61"/>
      <c r="L334" s="61"/>
    </row>
    <row r="335" spans="1:12" x14ac:dyDescent="0.3">
      <c r="A335" s="11">
        <f t="shared" si="75"/>
        <v>334</v>
      </c>
      <c r="B335" s="24">
        <v>45441</v>
      </c>
      <c r="C335" s="11">
        <f t="shared" ca="1" si="72"/>
        <v>0</v>
      </c>
      <c r="D335" s="11">
        <f t="shared" ca="1" si="73"/>
        <v>0</v>
      </c>
      <c r="E335" s="11">
        <f t="shared" ca="1" si="74"/>
        <v>0</v>
      </c>
      <c r="F335" s="67"/>
      <c r="G335" s="67"/>
      <c r="H335" s="61"/>
      <c r="I335" s="68"/>
      <c r="J335" s="68"/>
      <c r="K335" s="61"/>
      <c r="L335" s="61"/>
    </row>
    <row r="336" spans="1:12" x14ac:dyDescent="0.3">
      <c r="A336" s="11">
        <f t="shared" si="75"/>
        <v>335</v>
      </c>
      <c r="B336" s="24">
        <v>45442</v>
      </c>
      <c r="C336" s="11">
        <f t="shared" ca="1" si="72"/>
        <v>0</v>
      </c>
      <c r="D336" s="11">
        <f t="shared" ca="1" si="73"/>
        <v>0</v>
      </c>
      <c r="E336" s="11">
        <f t="shared" ca="1" si="74"/>
        <v>0</v>
      </c>
      <c r="F336" s="67"/>
      <c r="G336" s="67"/>
      <c r="H336" s="61"/>
      <c r="I336" s="68"/>
      <c r="J336" s="68"/>
      <c r="K336" s="61"/>
      <c r="L336" s="61"/>
    </row>
    <row r="337" spans="1:12" x14ac:dyDescent="0.3">
      <c r="A337" s="11">
        <f t="shared" si="75"/>
        <v>336</v>
      </c>
      <c r="B337" s="24">
        <v>45443</v>
      </c>
      <c r="C337" s="11">
        <f t="shared" ca="1" si="72"/>
        <v>0</v>
      </c>
      <c r="D337" s="11">
        <f t="shared" ca="1" si="73"/>
        <v>0</v>
      </c>
      <c r="E337" s="11">
        <f t="shared" ca="1" si="74"/>
        <v>2</v>
      </c>
      <c r="F337" s="67"/>
      <c r="G337" s="67"/>
      <c r="H337" s="61"/>
      <c r="I337" s="68"/>
      <c r="J337" s="68"/>
      <c r="K337" s="61"/>
      <c r="L337" s="61"/>
    </row>
    <row r="338" spans="1:12" x14ac:dyDescent="0.3">
      <c r="A338" s="11">
        <f t="shared" si="75"/>
        <v>337</v>
      </c>
      <c r="B338" s="24">
        <v>45444</v>
      </c>
      <c r="C338" s="11">
        <f t="shared" ca="1" si="72"/>
        <v>0</v>
      </c>
      <c r="D338" s="11">
        <f t="shared" ca="1" si="73"/>
        <v>0</v>
      </c>
      <c r="E338" s="11">
        <f t="shared" ca="1" si="74"/>
        <v>0</v>
      </c>
      <c r="F338" s="67"/>
      <c r="G338" s="67"/>
      <c r="H338" s="61"/>
      <c r="I338" s="68"/>
      <c r="J338" s="68"/>
      <c r="K338" s="61"/>
      <c r="L338" s="61"/>
    </row>
    <row r="339" spans="1:12" x14ac:dyDescent="0.3">
      <c r="A339" s="11">
        <f t="shared" si="75"/>
        <v>338</v>
      </c>
      <c r="B339" s="24">
        <v>45445</v>
      </c>
      <c r="C339" s="11">
        <f t="shared" ca="1" si="72"/>
        <v>5</v>
      </c>
      <c r="D339" s="11">
        <f t="shared" ca="1" si="73"/>
        <v>1</v>
      </c>
      <c r="E339" s="11">
        <f t="shared" ca="1" si="74"/>
        <v>5</v>
      </c>
      <c r="F339" s="67"/>
      <c r="G339" s="67"/>
      <c r="H339" s="61"/>
      <c r="I339" s="68"/>
      <c r="J339" s="68"/>
      <c r="K339" s="61"/>
      <c r="L339" s="61"/>
    </row>
    <row r="340" spans="1:12" x14ac:dyDescent="0.3">
      <c r="A340" s="11">
        <f t="shared" si="75"/>
        <v>339</v>
      </c>
      <c r="B340" s="24">
        <v>45446</v>
      </c>
      <c r="C340" s="11">
        <f t="shared" ca="1" si="72"/>
        <v>2</v>
      </c>
      <c r="D340" s="11">
        <f t="shared" ca="1" si="73"/>
        <v>1</v>
      </c>
      <c r="E340" s="11">
        <f t="shared" ca="1" si="74"/>
        <v>2</v>
      </c>
      <c r="F340" s="67"/>
      <c r="G340" s="67"/>
      <c r="H340" s="61"/>
      <c r="I340" s="68"/>
      <c r="J340" s="68"/>
      <c r="K340" s="61"/>
      <c r="L340" s="61"/>
    </row>
    <row r="341" spans="1:12" x14ac:dyDescent="0.3">
      <c r="A341" s="11">
        <f t="shared" si="75"/>
        <v>340</v>
      </c>
      <c r="B341" s="24">
        <v>45447</v>
      </c>
      <c r="C341" s="11">
        <f t="shared" ca="1" si="72"/>
        <v>0</v>
      </c>
      <c r="D341" s="11">
        <f t="shared" ca="1" si="73"/>
        <v>0</v>
      </c>
      <c r="E341" s="11">
        <f t="shared" ca="1" si="74"/>
        <v>0</v>
      </c>
      <c r="F341" s="67"/>
      <c r="G341" s="67"/>
      <c r="H341" s="61"/>
      <c r="I341" s="68"/>
      <c r="J341" s="68"/>
      <c r="K341" s="61"/>
      <c r="L341" s="61"/>
    </row>
    <row r="342" spans="1:12" x14ac:dyDescent="0.3">
      <c r="A342" s="11">
        <f t="shared" si="75"/>
        <v>341</v>
      </c>
      <c r="B342" s="24">
        <v>45448</v>
      </c>
      <c r="C342" s="11">
        <f t="shared" ca="1" si="72"/>
        <v>0</v>
      </c>
      <c r="D342" s="11">
        <f t="shared" ca="1" si="73"/>
        <v>0</v>
      </c>
      <c r="E342" s="11">
        <f t="shared" ca="1" si="74"/>
        <v>0</v>
      </c>
      <c r="F342" s="67"/>
      <c r="G342" s="67"/>
      <c r="H342" s="61"/>
      <c r="I342" s="68"/>
      <c r="J342" s="68"/>
      <c r="K342" s="61"/>
      <c r="L342" s="61"/>
    </row>
    <row r="343" spans="1:12" x14ac:dyDescent="0.3">
      <c r="A343" s="11">
        <f t="shared" si="75"/>
        <v>342</v>
      </c>
      <c r="B343" s="24">
        <v>45449</v>
      </c>
      <c r="C343" s="11">
        <f t="shared" ca="1" si="72"/>
        <v>0</v>
      </c>
      <c r="D343" s="11">
        <f t="shared" ca="1" si="73"/>
        <v>0</v>
      </c>
      <c r="E343" s="11">
        <f t="shared" ca="1" si="74"/>
        <v>2</v>
      </c>
      <c r="F343" s="67"/>
      <c r="G343" s="67"/>
      <c r="H343" s="61"/>
      <c r="I343" s="68"/>
      <c r="J343" s="68"/>
      <c r="K343" s="61"/>
      <c r="L343" s="61"/>
    </row>
    <row r="344" spans="1:12" x14ac:dyDescent="0.3">
      <c r="A344" s="11">
        <f t="shared" si="75"/>
        <v>343</v>
      </c>
      <c r="B344" s="24">
        <v>45450</v>
      </c>
      <c r="C344" s="11">
        <f t="shared" ca="1" si="72"/>
        <v>0</v>
      </c>
      <c r="D344" s="11">
        <f t="shared" ca="1" si="73"/>
        <v>0</v>
      </c>
      <c r="E344" s="11">
        <f t="shared" ca="1" si="74"/>
        <v>0</v>
      </c>
      <c r="F344" s="67"/>
      <c r="G344" s="67"/>
      <c r="H344" s="61"/>
      <c r="I344" s="68"/>
      <c r="J344" s="68"/>
      <c r="K344" s="61"/>
      <c r="L344" s="61"/>
    </row>
    <row r="345" spans="1:12" x14ac:dyDescent="0.3">
      <c r="A345" s="11">
        <f t="shared" si="75"/>
        <v>344</v>
      </c>
      <c r="B345" s="24">
        <v>45451</v>
      </c>
      <c r="C345" s="11">
        <f t="shared" ca="1" si="72"/>
        <v>3</v>
      </c>
      <c r="D345" s="11">
        <f t="shared" ca="1" si="73"/>
        <v>1</v>
      </c>
      <c r="E345" s="11">
        <f t="shared" ca="1" si="74"/>
        <v>3</v>
      </c>
      <c r="F345" s="67"/>
      <c r="G345" s="67"/>
      <c r="H345" s="61"/>
      <c r="I345" s="68"/>
      <c r="J345" s="68"/>
      <c r="K345" s="61"/>
      <c r="L345" s="61"/>
    </row>
    <row r="346" spans="1:12" x14ac:dyDescent="0.3">
      <c r="A346" s="11">
        <f t="shared" si="75"/>
        <v>345</v>
      </c>
      <c r="B346" s="24">
        <v>45452</v>
      </c>
      <c r="C346" s="11">
        <f t="shared" ca="1" si="72"/>
        <v>2</v>
      </c>
      <c r="D346" s="11">
        <f t="shared" ca="1" si="73"/>
        <v>1</v>
      </c>
      <c r="E346" s="11">
        <f t="shared" ca="1" si="74"/>
        <v>2</v>
      </c>
      <c r="F346" s="67"/>
      <c r="G346" s="67"/>
      <c r="H346" s="61"/>
      <c r="I346" s="68"/>
      <c r="J346" s="68"/>
      <c r="K346" s="61"/>
      <c r="L346" s="61"/>
    </row>
    <row r="347" spans="1:12" x14ac:dyDescent="0.3">
      <c r="A347" s="11">
        <f t="shared" si="75"/>
        <v>346</v>
      </c>
      <c r="B347" s="24">
        <v>45453</v>
      </c>
      <c r="C347" s="11">
        <f t="shared" ca="1" si="72"/>
        <v>1</v>
      </c>
      <c r="D347" s="11">
        <f t="shared" ca="1" si="73"/>
        <v>1</v>
      </c>
      <c r="E347" s="11">
        <f t="shared" ca="1" si="74"/>
        <v>1</v>
      </c>
      <c r="F347" s="67"/>
      <c r="G347" s="67"/>
      <c r="H347" s="61"/>
      <c r="I347" s="68"/>
      <c r="J347" s="68"/>
      <c r="K347" s="61"/>
      <c r="L347" s="61"/>
    </row>
    <row r="348" spans="1:12" x14ac:dyDescent="0.3">
      <c r="A348" s="11">
        <f t="shared" si="75"/>
        <v>347</v>
      </c>
      <c r="B348" s="24">
        <v>45454</v>
      </c>
      <c r="C348" s="11">
        <f t="shared" ca="1" si="72"/>
        <v>0</v>
      </c>
      <c r="D348" s="11">
        <f t="shared" ca="1" si="73"/>
        <v>0</v>
      </c>
      <c r="E348" s="11">
        <f t="shared" ca="1" si="74"/>
        <v>0</v>
      </c>
      <c r="F348" s="67"/>
      <c r="G348" s="67"/>
      <c r="H348" s="61"/>
      <c r="I348" s="68"/>
      <c r="J348" s="68"/>
      <c r="K348" s="61"/>
      <c r="L348" s="61"/>
    </row>
    <row r="349" spans="1:12" x14ac:dyDescent="0.3">
      <c r="A349" s="11">
        <f t="shared" si="75"/>
        <v>348</v>
      </c>
      <c r="B349" s="24">
        <v>45455</v>
      </c>
      <c r="C349" s="11">
        <f t="shared" ca="1" si="72"/>
        <v>0</v>
      </c>
      <c r="D349" s="11">
        <f t="shared" ca="1" si="73"/>
        <v>0</v>
      </c>
      <c r="E349" s="11">
        <f t="shared" ca="1" si="74"/>
        <v>0</v>
      </c>
      <c r="F349" s="67"/>
      <c r="G349" s="67"/>
      <c r="H349" s="61"/>
      <c r="I349" s="68"/>
      <c r="J349" s="68"/>
      <c r="K349" s="61"/>
      <c r="L349" s="61"/>
    </row>
    <row r="350" spans="1:12" x14ac:dyDescent="0.3">
      <c r="A350" s="11">
        <f t="shared" si="75"/>
        <v>349</v>
      </c>
      <c r="B350" s="24">
        <v>45456</v>
      </c>
      <c r="C350" s="11">
        <f t="shared" ca="1" si="72"/>
        <v>0</v>
      </c>
      <c r="D350" s="11">
        <f t="shared" ca="1" si="73"/>
        <v>0</v>
      </c>
      <c r="E350" s="11">
        <f t="shared" ca="1" si="74"/>
        <v>0</v>
      </c>
      <c r="F350" s="67"/>
      <c r="G350" s="67"/>
      <c r="H350" s="61"/>
      <c r="I350" s="68"/>
      <c r="J350" s="68"/>
      <c r="K350" s="61"/>
      <c r="L350" s="61"/>
    </row>
    <row r="351" spans="1:12" x14ac:dyDescent="0.3">
      <c r="A351" s="11">
        <f t="shared" si="75"/>
        <v>350</v>
      </c>
      <c r="B351" s="24">
        <v>45457</v>
      </c>
      <c r="C351" s="11">
        <f t="shared" ca="1" si="72"/>
        <v>0</v>
      </c>
      <c r="D351" s="11">
        <f t="shared" ca="1" si="73"/>
        <v>0</v>
      </c>
      <c r="E351" s="11">
        <f t="shared" ca="1" si="74"/>
        <v>2</v>
      </c>
      <c r="F351" s="67"/>
      <c r="G351" s="67"/>
      <c r="H351" s="61"/>
      <c r="I351" s="68"/>
      <c r="J351" s="68"/>
      <c r="K351" s="61"/>
      <c r="L351" s="61"/>
    </row>
    <row r="352" spans="1:12" x14ac:dyDescent="0.3">
      <c r="A352" s="11">
        <f t="shared" si="75"/>
        <v>351</v>
      </c>
      <c r="B352" s="24">
        <v>45458</v>
      </c>
      <c r="C352" s="11">
        <f t="shared" ca="1" si="72"/>
        <v>0</v>
      </c>
      <c r="D352" s="11">
        <f t="shared" ca="1" si="73"/>
        <v>0</v>
      </c>
      <c r="E352" s="11">
        <f t="shared" ca="1" si="74"/>
        <v>3</v>
      </c>
      <c r="F352" s="67"/>
      <c r="G352" s="67"/>
      <c r="H352" s="61"/>
      <c r="I352" s="68"/>
      <c r="J352" s="68"/>
      <c r="K352" s="61"/>
      <c r="L352" s="61"/>
    </row>
    <row r="353" spans="1:12" x14ac:dyDescent="0.3">
      <c r="A353" s="11">
        <f t="shared" si="75"/>
        <v>352</v>
      </c>
      <c r="B353" s="24">
        <v>45459</v>
      </c>
      <c r="C353" s="11">
        <f t="shared" ca="1" si="72"/>
        <v>2</v>
      </c>
      <c r="D353" s="11">
        <f t="shared" ca="1" si="73"/>
        <v>1</v>
      </c>
      <c r="E353" s="11">
        <f t="shared" ca="1" si="74"/>
        <v>4</v>
      </c>
      <c r="F353" s="67"/>
      <c r="G353" s="67"/>
      <c r="H353" s="61"/>
      <c r="I353" s="68"/>
      <c r="J353" s="68"/>
      <c r="K353" s="61"/>
      <c r="L353" s="61"/>
    </row>
    <row r="354" spans="1:12" x14ac:dyDescent="0.3">
      <c r="A354" s="11">
        <f t="shared" si="75"/>
        <v>353</v>
      </c>
      <c r="B354" s="24">
        <v>45460</v>
      </c>
      <c r="C354" s="11">
        <f t="shared" ca="1" si="72"/>
        <v>1</v>
      </c>
      <c r="D354" s="11">
        <f t="shared" ca="1" si="73"/>
        <v>1</v>
      </c>
      <c r="E354" s="11">
        <f t="shared" ca="1" si="74"/>
        <v>1</v>
      </c>
      <c r="F354" s="67"/>
      <c r="G354" s="67"/>
      <c r="H354" s="61"/>
      <c r="I354" s="68"/>
      <c r="J354" s="68"/>
      <c r="K354" s="61"/>
      <c r="L354" s="61"/>
    </row>
    <row r="355" spans="1:12" x14ac:dyDescent="0.3">
      <c r="A355" s="11">
        <f t="shared" si="75"/>
        <v>354</v>
      </c>
      <c r="B355" s="24">
        <v>45461</v>
      </c>
      <c r="C355" s="11">
        <f t="shared" ca="1" si="72"/>
        <v>0</v>
      </c>
      <c r="D355" s="11">
        <f t="shared" ca="1" si="73"/>
        <v>0</v>
      </c>
      <c r="E355" s="11">
        <f t="shared" ca="1" si="74"/>
        <v>0</v>
      </c>
      <c r="F355" s="67"/>
      <c r="G355" s="67"/>
      <c r="H355" s="61"/>
      <c r="I355" s="68"/>
      <c r="J355" s="68"/>
      <c r="K355" s="61"/>
      <c r="L355" s="61"/>
    </row>
    <row r="356" spans="1:12" x14ac:dyDescent="0.3">
      <c r="A356" s="11">
        <f t="shared" si="75"/>
        <v>355</v>
      </c>
      <c r="B356" s="24">
        <v>45462</v>
      </c>
      <c r="C356" s="11">
        <f t="shared" ca="1" si="72"/>
        <v>1</v>
      </c>
      <c r="D356" s="11">
        <f t="shared" ca="1" si="73"/>
        <v>1</v>
      </c>
      <c r="E356" s="11">
        <f t="shared" ca="1" si="74"/>
        <v>1</v>
      </c>
      <c r="F356" s="67"/>
      <c r="G356" s="67"/>
      <c r="H356" s="61"/>
      <c r="I356" s="68"/>
      <c r="J356" s="68"/>
      <c r="K356" s="61"/>
      <c r="L356" s="61"/>
    </row>
    <row r="357" spans="1:12" x14ac:dyDescent="0.3">
      <c r="A357" s="11">
        <f t="shared" si="75"/>
        <v>356</v>
      </c>
      <c r="B357" s="24">
        <v>45463</v>
      </c>
      <c r="C357" s="11">
        <f t="shared" ca="1" si="72"/>
        <v>3</v>
      </c>
      <c r="D357" s="11">
        <f t="shared" ca="1" si="73"/>
        <v>1</v>
      </c>
      <c r="E357" s="11">
        <f t="shared" ca="1" si="74"/>
        <v>3</v>
      </c>
      <c r="F357" s="67"/>
      <c r="G357" s="67"/>
      <c r="H357" s="61"/>
      <c r="I357" s="68"/>
      <c r="J357" s="68"/>
      <c r="K357" s="61"/>
      <c r="L357" s="61"/>
    </row>
    <row r="358" spans="1:12" x14ac:dyDescent="0.3">
      <c r="A358" s="11">
        <f t="shared" si="75"/>
        <v>357</v>
      </c>
      <c r="B358" s="24">
        <v>45464</v>
      </c>
      <c r="C358" s="11">
        <f t="shared" ca="1" si="72"/>
        <v>1</v>
      </c>
      <c r="D358" s="11">
        <f t="shared" ca="1" si="73"/>
        <v>1</v>
      </c>
      <c r="E358" s="11">
        <f t="shared" ca="1" si="74"/>
        <v>1</v>
      </c>
      <c r="F358" s="67"/>
      <c r="G358" s="67"/>
      <c r="H358" s="61"/>
      <c r="I358" s="68"/>
      <c r="J358" s="68"/>
      <c r="K358" s="61"/>
      <c r="L358" s="61"/>
    </row>
    <row r="359" spans="1:12" x14ac:dyDescent="0.3">
      <c r="A359" s="11">
        <f t="shared" si="75"/>
        <v>358</v>
      </c>
      <c r="B359" s="24">
        <v>45465</v>
      </c>
      <c r="C359" s="11">
        <f t="shared" ca="1" si="72"/>
        <v>0</v>
      </c>
      <c r="D359" s="11">
        <f t="shared" ca="1" si="73"/>
        <v>0</v>
      </c>
      <c r="E359" s="11">
        <f t="shared" ca="1" si="74"/>
        <v>1</v>
      </c>
      <c r="F359" s="67"/>
      <c r="G359" s="67"/>
      <c r="H359" s="61"/>
      <c r="I359" s="68"/>
      <c r="J359" s="68"/>
      <c r="K359" s="61"/>
      <c r="L359" s="61"/>
    </row>
    <row r="360" spans="1:12" x14ac:dyDescent="0.3">
      <c r="A360" s="11">
        <f t="shared" si="75"/>
        <v>359</v>
      </c>
      <c r="B360" s="24">
        <v>45466</v>
      </c>
      <c r="C360" s="11">
        <f t="shared" ca="1" si="72"/>
        <v>0</v>
      </c>
      <c r="D360" s="11">
        <f t="shared" ca="1" si="73"/>
        <v>0</v>
      </c>
      <c r="E360" s="11">
        <f t="shared" ca="1" si="74"/>
        <v>1</v>
      </c>
      <c r="F360" s="67"/>
      <c r="G360" s="67"/>
      <c r="H360" s="61"/>
      <c r="I360" s="68"/>
      <c r="J360" s="68"/>
      <c r="K360" s="61"/>
      <c r="L360" s="61"/>
    </row>
    <row r="361" spans="1:12" x14ac:dyDescent="0.3">
      <c r="A361" s="11">
        <f t="shared" si="75"/>
        <v>360</v>
      </c>
      <c r="B361" s="24">
        <v>45467</v>
      </c>
      <c r="C361" s="11">
        <f t="shared" ca="1" si="72"/>
        <v>0</v>
      </c>
      <c r="D361" s="11">
        <f t="shared" ca="1" si="73"/>
        <v>0</v>
      </c>
      <c r="E361" s="11">
        <f t="shared" ca="1" si="74"/>
        <v>1</v>
      </c>
      <c r="F361" s="67"/>
      <c r="G361" s="67"/>
      <c r="H361" s="61"/>
      <c r="I361" s="68"/>
      <c r="J361" s="68"/>
      <c r="K361" s="61"/>
      <c r="L361" s="61"/>
    </row>
    <row r="362" spans="1:12" x14ac:dyDescent="0.3">
      <c r="A362" s="11">
        <f t="shared" si="75"/>
        <v>361</v>
      </c>
      <c r="B362" s="24">
        <v>45468</v>
      </c>
      <c r="C362" s="11">
        <f t="shared" ca="1" si="72"/>
        <v>0</v>
      </c>
      <c r="D362" s="11">
        <f t="shared" ca="1" si="73"/>
        <v>0</v>
      </c>
      <c r="E362" s="11">
        <f t="shared" ca="1" si="74"/>
        <v>0</v>
      </c>
      <c r="F362" s="67">
        <f t="shared" ref="F362" ca="1" si="83">COUNTIFS(D362:D391,$N$2)</f>
        <v>12</v>
      </c>
      <c r="G362" s="67">
        <f t="shared" ref="G362" ca="1" si="84">SUMIFS(E362:E391,D362:D391,$N$2)</f>
        <v>4</v>
      </c>
      <c r="H362" s="61">
        <f t="shared" ref="H362" ca="1" si="85">IF(AND(F362&lt;&gt;0,F362&lt;&gt;""),G362/F362,"")</f>
        <v>0.33333333333333331</v>
      </c>
      <c r="I362" s="68">
        <f t="shared" ref="I362" ca="1" si="86">COUNTIFS(D362:D391,$N$3)</f>
        <v>18</v>
      </c>
      <c r="J362" s="68">
        <f t="shared" ref="J362" ca="1" si="87">SUMIFS(E362:E391,D362:D391,$N$3)</f>
        <v>37</v>
      </c>
      <c r="K362" s="61">
        <f t="shared" ref="K362" ca="1" si="88">IF(AND(I362&lt;&gt;"",I362&lt;&gt;0),J362/I362,"")</f>
        <v>2.0555555555555554</v>
      </c>
      <c r="L362" s="61">
        <f t="shared" ref="L362" ca="1" si="89">IF(AND(H362&lt;&gt;"",H362&lt;&gt;0),K362/H362,"")</f>
        <v>6.1666666666666661</v>
      </c>
    </row>
    <row r="363" spans="1:12" x14ac:dyDescent="0.3">
      <c r="A363" s="11">
        <f t="shared" si="75"/>
        <v>362</v>
      </c>
      <c r="B363" s="24">
        <v>45469</v>
      </c>
      <c r="C363" s="11">
        <f t="shared" ca="1" si="72"/>
        <v>2</v>
      </c>
      <c r="D363" s="11">
        <f t="shared" ca="1" si="73"/>
        <v>1</v>
      </c>
      <c r="E363" s="11">
        <f t="shared" ca="1" si="74"/>
        <v>2</v>
      </c>
      <c r="F363" s="67"/>
      <c r="G363" s="67"/>
      <c r="H363" s="61"/>
      <c r="I363" s="68"/>
      <c r="J363" s="68"/>
      <c r="K363" s="61"/>
      <c r="L363" s="61"/>
    </row>
    <row r="364" spans="1:12" x14ac:dyDescent="0.3">
      <c r="A364" s="11">
        <f t="shared" si="75"/>
        <v>363</v>
      </c>
      <c r="B364" s="24">
        <v>45470</v>
      </c>
      <c r="C364" s="11">
        <f t="shared" ca="1" si="72"/>
        <v>0</v>
      </c>
      <c r="D364" s="11">
        <f t="shared" ca="1" si="73"/>
        <v>0</v>
      </c>
      <c r="E364" s="11">
        <f t="shared" ca="1" si="74"/>
        <v>0</v>
      </c>
      <c r="F364" s="67"/>
      <c r="G364" s="67"/>
      <c r="H364" s="61"/>
      <c r="I364" s="68"/>
      <c r="J364" s="68"/>
      <c r="K364" s="61"/>
      <c r="L364" s="61"/>
    </row>
    <row r="365" spans="1:12" x14ac:dyDescent="0.3">
      <c r="A365" s="11">
        <f t="shared" si="75"/>
        <v>364</v>
      </c>
      <c r="B365" s="24">
        <v>45471</v>
      </c>
      <c r="C365" s="11">
        <f t="shared" ca="1" si="72"/>
        <v>4</v>
      </c>
      <c r="D365" s="11">
        <f t="shared" ca="1" si="73"/>
        <v>1</v>
      </c>
      <c r="E365" s="11">
        <f t="shared" ca="1" si="74"/>
        <v>4</v>
      </c>
      <c r="F365" s="67"/>
      <c r="G365" s="67"/>
      <c r="H365" s="61"/>
      <c r="I365" s="68"/>
      <c r="J365" s="68"/>
      <c r="K365" s="61"/>
      <c r="L365" s="61"/>
    </row>
    <row r="366" spans="1:12" x14ac:dyDescent="0.3">
      <c r="A366" s="11">
        <f t="shared" si="75"/>
        <v>365</v>
      </c>
      <c r="B366" s="24">
        <v>45472</v>
      </c>
      <c r="C366" s="11">
        <f t="shared" ca="1" si="72"/>
        <v>0</v>
      </c>
      <c r="D366" s="11">
        <f t="shared" ca="1" si="73"/>
        <v>0</v>
      </c>
      <c r="E366" s="11">
        <f t="shared" ca="1" si="74"/>
        <v>0</v>
      </c>
      <c r="F366" s="67"/>
      <c r="G366" s="67"/>
      <c r="H366" s="61"/>
      <c r="I366" s="68"/>
      <c r="J366" s="68"/>
      <c r="K366" s="61"/>
      <c r="L366" s="61"/>
    </row>
    <row r="367" spans="1:12" x14ac:dyDescent="0.3">
      <c r="A367" s="11">
        <f t="shared" si="75"/>
        <v>366</v>
      </c>
      <c r="B367" s="24">
        <v>45473</v>
      </c>
      <c r="C367" s="11">
        <f t="shared" ca="1" si="72"/>
        <v>2</v>
      </c>
      <c r="D367" s="11">
        <f t="shared" ca="1" si="73"/>
        <v>1</v>
      </c>
      <c r="E367" s="11">
        <f t="shared" ca="1" si="74"/>
        <v>2</v>
      </c>
      <c r="F367" s="67"/>
      <c r="G367" s="67"/>
      <c r="H367" s="61"/>
      <c r="I367" s="68"/>
      <c r="J367" s="68"/>
      <c r="K367" s="61"/>
      <c r="L367" s="61"/>
    </row>
    <row r="368" spans="1:12" x14ac:dyDescent="0.3">
      <c r="A368" s="11">
        <f t="shared" si="75"/>
        <v>367</v>
      </c>
      <c r="B368" s="24">
        <v>45474</v>
      </c>
      <c r="C368" s="11">
        <f t="shared" ca="1" si="72"/>
        <v>0</v>
      </c>
      <c r="D368" s="11">
        <f t="shared" ca="1" si="73"/>
        <v>0</v>
      </c>
      <c r="E368" s="11">
        <f t="shared" ca="1" si="74"/>
        <v>0</v>
      </c>
      <c r="F368" s="67"/>
      <c r="G368" s="67"/>
      <c r="H368" s="61"/>
      <c r="I368" s="68"/>
      <c r="J368" s="68"/>
      <c r="K368" s="61"/>
      <c r="L368" s="61"/>
    </row>
    <row r="369" spans="1:12" x14ac:dyDescent="0.3">
      <c r="A369" s="11">
        <f t="shared" si="75"/>
        <v>368</v>
      </c>
      <c r="B369" s="24">
        <v>45475</v>
      </c>
      <c r="C369" s="11">
        <f t="shared" ca="1" si="72"/>
        <v>2</v>
      </c>
      <c r="D369" s="11">
        <f t="shared" ca="1" si="73"/>
        <v>1</v>
      </c>
      <c r="E369" s="11">
        <f t="shared" ca="1" si="74"/>
        <v>2</v>
      </c>
      <c r="F369" s="67"/>
      <c r="G369" s="67"/>
      <c r="H369" s="61"/>
      <c r="I369" s="68"/>
      <c r="J369" s="68"/>
      <c r="K369" s="61"/>
      <c r="L369" s="61"/>
    </row>
    <row r="370" spans="1:12" x14ac:dyDescent="0.3">
      <c r="A370" s="11">
        <f t="shared" si="75"/>
        <v>369</v>
      </c>
      <c r="B370" s="24">
        <v>45476</v>
      </c>
      <c r="C370" s="11">
        <f t="shared" ref="C370:C399" ca="1" si="90">IF(TODAY() &gt;= B370, COUNTIFS(data_2,_xlfn.CONCAT("=",B370)), "")</f>
        <v>1</v>
      </c>
      <c r="D370" s="11">
        <f t="shared" ref="D370:D399" ca="1" si="91">IF(C370&lt;&gt;"",IF(C370&gt;=1,1,0),"")</f>
        <v>1</v>
      </c>
      <c r="E370" s="11">
        <f t="shared" ref="E370:E399" ca="1" si="92">IF(TODAY() &gt;= B370, COUNTIFS(data_1,_xlfn.CONCAT("=",B370)), "")</f>
        <v>2</v>
      </c>
      <c r="F370" s="67"/>
      <c r="G370" s="67"/>
      <c r="H370" s="61"/>
      <c r="I370" s="68"/>
      <c r="J370" s="68"/>
      <c r="K370" s="61"/>
      <c r="L370" s="61"/>
    </row>
    <row r="371" spans="1:12" x14ac:dyDescent="0.3">
      <c r="A371" s="11">
        <f t="shared" si="75"/>
        <v>370</v>
      </c>
      <c r="B371" s="24">
        <v>45477</v>
      </c>
      <c r="C371" s="11">
        <f t="shared" ca="1" si="90"/>
        <v>0</v>
      </c>
      <c r="D371" s="11">
        <f t="shared" ca="1" si="91"/>
        <v>0</v>
      </c>
      <c r="E371" s="11">
        <f t="shared" ca="1" si="92"/>
        <v>1</v>
      </c>
      <c r="F371" s="67"/>
      <c r="G371" s="67"/>
      <c r="H371" s="61"/>
      <c r="I371" s="68"/>
      <c r="J371" s="68"/>
      <c r="K371" s="61"/>
      <c r="L371" s="61"/>
    </row>
    <row r="372" spans="1:12" x14ac:dyDescent="0.3">
      <c r="A372" s="11">
        <f t="shared" si="75"/>
        <v>371</v>
      </c>
      <c r="B372" s="24">
        <v>45478</v>
      </c>
      <c r="C372" s="11">
        <f t="shared" ca="1" si="90"/>
        <v>0</v>
      </c>
      <c r="D372" s="11">
        <f t="shared" ca="1" si="91"/>
        <v>0</v>
      </c>
      <c r="E372" s="11">
        <f t="shared" ca="1" si="92"/>
        <v>2</v>
      </c>
      <c r="F372" s="67"/>
      <c r="G372" s="67"/>
      <c r="H372" s="61"/>
      <c r="I372" s="68"/>
      <c r="J372" s="68"/>
      <c r="K372" s="61"/>
      <c r="L372" s="61"/>
    </row>
    <row r="373" spans="1:12" x14ac:dyDescent="0.3">
      <c r="A373" s="11">
        <f t="shared" si="75"/>
        <v>372</v>
      </c>
      <c r="B373" s="24">
        <v>45479</v>
      </c>
      <c r="C373" s="11">
        <f t="shared" ca="1" si="90"/>
        <v>0</v>
      </c>
      <c r="D373" s="11">
        <f t="shared" ca="1" si="91"/>
        <v>0</v>
      </c>
      <c r="E373" s="11">
        <f t="shared" ca="1" si="92"/>
        <v>1</v>
      </c>
      <c r="F373" s="67"/>
      <c r="G373" s="67"/>
      <c r="H373" s="61"/>
      <c r="I373" s="68"/>
      <c r="J373" s="68"/>
      <c r="K373" s="61"/>
      <c r="L373" s="61"/>
    </row>
    <row r="374" spans="1:12" x14ac:dyDescent="0.3">
      <c r="A374" s="11">
        <f t="shared" si="75"/>
        <v>373</v>
      </c>
      <c r="B374" s="24">
        <v>45480</v>
      </c>
      <c r="C374" s="11">
        <f t="shared" ca="1" si="90"/>
        <v>5</v>
      </c>
      <c r="D374" s="11">
        <f t="shared" ca="1" si="91"/>
        <v>1</v>
      </c>
      <c r="E374" s="11">
        <f t="shared" ca="1" si="92"/>
        <v>6</v>
      </c>
      <c r="F374" s="67"/>
      <c r="G374" s="67"/>
      <c r="H374" s="61"/>
      <c r="I374" s="68"/>
      <c r="J374" s="68"/>
      <c r="K374" s="61"/>
      <c r="L374" s="61"/>
    </row>
    <row r="375" spans="1:12" x14ac:dyDescent="0.3">
      <c r="A375" s="11">
        <f t="shared" si="75"/>
        <v>374</v>
      </c>
      <c r="B375" s="24">
        <v>45481</v>
      </c>
      <c r="C375" s="11">
        <f t="shared" ca="1" si="90"/>
        <v>3</v>
      </c>
      <c r="D375" s="11">
        <f t="shared" ca="1" si="91"/>
        <v>1</v>
      </c>
      <c r="E375" s="11">
        <f t="shared" ca="1" si="92"/>
        <v>3</v>
      </c>
      <c r="F375" s="67"/>
      <c r="G375" s="67"/>
      <c r="H375" s="61"/>
      <c r="I375" s="68"/>
      <c r="J375" s="68"/>
      <c r="K375" s="61"/>
      <c r="L375" s="61"/>
    </row>
    <row r="376" spans="1:12" x14ac:dyDescent="0.3">
      <c r="A376" s="11">
        <f t="shared" si="75"/>
        <v>375</v>
      </c>
      <c r="B376" s="24">
        <v>45482</v>
      </c>
      <c r="C376" s="11">
        <f t="shared" ca="1" si="90"/>
        <v>1</v>
      </c>
      <c r="D376" s="11">
        <f t="shared" ca="1" si="91"/>
        <v>1</v>
      </c>
      <c r="E376" s="11">
        <f t="shared" ca="1" si="92"/>
        <v>1</v>
      </c>
      <c r="F376" s="67"/>
      <c r="G376" s="67"/>
      <c r="H376" s="61"/>
      <c r="I376" s="68"/>
      <c r="J376" s="68"/>
      <c r="K376" s="61"/>
      <c r="L376" s="61"/>
    </row>
    <row r="377" spans="1:12" x14ac:dyDescent="0.3">
      <c r="A377" s="11">
        <f t="shared" si="75"/>
        <v>376</v>
      </c>
      <c r="B377" s="24">
        <v>45483</v>
      </c>
      <c r="C377" s="11">
        <f t="shared" ca="1" si="90"/>
        <v>0</v>
      </c>
      <c r="D377" s="11">
        <f t="shared" ca="1" si="91"/>
        <v>0</v>
      </c>
      <c r="E377" s="11">
        <f t="shared" ca="1" si="92"/>
        <v>0</v>
      </c>
      <c r="F377" s="67"/>
      <c r="G377" s="67"/>
      <c r="H377" s="61"/>
      <c r="I377" s="68"/>
      <c r="J377" s="68"/>
      <c r="K377" s="61"/>
      <c r="L377" s="61"/>
    </row>
    <row r="378" spans="1:12" x14ac:dyDescent="0.3">
      <c r="A378" s="11">
        <f t="shared" si="75"/>
        <v>377</v>
      </c>
      <c r="B378" s="24">
        <v>45484</v>
      </c>
      <c r="C378" s="11">
        <f t="shared" ca="1" si="90"/>
        <v>2</v>
      </c>
      <c r="D378" s="11">
        <f t="shared" ca="1" si="91"/>
        <v>1</v>
      </c>
      <c r="E378" s="11">
        <f t="shared" ca="1" si="92"/>
        <v>2</v>
      </c>
      <c r="F378" s="67"/>
      <c r="G378" s="67"/>
      <c r="H378" s="61"/>
      <c r="I378" s="68"/>
      <c r="J378" s="68"/>
      <c r="K378" s="61"/>
      <c r="L378" s="61"/>
    </row>
    <row r="379" spans="1:12" x14ac:dyDescent="0.3">
      <c r="A379" s="11">
        <f t="shared" si="75"/>
        <v>378</v>
      </c>
      <c r="B379" s="24">
        <v>45485</v>
      </c>
      <c r="C379" s="11">
        <f t="shared" ca="1" si="90"/>
        <v>2</v>
      </c>
      <c r="D379" s="11">
        <f t="shared" ca="1" si="91"/>
        <v>1</v>
      </c>
      <c r="E379" s="11">
        <f t="shared" ca="1" si="92"/>
        <v>2</v>
      </c>
      <c r="F379" s="67"/>
      <c r="G379" s="67"/>
      <c r="H379" s="61"/>
      <c r="I379" s="68"/>
      <c r="J379" s="68"/>
      <c r="K379" s="61"/>
      <c r="L379" s="61"/>
    </row>
    <row r="380" spans="1:12" x14ac:dyDescent="0.3">
      <c r="A380" s="11">
        <f t="shared" si="75"/>
        <v>379</v>
      </c>
      <c r="B380" s="24">
        <v>45486</v>
      </c>
      <c r="C380" s="11">
        <f t="shared" ca="1" si="90"/>
        <v>0</v>
      </c>
      <c r="D380" s="11">
        <f t="shared" ca="1" si="91"/>
        <v>0</v>
      </c>
      <c r="E380" s="11">
        <f t="shared" ca="1" si="92"/>
        <v>0</v>
      </c>
      <c r="F380" s="67"/>
      <c r="G380" s="67"/>
      <c r="H380" s="61"/>
      <c r="I380" s="68"/>
      <c r="J380" s="68"/>
      <c r="K380" s="61"/>
      <c r="L380" s="61"/>
    </row>
    <row r="381" spans="1:12" x14ac:dyDescent="0.3">
      <c r="A381" s="11">
        <f t="shared" si="75"/>
        <v>380</v>
      </c>
      <c r="B381" s="24">
        <v>45487</v>
      </c>
      <c r="C381" s="11">
        <f t="shared" ca="1" si="90"/>
        <v>0</v>
      </c>
      <c r="D381" s="11">
        <f t="shared" ca="1" si="91"/>
        <v>0</v>
      </c>
      <c r="E381" s="11">
        <f t="shared" ca="1" si="92"/>
        <v>0</v>
      </c>
      <c r="F381" s="67"/>
      <c r="G381" s="67"/>
      <c r="H381" s="61"/>
      <c r="I381" s="68"/>
      <c r="J381" s="68"/>
      <c r="K381" s="61"/>
      <c r="L381" s="61"/>
    </row>
    <row r="382" spans="1:12" x14ac:dyDescent="0.3">
      <c r="A382" s="11">
        <f t="shared" si="75"/>
        <v>381</v>
      </c>
      <c r="B382" s="24">
        <v>45488</v>
      </c>
      <c r="C382" s="11">
        <f t="shared" ca="1" si="90"/>
        <v>0</v>
      </c>
      <c r="D382" s="11">
        <f t="shared" ca="1" si="91"/>
        <v>0</v>
      </c>
      <c r="E382" s="11">
        <f t="shared" ca="1" si="92"/>
        <v>0</v>
      </c>
      <c r="F382" s="67"/>
      <c r="G382" s="67"/>
      <c r="H382" s="61"/>
      <c r="I382" s="68"/>
      <c r="J382" s="68"/>
      <c r="K382" s="61"/>
      <c r="L382" s="61"/>
    </row>
    <row r="383" spans="1:12" x14ac:dyDescent="0.3">
      <c r="A383" s="11">
        <f t="shared" si="75"/>
        <v>382</v>
      </c>
      <c r="B383" s="24">
        <v>45489</v>
      </c>
      <c r="C383" s="11">
        <f t="shared" ca="1" si="90"/>
        <v>1</v>
      </c>
      <c r="D383" s="11">
        <f t="shared" ca="1" si="91"/>
        <v>1</v>
      </c>
      <c r="E383" s="11">
        <f t="shared" ca="1" si="92"/>
        <v>1</v>
      </c>
      <c r="F383" s="67"/>
      <c r="G383" s="67"/>
      <c r="H383" s="61"/>
      <c r="I383" s="68"/>
      <c r="J383" s="68"/>
      <c r="K383" s="61"/>
      <c r="L383" s="61"/>
    </row>
    <row r="384" spans="1:12" x14ac:dyDescent="0.3">
      <c r="A384" s="11">
        <f t="shared" si="75"/>
        <v>383</v>
      </c>
      <c r="B384" s="24">
        <v>45490</v>
      </c>
      <c r="C384" s="11">
        <f t="shared" ca="1" si="90"/>
        <v>2</v>
      </c>
      <c r="D384" s="11">
        <f t="shared" ca="1" si="91"/>
        <v>1</v>
      </c>
      <c r="E384" s="11">
        <f t="shared" ca="1" si="92"/>
        <v>2</v>
      </c>
      <c r="F384" s="67"/>
      <c r="G384" s="67"/>
      <c r="H384" s="61"/>
      <c r="I384" s="68"/>
      <c r="J384" s="68"/>
      <c r="K384" s="61"/>
      <c r="L384" s="61"/>
    </row>
    <row r="385" spans="1:12" x14ac:dyDescent="0.3">
      <c r="A385" s="11">
        <f t="shared" si="75"/>
        <v>384</v>
      </c>
      <c r="B385" s="24">
        <v>45491</v>
      </c>
      <c r="C385" s="11">
        <f t="shared" ca="1" si="90"/>
        <v>1</v>
      </c>
      <c r="D385" s="11">
        <f t="shared" ca="1" si="91"/>
        <v>1</v>
      </c>
      <c r="E385" s="11">
        <f t="shared" ca="1" si="92"/>
        <v>1</v>
      </c>
      <c r="F385" s="67"/>
      <c r="G385" s="67"/>
      <c r="H385" s="61"/>
      <c r="I385" s="68"/>
      <c r="J385" s="68"/>
      <c r="K385" s="61"/>
      <c r="L385" s="61"/>
    </row>
    <row r="386" spans="1:12" x14ac:dyDescent="0.3">
      <c r="A386" s="11">
        <f t="shared" si="75"/>
        <v>385</v>
      </c>
      <c r="B386" s="24">
        <v>45492</v>
      </c>
      <c r="C386" s="11">
        <f t="shared" ca="1" si="90"/>
        <v>0</v>
      </c>
      <c r="D386" s="11">
        <f t="shared" ca="1" si="91"/>
        <v>0</v>
      </c>
      <c r="E386" s="11">
        <f t="shared" ca="1" si="92"/>
        <v>0</v>
      </c>
      <c r="F386" s="67"/>
      <c r="G386" s="67"/>
      <c r="H386" s="61"/>
      <c r="I386" s="68"/>
      <c r="J386" s="68"/>
      <c r="K386" s="61"/>
      <c r="L386" s="61"/>
    </row>
    <row r="387" spans="1:12" x14ac:dyDescent="0.3">
      <c r="A387" s="11">
        <f t="shared" si="75"/>
        <v>386</v>
      </c>
      <c r="B387" s="24">
        <v>45493</v>
      </c>
      <c r="C387" s="11">
        <f t="shared" ca="1" si="90"/>
        <v>1</v>
      </c>
      <c r="D387" s="11">
        <f t="shared" ca="1" si="91"/>
        <v>1</v>
      </c>
      <c r="E387" s="11">
        <f t="shared" ca="1" si="92"/>
        <v>1</v>
      </c>
      <c r="F387" s="67"/>
      <c r="G387" s="67"/>
      <c r="H387" s="61"/>
      <c r="I387" s="68"/>
      <c r="J387" s="68"/>
      <c r="K387" s="61"/>
      <c r="L387" s="61"/>
    </row>
    <row r="388" spans="1:12" x14ac:dyDescent="0.3">
      <c r="A388" s="11">
        <f t="shared" ref="A388:A452" si="93">A387+1</f>
        <v>387</v>
      </c>
      <c r="B388" s="24">
        <v>45494</v>
      </c>
      <c r="C388" s="11">
        <f t="shared" ca="1" si="90"/>
        <v>1</v>
      </c>
      <c r="D388" s="11">
        <f t="shared" ca="1" si="91"/>
        <v>1</v>
      </c>
      <c r="E388" s="11">
        <f t="shared" ca="1" si="92"/>
        <v>1</v>
      </c>
      <c r="F388" s="67"/>
      <c r="G388" s="67"/>
      <c r="H388" s="61"/>
      <c r="I388" s="68"/>
      <c r="J388" s="68"/>
      <c r="K388" s="61"/>
      <c r="L388" s="61"/>
    </row>
    <row r="389" spans="1:12" x14ac:dyDescent="0.3">
      <c r="A389" s="11">
        <f t="shared" si="93"/>
        <v>388</v>
      </c>
      <c r="B389" s="24">
        <v>45495</v>
      </c>
      <c r="C389" s="11">
        <f t="shared" ca="1" si="90"/>
        <v>1</v>
      </c>
      <c r="D389" s="11">
        <f t="shared" ca="1" si="91"/>
        <v>1</v>
      </c>
      <c r="E389" s="11">
        <f t="shared" ca="1" si="92"/>
        <v>1</v>
      </c>
      <c r="F389" s="67"/>
      <c r="G389" s="67"/>
      <c r="H389" s="61"/>
      <c r="I389" s="68"/>
      <c r="J389" s="68"/>
      <c r="K389" s="61"/>
      <c r="L389" s="61"/>
    </row>
    <row r="390" spans="1:12" x14ac:dyDescent="0.3">
      <c r="A390" s="11">
        <f t="shared" si="93"/>
        <v>389</v>
      </c>
      <c r="B390" s="24">
        <v>45496</v>
      </c>
      <c r="C390" s="11">
        <f t="shared" ca="1" si="90"/>
        <v>1</v>
      </c>
      <c r="D390" s="11">
        <f t="shared" ca="1" si="91"/>
        <v>1</v>
      </c>
      <c r="E390" s="11">
        <f t="shared" ca="1" si="92"/>
        <v>1</v>
      </c>
      <c r="F390" s="67"/>
      <c r="G390" s="67"/>
      <c r="H390" s="61"/>
      <c r="I390" s="68"/>
      <c r="J390" s="68"/>
      <c r="K390" s="61"/>
      <c r="L390" s="61"/>
    </row>
    <row r="391" spans="1:12" x14ac:dyDescent="0.3">
      <c r="A391" s="11">
        <f t="shared" si="93"/>
        <v>390</v>
      </c>
      <c r="B391" s="24">
        <v>45497</v>
      </c>
      <c r="C391" s="11">
        <f t="shared" ca="1" si="90"/>
        <v>3</v>
      </c>
      <c r="D391" s="11">
        <f t="shared" ca="1" si="91"/>
        <v>1</v>
      </c>
      <c r="E391" s="11">
        <f t="shared" ca="1" si="92"/>
        <v>3</v>
      </c>
      <c r="F391" s="67"/>
      <c r="G391" s="67"/>
      <c r="H391" s="61"/>
      <c r="I391" s="68"/>
      <c r="J391" s="68"/>
      <c r="K391" s="61"/>
      <c r="L391" s="61"/>
    </row>
    <row r="392" spans="1:12" x14ac:dyDescent="0.3">
      <c r="A392" s="11">
        <f t="shared" si="93"/>
        <v>391</v>
      </c>
      <c r="B392" s="24">
        <v>45498</v>
      </c>
      <c r="C392" s="11">
        <f t="shared" ca="1" si="90"/>
        <v>1</v>
      </c>
      <c r="D392" s="11">
        <f t="shared" ca="1" si="91"/>
        <v>1</v>
      </c>
      <c r="E392" s="11">
        <f t="shared" ca="1" si="92"/>
        <v>1</v>
      </c>
      <c r="F392" s="67">
        <f t="shared" ref="F392" ca="1" si="94">COUNTIFS(D392:D421,$N$2)</f>
        <v>9</v>
      </c>
      <c r="G392" s="67">
        <f t="shared" ref="G392" ca="1" si="95">SUMIFS(E392:E421,D392:D421,$N$2)</f>
        <v>0</v>
      </c>
      <c r="H392" s="61">
        <f t="shared" ref="H392" ca="1" si="96">IF(AND(F392&lt;&gt;0,F392&lt;&gt;""),G392/F392,"")</f>
        <v>0</v>
      </c>
      <c r="I392" s="68">
        <f t="shared" ref="I392" ca="1" si="97">COUNTIFS(D392:D421,$N$3)</f>
        <v>21</v>
      </c>
      <c r="J392" s="68">
        <f t="shared" ref="J392" ca="1" si="98">SUMIFS(E392:E421,D392:D421,$N$3)</f>
        <v>40</v>
      </c>
      <c r="K392" s="61">
        <f t="shared" ref="K392" ca="1" si="99">IF(AND(I392&lt;&gt;"",I392&lt;&gt;0),J392/I392,"")</f>
        <v>1.9047619047619047</v>
      </c>
      <c r="L392" s="61" t="str">
        <f t="shared" ref="L392" ca="1" si="100">IF(AND(H392&lt;&gt;"",H392&lt;&gt;0),K392/H392,"")</f>
        <v/>
      </c>
    </row>
    <row r="393" spans="1:12" x14ac:dyDescent="0.3">
      <c r="A393" s="11">
        <f t="shared" si="93"/>
        <v>392</v>
      </c>
      <c r="B393" s="24">
        <v>45499</v>
      </c>
      <c r="C393" s="11">
        <f t="shared" ca="1" si="90"/>
        <v>0</v>
      </c>
      <c r="D393" s="11">
        <f t="shared" ca="1" si="91"/>
        <v>0</v>
      </c>
      <c r="E393" s="11">
        <f t="shared" ca="1" si="92"/>
        <v>0</v>
      </c>
      <c r="F393" s="67"/>
      <c r="G393" s="67"/>
      <c r="H393" s="61"/>
      <c r="I393" s="68"/>
      <c r="J393" s="68"/>
      <c r="K393" s="61"/>
      <c r="L393" s="61"/>
    </row>
    <row r="394" spans="1:12" x14ac:dyDescent="0.3">
      <c r="A394" s="11">
        <f t="shared" si="93"/>
        <v>393</v>
      </c>
      <c r="B394" s="24">
        <v>45500</v>
      </c>
      <c r="C394" s="11">
        <f t="shared" ca="1" si="90"/>
        <v>3</v>
      </c>
      <c r="D394" s="11">
        <f t="shared" ca="1" si="91"/>
        <v>1</v>
      </c>
      <c r="E394" s="11">
        <f t="shared" ca="1" si="92"/>
        <v>3</v>
      </c>
      <c r="F394" s="67"/>
      <c r="G394" s="67"/>
      <c r="H394" s="61"/>
      <c r="I394" s="68"/>
      <c r="J394" s="68"/>
      <c r="K394" s="61"/>
      <c r="L394" s="61"/>
    </row>
    <row r="395" spans="1:12" x14ac:dyDescent="0.3">
      <c r="A395" s="11">
        <f t="shared" si="93"/>
        <v>394</v>
      </c>
      <c r="B395" s="24">
        <v>45501</v>
      </c>
      <c r="C395" s="11">
        <f t="shared" ca="1" si="90"/>
        <v>4</v>
      </c>
      <c r="D395" s="11">
        <f t="shared" ca="1" si="91"/>
        <v>1</v>
      </c>
      <c r="E395" s="11">
        <f t="shared" ca="1" si="92"/>
        <v>4</v>
      </c>
      <c r="F395" s="67"/>
      <c r="G395" s="67"/>
      <c r="H395" s="61"/>
      <c r="I395" s="68"/>
      <c r="J395" s="68"/>
      <c r="K395" s="61"/>
      <c r="L395" s="61"/>
    </row>
    <row r="396" spans="1:12" x14ac:dyDescent="0.3">
      <c r="A396" s="11">
        <f t="shared" si="93"/>
        <v>395</v>
      </c>
      <c r="B396" s="24">
        <v>45502</v>
      </c>
      <c r="C396" s="11">
        <f t="shared" ca="1" si="90"/>
        <v>0</v>
      </c>
      <c r="D396" s="11">
        <f t="shared" ca="1" si="91"/>
        <v>0</v>
      </c>
      <c r="E396" s="11">
        <f t="shared" ca="1" si="92"/>
        <v>0</v>
      </c>
      <c r="F396" s="67"/>
      <c r="G396" s="67"/>
      <c r="H396" s="61"/>
      <c r="I396" s="68"/>
      <c r="J396" s="68"/>
      <c r="K396" s="61"/>
      <c r="L396" s="61"/>
    </row>
    <row r="397" spans="1:12" x14ac:dyDescent="0.3">
      <c r="A397" s="11">
        <f t="shared" si="93"/>
        <v>396</v>
      </c>
      <c r="B397" s="24">
        <v>45503</v>
      </c>
      <c r="C397" s="11">
        <f t="shared" ca="1" si="90"/>
        <v>2</v>
      </c>
      <c r="D397" s="11">
        <f t="shared" ca="1" si="91"/>
        <v>1</v>
      </c>
      <c r="E397" s="11">
        <f t="shared" ca="1" si="92"/>
        <v>2</v>
      </c>
      <c r="F397" s="67"/>
      <c r="G397" s="67"/>
      <c r="H397" s="61"/>
      <c r="I397" s="68"/>
      <c r="J397" s="68"/>
      <c r="K397" s="61"/>
      <c r="L397" s="61"/>
    </row>
    <row r="398" spans="1:12" x14ac:dyDescent="0.3">
      <c r="A398" s="11">
        <f t="shared" si="93"/>
        <v>397</v>
      </c>
      <c r="B398" s="24">
        <v>45504</v>
      </c>
      <c r="C398" s="11">
        <f t="shared" ca="1" si="90"/>
        <v>2</v>
      </c>
      <c r="D398" s="11">
        <f t="shared" ca="1" si="91"/>
        <v>1</v>
      </c>
      <c r="E398" s="11">
        <f t="shared" ca="1" si="92"/>
        <v>2</v>
      </c>
      <c r="F398" s="67"/>
      <c r="G398" s="67"/>
      <c r="H398" s="61"/>
      <c r="I398" s="68"/>
      <c r="J398" s="68"/>
      <c r="K398" s="61"/>
      <c r="L398" s="61"/>
    </row>
    <row r="399" spans="1:12" x14ac:dyDescent="0.3">
      <c r="A399" s="11">
        <f t="shared" si="93"/>
        <v>398</v>
      </c>
      <c r="B399" s="24">
        <v>45505</v>
      </c>
      <c r="C399" s="11">
        <f t="shared" ca="1" si="90"/>
        <v>0</v>
      </c>
      <c r="D399" s="11">
        <f t="shared" ca="1" si="91"/>
        <v>0</v>
      </c>
      <c r="E399" s="11">
        <f t="shared" ca="1" si="92"/>
        <v>0</v>
      </c>
      <c r="F399" s="67"/>
      <c r="G399" s="67"/>
      <c r="H399" s="61"/>
      <c r="I399" s="68"/>
      <c r="J399" s="68"/>
      <c r="K399" s="61"/>
      <c r="L399" s="61"/>
    </row>
    <row r="400" spans="1:12" x14ac:dyDescent="0.3">
      <c r="A400" s="11">
        <f t="shared" si="93"/>
        <v>399</v>
      </c>
      <c r="B400" s="24">
        <v>45506</v>
      </c>
      <c r="C400" s="11">
        <f t="shared" ref="C400:C429" ca="1" si="101">IF(TODAY() &gt;= B400, COUNTIFS(data_2,_xlfn.CONCAT("=",B400)), "")</f>
        <v>0</v>
      </c>
      <c r="D400" s="11">
        <f t="shared" ref="D400:D429" ca="1" si="102">IF(C400&lt;&gt;"",IF(C400&gt;=1,1,0),"")</f>
        <v>0</v>
      </c>
      <c r="E400" s="11">
        <f t="shared" ref="E400:E429" ca="1" si="103">IF(TODAY() &gt;= B400, COUNTIFS(data_1,_xlfn.CONCAT("=",B400)), "")</f>
        <v>0</v>
      </c>
      <c r="F400" s="67"/>
      <c r="G400" s="67"/>
      <c r="H400" s="61"/>
      <c r="I400" s="68"/>
      <c r="J400" s="68"/>
      <c r="K400" s="61"/>
      <c r="L400" s="61"/>
    </row>
    <row r="401" spans="1:12" x14ac:dyDescent="0.3">
      <c r="A401" s="11">
        <f t="shared" si="93"/>
        <v>400</v>
      </c>
      <c r="B401" s="24">
        <v>45507</v>
      </c>
      <c r="C401" s="11">
        <f t="shared" ca="1" si="101"/>
        <v>2</v>
      </c>
      <c r="D401" s="11">
        <f t="shared" ca="1" si="102"/>
        <v>1</v>
      </c>
      <c r="E401" s="11">
        <f t="shared" ca="1" si="103"/>
        <v>2</v>
      </c>
      <c r="F401" s="67"/>
      <c r="G401" s="67"/>
      <c r="H401" s="61"/>
      <c r="I401" s="68"/>
      <c r="J401" s="68"/>
      <c r="K401" s="61"/>
      <c r="L401" s="61"/>
    </row>
    <row r="402" spans="1:12" x14ac:dyDescent="0.3">
      <c r="A402" s="11">
        <f t="shared" si="93"/>
        <v>401</v>
      </c>
      <c r="B402" s="24">
        <v>45508</v>
      </c>
      <c r="C402" s="11">
        <f t="shared" ca="1" si="101"/>
        <v>3</v>
      </c>
      <c r="D402" s="11">
        <f t="shared" ca="1" si="102"/>
        <v>1</v>
      </c>
      <c r="E402" s="11">
        <f t="shared" ca="1" si="103"/>
        <v>3</v>
      </c>
      <c r="F402" s="67"/>
      <c r="G402" s="67"/>
      <c r="H402" s="61"/>
      <c r="I402" s="68"/>
      <c r="J402" s="68"/>
      <c r="K402" s="61"/>
      <c r="L402" s="61"/>
    </row>
    <row r="403" spans="1:12" x14ac:dyDescent="0.3">
      <c r="A403" s="11">
        <f t="shared" si="93"/>
        <v>402</v>
      </c>
      <c r="B403" s="24">
        <v>45509</v>
      </c>
      <c r="C403" s="11">
        <f t="shared" ca="1" si="101"/>
        <v>0</v>
      </c>
      <c r="D403" s="11">
        <f t="shared" ca="1" si="102"/>
        <v>0</v>
      </c>
      <c r="E403" s="11">
        <f t="shared" ca="1" si="103"/>
        <v>0</v>
      </c>
      <c r="F403" s="67"/>
      <c r="G403" s="67"/>
      <c r="H403" s="61"/>
      <c r="I403" s="68"/>
      <c r="J403" s="68"/>
      <c r="K403" s="61"/>
      <c r="L403" s="61"/>
    </row>
    <row r="404" spans="1:12" x14ac:dyDescent="0.3">
      <c r="A404" s="11">
        <f t="shared" si="93"/>
        <v>403</v>
      </c>
      <c r="B404" s="24">
        <v>45510</v>
      </c>
      <c r="C404" s="11">
        <f t="shared" ca="1" si="101"/>
        <v>2</v>
      </c>
      <c r="D404" s="11">
        <f t="shared" ca="1" si="102"/>
        <v>1</v>
      </c>
      <c r="E404" s="11">
        <f t="shared" ca="1" si="103"/>
        <v>2</v>
      </c>
      <c r="F404" s="67"/>
      <c r="G404" s="67"/>
      <c r="H404" s="61"/>
      <c r="I404" s="68"/>
      <c r="J404" s="68"/>
      <c r="K404" s="61"/>
      <c r="L404" s="61"/>
    </row>
    <row r="405" spans="1:12" x14ac:dyDescent="0.3">
      <c r="A405" s="11">
        <f t="shared" si="93"/>
        <v>404</v>
      </c>
      <c r="B405" s="24">
        <v>45511</v>
      </c>
      <c r="C405" s="11">
        <f t="shared" ca="1" si="101"/>
        <v>0</v>
      </c>
      <c r="D405" s="11">
        <f t="shared" ca="1" si="102"/>
        <v>0</v>
      </c>
      <c r="E405" s="11">
        <f t="shared" ca="1" si="103"/>
        <v>0</v>
      </c>
      <c r="F405" s="67"/>
      <c r="G405" s="67"/>
      <c r="H405" s="61"/>
      <c r="I405" s="68"/>
      <c r="J405" s="68"/>
      <c r="K405" s="61"/>
      <c r="L405" s="61"/>
    </row>
    <row r="406" spans="1:12" x14ac:dyDescent="0.3">
      <c r="A406" s="11">
        <f t="shared" si="93"/>
        <v>405</v>
      </c>
      <c r="B406" s="24">
        <v>45512</v>
      </c>
      <c r="C406" s="11">
        <f t="shared" ca="1" si="101"/>
        <v>4</v>
      </c>
      <c r="D406" s="11">
        <f t="shared" ca="1" si="102"/>
        <v>1</v>
      </c>
      <c r="E406" s="11">
        <f t="shared" ca="1" si="103"/>
        <v>4</v>
      </c>
      <c r="F406" s="67"/>
      <c r="G406" s="67"/>
      <c r="H406" s="61"/>
      <c r="I406" s="68"/>
      <c r="J406" s="68"/>
      <c r="K406" s="61"/>
      <c r="L406" s="61"/>
    </row>
    <row r="407" spans="1:12" x14ac:dyDescent="0.3">
      <c r="A407" s="11">
        <f t="shared" si="93"/>
        <v>406</v>
      </c>
      <c r="B407" s="24">
        <v>45513</v>
      </c>
      <c r="C407" s="11">
        <f t="shared" ca="1" si="101"/>
        <v>1</v>
      </c>
      <c r="D407" s="11">
        <f t="shared" ca="1" si="102"/>
        <v>1</v>
      </c>
      <c r="E407" s="11">
        <f t="shared" ca="1" si="103"/>
        <v>1</v>
      </c>
      <c r="F407" s="67"/>
      <c r="G407" s="67"/>
      <c r="H407" s="61"/>
      <c r="I407" s="68"/>
      <c r="J407" s="68"/>
      <c r="K407" s="61"/>
      <c r="L407" s="61"/>
    </row>
    <row r="408" spans="1:12" x14ac:dyDescent="0.3">
      <c r="A408" s="11">
        <f t="shared" si="93"/>
        <v>407</v>
      </c>
      <c r="B408" s="24">
        <v>45514</v>
      </c>
      <c r="C408" s="11">
        <f t="shared" ca="1" si="101"/>
        <v>0</v>
      </c>
      <c r="D408" s="11">
        <f t="shared" ca="1" si="102"/>
        <v>0</v>
      </c>
      <c r="E408" s="11">
        <f t="shared" ca="1" si="103"/>
        <v>0</v>
      </c>
      <c r="F408" s="67"/>
      <c r="G408" s="67"/>
      <c r="H408" s="61"/>
      <c r="I408" s="68"/>
      <c r="J408" s="68"/>
      <c r="K408" s="61"/>
      <c r="L408" s="61"/>
    </row>
    <row r="409" spans="1:12" x14ac:dyDescent="0.3">
      <c r="A409" s="11">
        <f t="shared" si="93"/>
        <v>408</v>
      </c>
      <c r="B409" s="24">
        <v>45515</v>
      </c>
      <c r="C409" s="11">
        <f t="shared" ca="1" si="101"/>
        <v>3</v>
      </c>
      <c r="D409" s="11">
        <f t="shared" ca="1" si="102"/>
        <v>1</v>
      </c>
      <c r="E409" s="11">
        <f t="shared" ca="1" si="103"/>
        <v>3</v>
      </c>
      <c r="F409" s="67"/>
      <c r="G409" s="67"/>
      <c r="H409" s="61"/>
      <c r="I409" s="68"/>
      <c r="J409" s="68"/>
      <c r="K409" s="61"/>
      <c r="L409" s="61"/>
    </row>
    <row r="410" spans="1:12" x14ac:dyDescent="0.3">
      <c r="A410" s="11">
        <f t="shared" si="93"/>
        <v>409</v>
      </c>
      <c r="B410" s="24">
        <v>45516</v>
      </c>
      <c r="C410" s="11">
        <f t="shared" ca="1" si="101"/>
        <v>1</v>
      </c>
      <c r="D410" s="11">
        <f t="shared" ca="1" si="102"/>
        <v>1</v>
      </c>
      <c r="E410" s="11">
        <f t="shared" ca="1" si="103"/>
        <v>1</v>
      </c>
      <c r="F410" s="67"/>
      <c r="G410" s="67"/>
      <c r="H410" s="61"/>
      <c r="I410" s="68"/>
      <c r="J410" s="68"/>
      <c r="K410" s="61"/>
      <c r="L410" s="61"/>
    </row>
    <row r="411" spans="1:12" x14ac:dyDescent="0.3">
      <c r="A411" s="11">
        <f t="shared" si="93"/>
        <v>410</v>
      </c>
      <c r="B411" s="24">
        <v>45517</v>
      </c>
      <c r="C411" s="11">
        <f t="shared" ca="1" si="101"/>
        <v>1</v>
      </c>
      <c r="D411" s="11">
        <f t="shared" ca="1" si="102"/>
        <v>1</v>
      </c>
      <c r="E411" s="11">
        <f t="shared" ca="1" si="103"/>
        <v>1</v>
      </c>
      <c r="F411" s="67"/>
      <c r="G411" s="67"/>
      <c r="H411" s="61"/>
      <c r="I411" s="68"/>
      <c r="J411" s="68"/>
      <c r="K411" s="61"/>
      <c r="L411" s="61"/>
    </row>
    <row r="412" spans="1:12" x14ac:dyDescent="0.3">
      <c r="A412" s="11">
        <f t="shared" si="93"/>
        <v>411</v>
      </c>
      <c r="B412" s="24">
        <v>45518</v>
      </c>
      <c r="C412" s="11">
        <f t="shared" ca="1" si="101"/>
        <v>1</v>
      </c>
      <c r="D412" s="11">
        <f t="shared" ca="1" si="102"/>
        <v>1</v>
      </c>
      <c r="E412" s="11">
        <f t="shared" ca="1" si="103"/>
        <v>1</v>
      </c>
      <c r="F412" s="67"/>
      <c r="G412" s="67"/>
      <c r="H412" s="61"/>
      <c r="I412" s="68"/>
      <c r="J412" s="68"/>
      <c r="K412" s="61"/>
      <c r="L412" s="61"/>
    </row>
    <row r="413" spans="1:12" x14ac:dyDescent="0.3">
      <c r="A413" s="11">
        <f t="shared" si="93"/>
        <v>412</v>
      </c>
      <c r="B413" s="24">
        <v>45519</v>
      </c>
      <c r="C413" s="11">
        <f t="shared" ca="1" si="101"/>
        <v>2</v>
      </c>
      <c r="D413" s="11">
        <f t="shared" ca="1" si="102"/>
        <v>1</v>
      </c>
      <c r="E413" s="11">
        <f t="shared" ca="1" si="103"/>
        <v>2</v>
      </c>
      <c r="F413" s="67"/>
      <c r="G413" s="67"/>
      <c r="H413" s="61"/>
      <c r="I413" s="68"/>
      <c r="J413" s="68"/>
      <c r="K413" s="61"/>
      <c r="L413" s="61"/>
    </row>
    <row r="414" spans="1:12" x14ac:dyDescent="0.3">
      <c r="A414" s="11">
        <f t="shared" si="93"/>
        <v>413</v>
      </c>
      <c r="B414" s="24">
        <v>45520</v>
      </c>
      <c r="C414" s="11">
        <f t="shared" ca="1" si="101"/>
        <v>0</v>
      </c>
      <c r="D414" s="11">
        <f t="shared" ca="1" si="102"/>
        <v>0</v>
      </c>
      <c r="E414" s="11">
        <f t="shared" ca="1" si="103"/>
        <v>0</v>
      </c>
      <c r="F414" s="67"/>
      <c r="G414" s="67"/>
      <c r="H414" s="61"/>
      <c r="I414" s="68"/>
      <c r="J414" s="68"/>
      <c r="K414" s="61"/>
      <c r="L414" s="61"/>
    </row>
    <row r="415" spans="1:12" x14ac:dyDescent="0.3">
      <c r="A415" s="11">
        <f t="shared" si="93"/>
        <v>414</v>
      </c>
      <c r="B415" s="24">
        <v>45521</v>
      </c>
      <c r="C415" s="11">
        <f t="shared" ca="1" si="101"/>
        <v>0</v>
      </c>
      <c r="D415" s="11">
        <f t="shared" ca="1" si="102"/>
        <v>0</v>
      </c>
      <c r="E415" s="11">
        <f t="shared" ca="1" si="103"/>
        <v>0</v>
      </c>
      <c r="F415" s="67"/>
      <c r="G415" s="67"/>
      <c r="H415" s="61"/>
      <c r="I415" s="68"/>
      <c r="J415" s="68"/>
      <c r="K415" s="61"/>
      <c r="L415" s="61"/>
    </row>
    <row r="416" spans="1:12" x14ac:dyDescent="0.3">
      <c r="A416" s="11">
        <f t="shared" si="93"/>
        <v>415</v>
      </c>
      <c r="B416" s="24">
        <v>45522</v>
      </c>
      <c r="C416" s="11">
        <f t="shared" ca="1" si="101"/>
        <v>3</v>
      </c>
      <c r="D416" s="11">
        <f t="shared" ca="1" si="102"/>
        <v>1</v>
      </c>
      <c r="E416" s="11">
        <f t="shared" ca="1" si="103"/>
        <v>3</v>
      </c>
      <c r="F416" s="67"/>
      <c r="G416" s="67"/>
      <c r="H416" s="61"/>
      <c r="I416" s="68"/>
      <c r="J416" s="68"/>
      <c r="K416" s="61"/>
      <c r="L416" s="61"/>
    </row>
    <row r="417" spans="1:12" x14ac:dyDescent="0.3">
      <c r="A417" s="11">
        <f t="shared" si="93"/>
        <v>416</v>
      </c>
      <c r="B417" s="24">
        <v>45523</v>
      </c>
      <c r="C417" s="11">
        <f t="shared" ca="1" si="101"/>
        <v>1</v>
      </c>
      <c r="D417" s="11">
        <f t="shared" ca="1" si="102"/>
        <v>1</v>
      </c>
      <c r="E417" s="11">
        <f t="shared" ca="1" si="103"/>
        <v>1</v>
      </c>
      <c r="F417" s="67"/>
      <c r="G417" s="67"/>
      <c r="H417" s="61"/>
      <c r="I417" s="68"/>
      <c r="J417" s="68"/>
      <c r="K417" s="61"/>
      <c r="L417" s="61"/>
    </row>
    <row r="418" spans="1:12" x14ac:dyDescent="0.3">
      <c r="A418" s="11">
        <f t="shared" si="93"/>
        <v>417</v>
      </c>
      <c r="B418" s="24">
        <v>45524</v>
      </c>
      <c r="C418" s="11">
        <f t="shared" ca="1" si="101"/>
        <v>1</v>
      </c>
      <c r="D418" s="11">
        <f t="shared" ca="1" si="102"/>
        <v>1</v>
      </c>
      <c r="E418" s="11">
        <f t="shared" ca="1" si="103"/>
        <v>1</v>
      </c>
      <c r="F418" s="67"/>
      <c r="G418" s="67"/>
      <c r="H418" s="61"/>
      <c r="I418" s="68"/>
      <c r="J418" s="68"/>
      <c r="K418" s="61"/>
      <c r="L418" s="61"/>
    </row>
    <row r="419" spans="1:12" x14ac:dyDescent="0.3">
      <c r="A419" s="11">
        <f t="shared" si="93"/>
        <v>418</v>
      </c>
      <c r="B419" s="24">
        <v>45525</v>
      </c>
      <c r="C419" s="11">
        <f t="shared" ca="1" si="101"/>
        <v>1</v>
      </c>
      <c r="D419" s="11">
        <f t="shared" ca="1" si="102"/>
        <v>1</v>
      </c>
      <c r="E419" s="11">
        <f t="shared" ca="1" si="103"/>
        <v>1</v>
      </c>
      <c r="F419" s="67"/>
      <c r="G419" s="67"/>
      <c r="H419" s="61"/>
      <c r="I419" s="68"/>
      <c r="J419" s="68"/>
      <c r="K419" s="61"/>
      <c r="L419" s="61"/>
    </row>
    <row r="420" spans="1:12" x14ac:dyDescent="0.3">
      <c r="A420" s="11">
        <f t="shared" si="93"/>
        <v>419</v>
      </c>
      <c r="B420" s="24">
        <v>45526</v>
      </c>
      <c r="C420" s="11">
        <f t="shared" ca="1" si="101"/>
        <v>1</v>
      </c>
      <c r="D420" s="11">
        <f t="shared" ca="1" si="102"/>
        <v>1</v>
      </c>
      <c r="E420" s="11">
        <f t="shared" ca="1" si="103"/>
        <v>1</v>
      </c>
      <c r="F420" s="67"/>
      <c r="G420" s="67"/>
      <c r="H420" s="61"/>
      <c r="I420" s="68"/>
      <c r="J420" s="68"/>
      <c r="K420" s="61"/>
      <c r="L420" s="61"/>
    </row>
    <row r="421" spans="1:12" x14ac:dyDescent="0.3">
      <c r="A421" s="11">
        <f t="shared" si="93"/>
        <v>420</v>
      </c>
      <c r="B421" s="24">
        <v>45527</v>
      </c>
      <c r="C421" s="11">
        <f t="shared" ca="1" si="101"/>
        <v>1</v>
      </c>
      <c r="D421" s="11">
        <f t="shared" ca="1" si="102"/>
        <v>1</v>
      </c>
      <c r="E421" s="11">
        <f t="shared" ca="1" si="103"/>
        <v>1</v>
      </c>
      <c r="F421" s="67"/>
      <c r="G421" s="67"/>
      <c r="H421" s="61"/>
      <c r="I421" s="68"/>
      <c r="J421" s="68"/>
      <c r="K421" s="61"/>
      <c r="L421" s="61"/>
    </row>
    <row r="422" spans="1:12" x14ac:dyDescent="0.3">
      <c r="A422" s="11">
        <f t="shared" si="93"/>
        <v>421</v>
      </c>
      <c r="B422" s="24">
        <v>45528</v>
      </c>
      <c r="C422" s="11">
        <f t="shared" ca="1" si="101"/>
        <v>2</v>
      </c>
      <c r="D422" s="11">
        <f t="shared" ca="1" si="102"/>
        <v>1</v>
      </c>
      <c r="E422" s="11">
        <f t="shared" ca="1" si="103"/>
        <v>2</v>
      </c>
      <c r="F422" s="67">
        <f t="shared" ref="F422" ca="1" si="104">COUNTIFS(D422:D451,$N$2)</f>
        <v>9</v>
      </c>
      <c r="G422" s="67">
        <f t="shared" ref="G422" ca="1" si="105">SUMIFS(E422:E451,D422:D451,$N$2)</f>
        <v>0</v>
      </c>
      <c r="H422" s="61">
        <f t="shared" ref="H422" ca="1" si="106">IF(AND(F422&lt;&gt;0,F422&lt;&gt;""),G422/F422,"")</f>
        <v>0</v>
      </c>
      <c r="I422" s="68">
        <f t="shared" ref="I422" ca="1" si="107">COUNTIFS(D422:D451,$N$3)</f>
        <v>21</v>
      </c>
      <c r="J422" s="68">
        <f t="shared" ref="J422" ca="1" si="108">SUMIFS(E422:E451,D422:D451,$N$3)</f>
        <v>39</v>
      </c>
      <c r="K422" s="61">
        <f t="shared" ref="K422" ca="1" si="109">IF(AND(I422&lt;&gt;"",I422&lt;&gt;0),J422/I422,"")</f>
        <v>1.8571428571428572</v>
      </c>
      <c r="L422" s="61" t="str">
        <f t="shared" ref="L422" ca="1" si="110">IF(AND(H422&lt;&gt;"",H422&lt;&gt;0),K422/H422,"")</f>
        <v/>
      </c>
    </row>
    <row r="423" spans="1:12" x14ac:dyDescent="0.3">
      <c r="A423" s="11">
        <f t="shared" si="93"/>
        <v>422</v>
      </c>
      <c r="B423" s="24">
        <v>45529</v>
      </c>
      <c r="C423" s="11">
        <f t="shared" ca="1" si="101"/>
        <v>2</v>
      </c>
      <c r="D423" s="11">
        <f t="shared" ca="1" si="102"/>
        <v>1</v>
      </c>
      <c r="E423" s="11">
        <f t="shared" ca="1" si="103"/>
        <v>2</v>
      </c>
      <c r="F423" s="67"/>
      <c r="G423" s="67"/>
      <c r="H423" s="61"/>
      <c r="I423" s="68"/>
      <c r="J423" s="68"/>
      <c r="K423" s="61"/>
      <c r="L423" s="61"/>
    </row>
    <row r="424" spans="1:12" x14ac:dyDescent="0.3">
      <c r="A424" s="11">
        <f t="shared" si="93"/>
        <v>423</v>
      </c>
      <c r="B424" s="24">
        <v>45530</v>
      </c>
      <c r="C424" s="11">
        <f t="shared" ca="1" si="101"/>
        <v>0</v>
      </c>
      <c r="D424" s="11">
        <f t="shared" ca="1" si="102"/>
        <v>0</v>
      </c>
      <c r="E424" s="11">
        <f t="shared" ca="1" si="103"/>
        <v>0</v>
      </c>
      <c r="F424" s="67"/>
      <c r="G424" s="67"/>
      <c r="H424" s="61"/>
      <c r="I424" s="68"/>
      <c r="J424" s="68"/>
      <c r="K424" s="61"/>
      <c r="L424" s="61"/>
    </row>
    <row r="425" spans="1:12" x14ac:dyDescent="0.3">
      <c r="A425" s="11">
        <f t="shared" si="93"/>
        <v>424</v>
      </c>
      <c r="B425" s="24">
        <v>45531</v>
      </c>
      <c r="C425" s="11">
        <f t="shared" ca="1" si="101"/>
        <v>4</v>
      </c>
      <c r="D425" s="11">
        <f t="shared" ca="1" si="102"/>
        <v>1</v>
      </c>
      <c r="E425" s="11">
        <f t="shared" ca="1" si="103"/>
        <v>4</v>
      </c>
      <c r="F425" s="67"/>
      <c r="G425" s="67"/>
      <c r="H425" s="61"/>
      <c r="I425" s="68"/>
      <c r="J425" s="68"/>
      <c r="K425" s="61"/>
      <c r="L425" s="61"/>
    </row>
    <row r="426" spans="1:12" x14ac:dyDescent="0.3">
      <c r="A426" s="11">
        <f t="shared" si="93"/>
        <v>425</v>
      </c>
      <c r="B426" s="24">
        <v>45532</v>
      </c>
      <c r="C426" s="11">
        <f t="shared" ca="1" si="101"/>
        <v>2</v>
      </c>
      <c r="D426" s="11">
        <f t="shared" ca="1" si="102"/>
        <v>1</v>
      </c>
      <c r="E426" s="11">
        <f t="shared" ca="1" si="103"/>
        <v>2</v>
      </c>
      <c r="F426" s="67"/>
      <c r="G426" s="67"/>
      <c r="H426" s="61"/>
      <c r="I426" s="68"/>
      <c r="J426" s="68"/>
      <c r="K426" s="61"/>
      <c r="L426" s="61"/>
    </row>
    <row r="427" spans="1:12" x14ac:dyDescent="0.3">
      <c r="A427" s="11">
        <f t="shared" si="93"/>
        <v>426</v>
      </c>
      <c r="B427" s="24">
        <v>45533</v>
      </c>
      <c r="C427" s="11">
        <f t="shared" ca="1" si="101"/>
        <v>1</v>
      </c>
      <c r="D427" s="11">
        <f t="shared" ca="1" si="102"/>
        <v>1</v>
      </c>
      <c r="E427" s="11">
        <f t="shared" ca="1" si="103"/>
        <v>1</v>
      </c>
      <c r="F427" s="67"/>
      <c r="G427" s="67"/>
      <c r="H427" s="61"/>
      <c r="I427" s="68"/>
      <c r="J427" s="68"/>
      <c r="K427" s="61"/>
      <c r="L427" s="61"/>
    </row>
    <row r="428" spans="1:12" x14ac:dyDescent="0.3">
      <c r="A428" s="11">
        <f t="shared" si="93"/>
        <v>427</v>
      </c>
      <c r="B428" s="24">
        <v>45534</v>
      </c>
      <c r="C428" s="11">
        <f t="shared" ca="1" si="101"/>
        <v>0</v>
      </c>
      <c r="D428" s="11">
        <f t="shared" ca="1" si="102"/>
        <v>0</v>
      </c>
      <c r="E428" s="11">
        <f t="shared" ca="1" si="103"/>
        <v>0</v>
      </c>
      <c r="F428" s="67"/>
      <c r="G428" s="67"/>
      <c r="H428" s="61"/>
      <c r="I428" s="68"/>
      <c r="J428" s="68"/>
      <c r="K428" s="61"/>
      <c r="L428" s="61"/>
    </row>
    <row r="429" spans="1:12" x14ac:dyDescent="0.3">
      <c r="A429" s="11">
        <f t="shared" si="93"/>
        <v>428</v>
      </c>
      <c r="B429" s="24">
        <v>45535</v>
      </c>
      <c r="C429" s="11">
        <f t="shared" ca="1" si="101"/>
        <v>1</v>
      </c>
      <c r="D429" s="11">
        <f t="shared" ca="1" si="102"/>
        <v>1</v>
      </c>
      <c r="E429" s="11">
        <f t="shared" ca="1" si="103"/>
        <v>1</v>
      </c>
      <c r="F429" s="67"/>
      <c r="G429" s="67"/>
      <c r="H429" s="61"/>
      <c r="I429" s="68"/>
      <c r="J429" s="68"/>
      <c r="K429" s="61"/>
      <c r="L429" s="61"/>
    </row>
    <row r="430" spans="1:12" x14ac:dyDescent="0.3">
      <c r="A430" s="11">
        <f t="shared" si="93"/>
        <v>429</v>
      </c>
      <c r="B430" s="24">
        <v>45536</v>
      </c>
      <c r="C430" s="11">
        <f t="shared" ref="C430:C459" ca="1" si="111">IF(TODAY() &gt;= B430, COUNTIFS(data_2,_xlfn.CONCAT("=",B430)), "")</f>
        <v>2</v>
      </c>
      <c r="D430" s="11">
        <f t="shared" ref="D430:D459" ca="1" si="112">IF(C430&lt;&gt;"",IF(C430&gt;=1,1,0),"")</f>
        <v>1</v>
      </c>
      <c r="E430" s="11">
        <f t="shared" ref="E430:E459" ca="1" si="113">IF(TODAY() &gt;= B430, COUNTIFS(data_1,_xlfn.CONCAT("=",B430)), "")</f>
        <v>2</v>
      </c>
      <c r="F430" s="67"/>
      <c r="G430" s="67"/>
      <c r="H430" s="61"/>
      <c r="I430" s="68"/>
      <c r="J430" s="68"/>
      <c r="K430" s="61"/>
      <c r="L430" s="61"/>
    </row>
    <row r="431" spans="1:12" x14ac:dyDescent="0.3">
      <c r="A431" s="11">
        <f t="shared" si="93"/>
        <v>430</v>
      </c>
      <c r="B431" s="24">
        <v>45537</v>
      </c>
      <c r="C431" s="11">
        <f t="shared" ca="1" si="111"/>
        <v>1</v>
      </c>
      <c r="D431" s="11">
        <f t="shared" ca="1" si="112"/>
        <v>1</v>
      </c>
      <c r="E431" s="11">
        <f t="shared" ca="1" si="113"/>
        <v>1</v>
      </c>
      <c r="F431" s="67"/>
      <c r="G431" s="67"/>
      <c r="H431" s="61"/>
      <c r="I431" s="68"/>
      <c r="J431" s="68"/>
      <c r="K431" s="61"/>
      <c r="L431" s="61"/>
    </row>
    <row r="432" spans="1:12" x14ac:dyDescent="0.3">
      <c r="A432" s="11">
        <f t="shared" si="93"/>
        <v>431</v>
      </c>
      <c r="B432" s="24">
        <v>45538</v>
      </c>
      <c r="C432" s="11">
        <f t="shared" ca="1" si="111"/>
        <v>2</v>
      </c>
      <c r="D432" s="11">
        <f t="shared" ca="1" si="112"/>
        <v>1</v>
      </c>
      <c r="E432" s="11">
        <f t="shared" ca="1" si="113"/>
        <v>2</v>
      </c>
      <c r="F432" s="67"/>
      <c r="G432" s="67"/>
      <c r="H432" s="61"/>
      <c r="I432" s="68"/>
      <c r="J432" s="68"/>
      <c r="K432" s="61"/>
      <c r="L432" s="61"/>
    </row>
    <row r="433" spans="1:12" x14ac:dyDescent="0.3">
      <c r="A433" s="11">
        <f t="shared" si="93"/>
        <v>432</v>
      </c>
      <c r="B433" s="24">
        <v>45539</v>
      </c>
      <c r="C433" s="11">
        <f t="shared" ca="1" si="111"/>
        <v>0</v>
      </c>
      <c r="D433" s="11">
        <f t="shared" ca="1" si="112"/>
        <v>0</v>
      </c>
      <c r="E433" s="11">
        <f t="shared" ca="1" si="113"/>
        <v>0</v>
      </c>
      <c r="F433" s="67"/>
      <c r="G433" s="67"/>
      <c r="H433" s="61"/>
      <c r="I433" s="68"/>
      <c r="J433" s="68"/>
      <c r="K433" s="61"/>
      <c r="L433" s="61"/>
    </row>
    <row r="434" spans="1:12" x14ac:dyDescent="0.3">
      <c r="A434" s="11">
        <f t="shared" si="93"/>
        <v>433</v>
      </c>
      <c r="B434" s="24">
        <v>45540</v>
      </c>
      <c r="C434" s="11">
        <f t="shared" ca="1" si="111"/>
        <v>2</v>
      </c>
      <c r="D434" s="11">
        <f t="shared" ca="1" si="112"/>
        <v>1</v>
      </c>
      <c r="E434" s="11">
        <f t="shared" ca="1" si="113"/>
        <v>2</v>
      </c>
      <c r="F434" s="67"/>
      <c r="G434" s="67"/>
      <c r="H434" s="61"/>
      <c r="I434" s="68"/>
      <c r="J434" s="68"/>
      <c r="K434" s="61"/>
      <c r="L434" s="61"/>
    </row>
    <row r="435" spans="1:12" x14ac:dyDescent="0.3">
      <c r="A435" s="11">
        <f t="shared" si="93"/>
        <v>434</v>
      </c>
      <c r="B435" s="24">
        <v>45541</v>
      </c>
      <c r="C435" s="11">
        <f t="shared" ca="1" si="111"/>
        <v>1</v>
      </c>
      <c r="D435" s="11">
        <f t="shared" ca="1" si="112"/>
        <v>1</v>
      </c>
      <c r="E435" s="11">
        <f t="shared" ca="1" si="113"/>
        <v>1</v>
      </c>
      <c r="F435" s="67"/>
      <c r="G435" s="67"/>
      <c r="H435" s="61"/>
      <c r="I435" s="68"/>
      <c r="J435" s="68"/>
      <c r="K435" s="61"/>
      <c r="L435" s="61"/>
    </row>
    <row r="436" spans="1:12" x14ac:dyDescent="0.3">
      <c r="A436" s="11">
        <f t="shared" si="93"/>
        <v>435</v>
      </c>
      <c r="B436" s="24">
        <v>45542</v>
      </c>
      <c r="C436" s="11">
        <f t="shared" ca="1" si="111"/>
        <v>1</v>
      </c>
      <c r="D436" s="11">
        <f t="shared" ca="1" si="112"/>
        <v>1</v>
      </c>
      <c r="E436" s="11">
        <f t="shared" ca="1" si="113"/>
        <v>1</v>
      </c>
      <c r="F436" s="67"/>
      <c r="G436" s="67"/>
      <c r="H436" s="61"/>
      <c r="I436" s="68"/>
      <c r="J436" s="68"/>
      <c r="K436" s="61"/>
      <c r="L436" s="61"/>
    </row>
    <row r="437" spans="1:12" x14ac:dyDescent="0.3">
      <c r="A437" s="11">
        <f t="shared" si="93"/>
        <v>436</v>
      </c>
      <c r="B437" s="24">
        <v>45543</v>
      </c>
      <c r="C437" s="11">
        <f t="shared" ca="1" si="111"/>
        <v>2</v>
      </c>
      <c r="D437" s="11">
        <f t="shared" ca="1" si="112"/>
        <v>1</v>
      </c>
      <c r="E437" s="11">
        <f t="shared" ca="1" si="113"/>
        <v>2</v>
      </c>
      <c r="F437" s="67"/>
      <c r="G437" s="67"/>
      <c r="H437" s="61"/>
      <c r="I437" s="68"/>
      <c r="J437" s="68"/>
      <c r="K437" s="61"/>
      <c r="L437" s="61"/>
    </row>
    <row r="438" spans="1:12" x14ac:dyDescent="0.3">
      <c r="A438" s="11">
        <f t="shared" si="93"/>
        <v>437</v>
      </c>
      <c r="B438" s="24">
        <v>45544</v>
      </c>
      <c r="C438" s="11">
        <f t="shared" ca="1" si="111"/>
        <v>2</v>
      </c>
      <c r="D438" s="11">
        <f t="shared" ca="1" si="112"/>
        <v>1</v>
      </c>
      <c r="E438" s="11">
        <f t="shared" ca="1" si="113"/>
        <v>3</v>
      </c>
      <c r="F438" s="67"/>
      <c r="G438" s="67"/>
      <c r="H438" s="61"/>
      <c r="I438" s="68"/>
      <c r="J438" s="68"/>
      <c r="K438" s="61"/>
      <c r="L438" s="61"/>
    </row>
    <row r="439" spans="1:12" x14ac:dyDescent="0.3">
      <c r="A439" s="11">
        <f t="shared" si="93"/>
        <v>438</v>
      </c>
      <c r="B439" s="24">
        <v>45545</v>
      </c>
      <c r="C439" s="11">
        <f t="shared" ca="1" si="111"/>
        <v>2</v>
      </c>
      <c r="D439" s="11">
        <f t="shared" ca="1" si="112"/>
        <v>1</v>
      </c>
      <c r="E439" s="11">
        <f t="shared" ca="1" si="113"/>
        <v>2</v>
      </c>
      <c r="F439" s="67"/>
      <c r="G439" s="67"/>
      <c r="H439" s="61"/>
      <c r="I439" s="68"/>
      <c r="J439" s="68"/>
      <c r="K439" s="61"/>
      <c r="L439" s="61"/>
    </row>
    <row r="440" spans="1:12" x14ac:dyDescent="0.3">
      <c r="A440" s="11">
        <f t="shared" si="93"/>
        <v>439</v>
      </c>
      <c r="B440" s="24">
        <v>45546</v>
      </c>
      <c r="C440" s="11">
        <f t="shared" ca="1" si="111"/>
        <v>0</v>
      </c>
      <c r="D440" s="11">
        <f t="shared" ca="1" si="112"/>
        <v>0</v>
      </c>
      <c r="E440" s="11">
        <f t="shared" ca="1" si="113"/>
        <v>0</v>
      </c>
      <c r="F440" s="67"/>
      <c r="G440" s="67"/>
      <c r="H440" s="61"/>
      <c r="I440" s="68"/>
      <c r="J440" s="68"/>
      <c r="K440" s="61"/>
      <c r="L440" s="61"/>
    </row>
    <row r="441" spans="1:12" x14ac:dyDescent="0.3">
      <c r="A441" s="11">
        <f t="shared" si="93"/>
        <v>440</v>
      </c>
      <c r="B441" s="24">
        <v>45547</v>
      </c>
      <c r="C441" s="11">
        <f t="shared" ca="1" si="111"/>
        <v>2</v>
      </c>
      <c r="D441" s="11">
        <f t="shared" ca="1" si="112"/>
        <v>1</v>
      </c>
      <c r="E441" s="11">
        <f t="shared" ca="1" si="113"/>
        <v>2</v>
      </c>
      <c r="F441" s="67"/>
      <c r="G441" s="67"/>
      <c r="H441" s="61"/>
      <c r="I441" s="68"/>
      <c r="J441" s="68"/>
      <c r="K441" s="61"/>
      <c r="L441" s="61"/>
    </row>
    <row r="442" spans="1:12" x14ac:dyDescent="0.3">
      <c r="A442" s="11">
        <f t="shared" si="93"/>
        <v>441</v>
      </c>
      <c r="B442" s="24">
        <v>45548</v>
      </c>
      <c r="C442" s="11">
        <f t="shared" ca="1" si="111"/>
        <v>2</v>
      </c>
      <c r="D442" s="11">
        <f t="shared" ca="1" si="112"/>
        <v>1</v>
      </c>
      <c r="E442" s="11">
        <f t="shared" ca="1" si="113"/>
        <v>2</v>
      </c>
      <c r="F442" s="67"/>
      <c r="G442" s="67"/>
      <c r="H442" s="61"/>
      <c r="I442" s="68"/>
      <c r="J442" s="68"/>
      <c r="K442" s="61"/>
      <c r="L442" s="61"/>
    </row>
    <row r="443" spans="1:12" x14ac:dyDescent="0.3">
      <c r="A443" s="11">
        <f t="shared" si="93"/>
        <v>442</v>
      </c>
      <c r="B443" s="24">
        <v>45549</v>
      </c>
      <c r="C443" s="11">
        <f t="shared" ca="1" si="111"/>
        <v>1</v>
      </c>
      <c r="D443" s="11">
        <f t="shared" ca="1" si="112"/>
        <v>1</v>
      </c>
      <c r="E443" s="11">
        <f t="shared" ca="1" si="113"/>
        <v>1</v>
      </c>
      <c r="F443" s="67"/>
      <c r="G443" s="67"/>
      <c r="H443" s="61"/>
      <c r="I443" s="68"/>
      <c r="J443" s="68"/>
      <c r="K443" s="61"/>
      <c r="L443" s="61"/>
    </row>
    <row r="444" spans="1:12" x14ac:dyDescent="0.3">
      <c r="A444" s="11">
        <f t="shared" si="93"/>
        <v>443</v>
      </c>
      <c r="B444" s="24">
        <v>45550</v>
      </c>
      <c r="C444" s="11">
        <f t="shared" ca="1" si="111"/>
        <v>0</v>
      </c>
      <c r="D444" s="11">
        <f t="shared" ca="1" si="112"/>
        <v>0</v>
      </c>
      <c r="E444" s="11">
        <f t="shared" ca="1" si="113"/>
        <v>0</v>
      </c>
      <c r="F444" s="67"/>
      <c r="G444" s="67"/>
      <c r="H444" s="61"/>
      <c r="I444" s="68"/>
      <c r="J444" s="68"/>
      <c r="K444" s="61"/>
      <c r="L444" s="61"/>
    </row>
    <row r="445" spans="1:12" x14ac:dyDescent="0.3">
      <c r="A445" s="11">
        <f t="shared" si="93"/>
        <v>444</v>
      </c>
      <c r="B445" s="24">
        <v>45551</v>
      </c>
      <c r="C445" s="11">
        <f t="shared" ca="1" si="111"/>
        <v>0</v>
      </c>
      <c r="D445" s="11">
        <f t="shared" ca="1" si="112"/>
        <v>0</v>
      </c>
      <c r="E445" s="11">
        <f t="shared" ca="1" si="113"/>
        <v>0</v>
      </c>
      <c r="F445" s="67"/>
      <c r="G445" s="67"/>
      <c r="H445" s="61"/>
      <c r="I445" s="68"/>
      <c r="J445" s="68"/>
      <c r="K445" s="61"/>
      <c r="L445" s="61"/>
    </row>
    <row r="446" spans="1:12" x14ac:dyDescent="0.3">
      <c r="A446" s="11">
        <f t="shared" si="93"/>
        <v>445</v>
      </c>
      <c r="B446" s="24">
        <v>45552</v>
      </c>
      <c r="C446" s="11">
        <f t="shared" ca="1" si="111"/>
        <v>0</v>
      </c>
      <c r="D446" s="11">
        <f t="shared" ca="1" si="112"/>
        <v>0</v>
      </c>
      <c r="E446" s="11">
        <f t="shared" ca="1" si="113"/>
        <v>0</v>
      </c>
      <c r="F446" s="67"/>
      <c r="G446" s="67"/>
      <c r="H446" s="61"/>
      <c r="I446" s="68"/>
      <c r="J446" s="68"/>
      <c r="K446" s="61"/>
      <c r="L446" s="61"/>
    </row>
    <row r="447" spans="1:12" x14ac:dyDescent="0.3">
      <c r="A447" s="11">
        <f t="shared" si="93"/>
        <v>446</v>
      </c>
      <c r="B447" s="24">
        <v>45553</v>
      </c>
      <c r="C447" s="11">
        <f t="shared" ca="1" si="111"/>
        <v>3</v>
      </c>
      <c r="D447" s="11">
        <f t="shared" ca="1" si="112"/>
        <v>1</v>
      </c>
      <c r="E447" s="11">
        <f t="shared" ca="1" si="113"/>
        <v>3</v>
      </c>
      <c r="F447" s="67"/>
      <c r="G447" s="67"/>
      <c r="H447" s="61"/>
      <c r="I447" s="68"/>
      <c r="J447" s="68"/>
      <c r="K447" s="61"/>
      <c r="L447" s="61"/>
    </row>
    <row r="448" spans="1:12" x14ac:dyDescent="0.3">
      <c r="A448" s="11">
        <f t="shared" si="93"/>
        <v>447</v>
      </c>
      <c r="B448" s="24">
        <v>45554</v>
      </c>
      <c r="C448" s="11">
        <f t="shared" ca="1" si="111"/>
        <v>1</v>
      </c>
      <c r="D448" s="11">
        <f t="shared" ca="1" si="112"/>
        <v>1</v>
      </c>
      <c r="E448" s="11">
        <f t="shared" ca="1" si="113"/>
        <v>1</v>
      </c>
      <c r="F448" s="67"/>
      <c r="G448" s="67"/>
      <c r="H448" s="61"/>
      <c r="I448" s="68"/>
      <c r="J448" s="68"/>
      <c r="K448" s="61"/>
      <c r="L448" s="61"/>
    </row>
    <row r="449" spans="1:12" x14ac:dyDescent="0.3">
      <c r="A449" s="11">
        <f t="shared" si="93"/>
        <v>448</v>
      </c>
      <c r="B449" s="24">
        <v>45555</v>
      </c>
      <c r="C449" s="11">
        <f t="shared" ca="1" si="111"/>
        <v>2</v>
      </c>
      <c r="D449" s="11">
        <f t="shared" ca="1" si="112"/>
        <v>1</v>
      </c>
      <c r="E449" s="11">
        <f t="shared" ca="1" si="113"/>
        <v>2</v>
      </c>
      <c r="F449" s="67"/>
      <c r="G449" s="67"/>
      <c r="H449" s="61"/>
      <c r="I449" s="68"/>
      <c r="J449" s="68"/>
      <c r="K449" s="61"/>
      <c r="L449" s="61"/>
    </row>
    <row r="450" spans="1:12" x14ac:dyDescent="0.3">
      <c r="A450" s="11">
        <f t="shared" si="93"/>
        <v>449</v>
      </c>
      <c r="B450" s="24">
        <v>45556</v>
      </c>
      <c r="C450" s="11">
        <f t="shared" ca="1" si="111"/>
        <v>0</v>
      </c>
      <c r="D450" s="11">
        <f t="shared" ca="1" si="112"/>
        <v>0</v>
      </c>
      <c r="E450" s="11">
        <f t="shared" ca="1" si="113"/>
        <v>0</v>
      </c>
      <c r="F450" s="67"/>
      <c r="G450" s="67"/>
      <c r="H450" s="61"/>
      <c r="I450" s="68"/>
      <c r="J450" s="68"/>
      <c r="K450" s="61"/>
      <c r="L450" s="61"/>
    </row>
    <row r="451" spans="1:12" x14ac:dyDescent="0.3">
      <c r="A451" s="11">
        <f t="shared" si="93"/>
        <v>450</v>
      </c>
      <c r="B451" s="24">
        <v>45557</v>
      </c>
      <c r="C451" s="11">
        <f t="shared" ca="1" si="111"/>
        <v>0</v>
      </c>
      <c r="D451" s="11">
        <f t="shared" ca="1" si="112"/>
        <v>0</v>
      </c>
      <c r="E451" s="11">
        <f t="shared" ca="1" si="113"/>
        <v>0</v>
      </c>
      <c r="F451" s="67"/>
      <c r="G451" s="67"/>
      <c r="H451" s="61"/>
      <c r="I451" s="68"/>
      <c r="J451" s="68"/>
      <c r="K451" s="61"/>
      <c r="L451" s="61"/>
    </row>
    <row r="452" spans="1:12" x14ac:dyDescent="0.3">
      <c r="A452" s="11">
        <f t="shared" si="93"/>
        <v>451</v>
      </c>
      <c r="B452" s="24">
        <v>45558</v>
      </c>
      <c r="C452" s="11">
        <f t="shared" ca="1" si="111"/>
        <v>1</v>
      </c>
      <c r="D452" s="11">
        <f t="shared" ca="1" si="112"/>
        <v>1</v>
      </c>
      <c r="E452" s="11">
        <f t="shared" ca="1" si="113"/>
        <v>1</v>
      </c>
      <c r="F452" s="67">
        <f t="shared" ref="F452" ca="1" si="114">COUNTIFS(D452:D481,$N$2)</f>
        <v>8</v>
      </c>
      <c r="G452" s="67">
        <f t="shared" ref="G452" ca="1" si="115">SUMIFS(E452:E481,D452:D481,$N$2)</f>
        <v>0</v>
      </c>
      <c r="H452" s="61">
        <f t="shared" ref="H452" ca="1" si="116">IF(AND(F452&lt;&gt;0,F452&lt;&gt;""),G452/F452,"")</f>
        <v>0</v>
      </c>
      <c r="I452" s="68">
        <f t="shared" ref="I452" ca="1" si="117">COUNTIFS(D452:D481,$N$3)</f>
        <v>22</v>
      </c>
      <c r="J452" s="68">
        <f t="shared" ref="J452" ca="1" si="118">SUMIFS(E452:E481,D452:D481,$N$3)</f>
        <v>47</v>
      </c>
      <c r="K452" s="61">
        <f t="shared" ref="K452" ca="1" si="119">IF(AND(I452&lt;&gt;"",I452&lt;&gt;0),J452/I452,"")</f>
        <v>2.1363636363636362</v>
      </c>
      <c r="L452" s="61" t="str">
        <f t="shared" ref="L452" ca="1" si="120">IF(AND(H452&lt;&gt;"",H452&lt;&gt;0),K452/H452,"")</f>
        <v/>
      </c>
    </row>
    <row r="453" spans="1:12" x14ac:dyDescent="0.3">
      <c r="A453" s="11">
        <f t="shared" ref="A453:A516" si="121">A452+1</f>
        <v>452</v>
      </c>
      <c r="B453" s="24">
        <v>45559</v>
      </c>
      <c r="C453" s="11">
        <f t="shared" ca="1" si="111"/>
        <v>3</v>
      </c>
      <c r="D453" s="11">
        <f t="shared" ca="1" si="112"/>
        <v>1</v>
      </c>
      <c r="E453" s="11">
        <f t="shared" ca="1" si="113"/>
        <v>3</v>
      </c>
      <c r="F453" s="67"/>
      <c r="G453" s="67"/>
      <c r="H453" s="61"/>
      <c r="I453" s="68"/>
      <c r="J453" s="68"/>
      <c r="K453" s="61"/>
      <c r="L453" s="61"/>
    </row>
    <row r="454" spans="1:12" x14ac:dyDescent="0.3">
      <c r="A454" s="11">
        <f t="shared" si="121"/>
        <v>453</v>
      </c>
      <c r="B454" s="24">
        <v>45560</v>
      </c>
      <c r="C454" s="11">
        <f t="shared" ca="1" si="111"/>
        <v>0</v>
      </c>
      <c r="D454" s="11">
        <f t="shared" ca="1" si="112"/>
        <v>0</v>
      </c>
      <c r="E454" s="11">
        <f t="shared" ca="1" si="113"/>
        <v>0</v>
      </c>
      <c r="F454" s="67"/>
      <c r="G454" s="67"/>
      <c r="H454" s="61"/>
      <c r="I454" s="68"/>
      <c r="J454" s="68"/>
      <c r="K454" s="61"/>
      <c r="L454" s="61"/>
    </row>
    <row r="455" spans="1:12" x14ac:dyDescent="0.3">
      <c r="A455" s="11">
        <f t="shared" si="121"/>
        <v>454</v>
      </c>
      <c r="B455" s="24">
        <v>45561</v>
      </c>
      <c r="C455" s="11">
        <f t="shared" ca="1" si="111"/>
        <v>4</v>
      </c>
      <c r="D455" s="11">
        <f t="shared" ca="1" si="112"/>
        <v>1</v>
      </c>
      <c r="E455" s="11">
        <f t="shared" ca="1" si="113"/>
        <v>4</v>
      </c>
      <c r="F455" s="67"/>
      <c r="G455" s="67"/>
      <c r="H455" s="61"/>
      <c r="I455" s="68"/>
      <c r="J455" s="68"/>
      <c r="K455" s="61"/>
      <c r="L455" s="61"/>
    </row>
    <row r="456" spans="1:12" x14ac:dyDescent="0.3">
      <c r="A456" s="11">
        <f t="shared" si="121"/>
        <v>455</v>
      </c>
      <c r="B456" s="24">
        <v>45562</v>
      </c>
      <c r="C456" s="11">
        <f t="shared" ca="1" si="111"/>
        <v>0</v>
      </c>
      <c r="D456" s="11">
        <f t="shared" ca="1" si="112"/>
        <v>0</v>
      </c>
      <c r="E456" s="11">
        <f t="shared" ca="1" si="113"/>
        <v>0</v>
      </c>
      <c r="F456" s="67"/>
      <c r="G456" s="67"/>
      <c r="H456" s="61"/>
      <c r="I456" s="68"/>
      <c r="J456" s="68"/>
      <c r="K456" s="61"/>
      <c r="L456" s="61"/>
    </row>
    <row r="457" spans="1:12" x14ac:dyDescent="0.3">
      <c r="A457" s="11">
        <f t="shared" si="121"/>
        <v>456</v>
      </c>
      <c r="B457" s="24">
        <v>45563</v>
      </c>
      <c r="C457" s="11">
        <f t="shared" ca="1" si="111"/>
        <v>0</v>
      </c>
      <c r="D457" s="11">
        <f t="shared" ca="1" si="112"/>
        <v>0</v>
      </c>
      <c r="E457" s="11">
        <f t="shared" ca="1" si="113"/>
        <v>0</v>
      </c>
      <c r="F457" s="67"/>
      <c r="G457" s="67"/>
      <c r="H457" s="61"/>
      <c r="I457" s="68"/>
      <c r="J457" s="68"/>
      <c r="K457" s="61"/>
      <c r="L457" s="61"/>
    </row>
    <row r="458" spans="1:12" x14ac:dyDescent="0.3">
      <c r="A458" s="11">
        <f t="shared" si="121"/>
        <v>457</v>
      </c>
      <c r="B458" s="24">
        <v>45564</v>
      </c>
      <c r="C458" s="11">
        <f t="shared" ca="1" si="111"/>
        <v>1</v>
      </c>
      <c r="D458" s="11">
        <f t="shared" ca="1" si="112"/>
        <v>1</v>
      </c>
      <c r="E458" s="11">
        <f t="shared" ca="1" si="113"/>
        <v>1</v>
      </c>
      <c r="F458" s="67"/>
      <c r="G458" s="67"/>
      <c r="H458" s="61"/>
      <c r="I458" s="68"/>
      <c r="J458" s="68"/>
      <c r="K458" s="61"/>
      <c r="L458" s="61"/>
    </row>
    <row r="459" spans="1:12" x14ac:dyDescent="0.3">
      <c r="A459" s="11">
        <f t="shared" si="121"/>
        <v>458</v>
      </c>
      <c r="B459" s="24">
        <v>45565</v>
      </c>
      <c r="C459" s="11">
        <f t="shared" ca="1" si="111"/>
        <v>2</v>
      </c>
      <c r="D459" s="11">
        <f t="shared" ca="1" si="112"/>
        <v>1</v>
      </c>
      <c r="E459" s="11">
        <f t="shared" ca="1" si="113"/>
        <v>2</v>
      </c>
      <c r="F459" s="67"/>
      <c r="G459" s="67"/>
      <c r="H459" s="61"/>
      <c r="I459" s="68"/>
      <c r="J459" s="68"/>
      <c r="K459" s="61"/>
      <c r="L459" s="61"/>
    </row>
    <row r="460" spans="1:12" x14ac:dyDescent="0.3">
      <c r="A460" s="11">
        <f t="shared" si="121"/>
        <v>459</v>
      </c>
      <c r="B460" s="24">
        <v>45566</v>
      </c>
      <c r="C460" s="11">
        <f t="shared" ref="C460:C489" ca="1" si="122">IF(TODAY() &gt;= B460, COUNTIFS(data_2,_xlfn.CONCAT("=",B460)), "")</f>
        <v>1</v>
      </c>
      <c r="D460" s="11">
        <f t="shared" ref="D460:D489" ca="1" si="123">IF(C460&lt;&gt;"",IF(C460&gt;=1,1,0),"")</f>
        <v>1</v>
      </c>
      <c r="E460" s="11">
        <f t="shared" ref="E460:E489" ca="1" si="124">IF(TODAY() &gt;= B460, COUNTIFS(data_1,_xlfn.CONCAT("=",B460)), "")</f>
        <v>1</v>
      </c>
      <c r="F460" s="67"/>
      <c r="G460" s="67"/>
      <c r="H460" s="61"/>
      <c r="I460" s="68"/>
      <c r="J460" s="68"/>
      <c r="K460" s="61"/>
      <c r="L460" s="61"/>
    </row>
    <row r="461" spans="1:12" x14ac:dyDescent="0.3">
      <c r="A461" s="11">
        <f t="shared" si="121"/>
        <v>460</v>
      </c>
      <c r="B461" s="24">
        <v>45567</v>
      </c>
      <c r="C461" s="11">
        <f t="shared" ca="1" si="122"/>
        <v>2</v>
      </c>
      <c r="D461" s="11">
        <f t="shared" ca="1" si="123"/>
        <v>1</v>
      </c>
      <c r="E461" s="11">
        <f t="shared" ca="1" si="124"/>
        <v>3</v>
      </c>
      <c r="F461" s="67"/>
      <c r="G461" s="67"/>
      <c r="H461" s="61"/>
      <c r="I461" s="68"/>
      <c r="J461" s="68"/>
      <c r="K461" s="61"/>
      <c r="L461" s="61"/>
    </row>
    <row r="462" spans="1:12" x14ac:dyDescent="0.3">
      <c r="A462" s="11">
        <f t="shared" si="121"/>
        <v>461</v>
      </c>
      <c r="B462" s="24">
        <v>45568</v>
      </c>
      <c r="C462" s="11">
        <f t="shared" ca="1" si="122"/>
        <v>2</v>
      </c>
      <c r="D462" s="11">
        <f t="shared" ca="1" si="123"/>
        <v>1</v>
      </c>
      <c r="E462" s="11">
        <f t="shared" ca="1" si="124"/>
        <v>2</v>
      </c>
      <c r="F462" s="67"/>
      <c r="G462" s="67"/>
      <c r="H462" s="61"/>
      <c r="I462" s="68"/>
      <c r="J462" s="68"/>
      <c r="K462" s="61"/>
      <c r="L462" s="61"/>
    </row>
    <row r="463" spans="1:12" x14ac:dyDescent="0.3">
      <c r="A463" s="11">
        <f t="shared" si="121"/>
        <v>462</v>
      </c>
      <c r="B463" s="24">
        <v>45569</v>
      </c>
      <c r="C463" s="11">
        <f t="shared" ca="1" si="122"/>
        <v>0</v>
      </c>
      <c r="D463" s="11">
        <f t="shared" ca="1" si="123"/>
        <v>0</v>
      </c>
      <c r="E463" s="11">
        <f t="shared" ca="1" si="124"/>
        <v>0</v>
      </c>
      <c r="F463" s="67"/>
      <c r="G463" s="67"/>
      <c r="H463" s="61"/>
      <c r="I463" s="68"/>
      <c r="J463" s="68"/>
      <c r="K463" s="61"/>
      <c r="L463" s="61"/>
    </row>
    <row r="464" spans="1:12" x14ac:dyDescent="0.3">
      <c r="A464" s="11">
        <f t="shared" si="121"/>
        <v>463</v>
      </c>
      <c r="B464" s="24">
        <v>45570</v>
      </c>
      <c r="C464" s="11">
        <f t="shared" ca="1" si="122"/>
        <v>3</v>
      </c>
      <c r="D464" s="11">
        <f t="shared" ca="1" si="123"/>
        <v>1</v>
      </c>
      <c r="E464" s="11">
        <f t="shared" ca="1" si="124"/>
        <v>3</v>
      </c>
      <c r="F464" s="67"/>
      <c r="G464" s="67"/>
      <c r="H464" s="61"/>
      <c r="I464" s="68"/>
      <c r="J464" s="68"/>
      <c r="K464" s="61"/>
      <c r="L464" s="61"/>
    </row>
    <row r="465" spans="1:12" x14ac:dyDescent="0.3">
      <c r="A465" s="11">
        <f t="shared" si="121"/>
        <v>464</v>
      </c>
      <c r="B465" s="24">
        <v>45571</v>
      </c>
      <c r="C465" s="11">
        <f t="shared" ca="1" si="122"/>
        <v>3</v>
      </c>
      <c r="D465" s="11">
        <f t="shared" ca="1" si="123"/>
        <v>1</v>
      </c>
      <c r="E465" s="11">
        <f t="shared" ca="1" si="124"/>
        <v>3</v>
      </c>
      <c r="F465" s="67"/>
      <c r="G465" s="67"/>
      <c r="H465" s="61"/>
      <c r="I465" s="68"/>
      <c r="J465" s="68"/>
      <c r="K465" s="61"/>
      <c r="L465" s="61"/>
    </row>
    <row r="466" spans="1:12" x14ac:dyDescent="0.3">
      <c r="A466" s="11">
        <f t="shared" si="121"/>
        <v>465</v>
      </c>
      <c r="B466" s="24">
        <v>45572</v>
      </c>
      <c r="C466" s="11">
        <f t="shared" ca="1" si="122"/>
        <v>1</v>
      </c>
      <c r="D466" s="11">
        <f t="shared" ca="1" si="123"/>
        <v>1</v>
      </c>
      <c r="E466" s="11">
        <f t="shared" ca="1" si="124"/>
        <v>1</v>
      </c>
      <c r="F466" s="67"/>
      <c r="G466" s="67"/>
      <c r="H466" s="61"/>
      <c r="I466" s="68"/>
      <c r="J466" s="68"/>
      <c r="K466" s="61"/>
      <c r="L466" s="61"/>
    </row>
    <row r="467" spans="1:12" x14ac:dyDescent="0.3">
      <c r="A467" s="11">
        <f t="shared" si="121"/>
        <v>466</v>
      </c>
      <c r="B467" s="24">
        <v>45573</v>
      </c>
      <c r="C467" s="11">
        <f t="shared" ca="1" si="122"/>
        <v>2</v>
      </c>
      <c r="D467" s="11">
        <f t="shared" ca="1" si="123"/>
        <v>1</v>
      </c>
      <c r="E467" s="11">
        <f t="shared" ca="1" si="124"/>
        <v>2</v>
      </c>
      <c r="F467" s="67"/>
      <c r="G467" s="67"/>
      <c r="H467" s="61"/>
      <c r="I467" s="68"/>
      <c r="J467" s="68"/>
      <c r="K467" s="61"/>
      <c r="L467" s="61"/>
    </row>
    <row r="468" spans="1:12" x14ac:dyDescent="0.3">
      <c r="A468" s="11">
        <f t="shared" si="121"/>
        <v>467</v>
      </c>
      <c r="B468" s="24">
        <v>45574</v>
      </c>
      <c r="C468" s="11">
        <f t="shared" ca="1" si="122"/>
        <v>2</v>
      </c>
      <c r="D468" s="11">
        <f t="shared" ca="1" si="123"/>
        <v>1</v>
      </c>
      <c r="E468" s="11">
        <f t="shared" ca="1" si="124"/>
        <v>2</v>
      </c>
      <c r="F468" s="67"/>
      <c r="G468" s="67"/>
      <c r="H468" s="61"/>
      <c r="I468" s="68"/>
      <c r="J468" s="68"/>
      <c r="K468" s="61"/>
      <c r="L468" s="61"/>
    </row>
    <row r="469" spans="1:12" x14ac:dyDescent="0.3">
      <c r="A469" s="11">
        <f t="shared" si="121"/>
        <v>468</v>
      </c>
      <c r="B469" s="24">
        <v>45575</v>
      </c>
      <c r="C469" s="11">
        <f t="shared" ca="1" si="122"/>
        <v>1</v>
      </c>
      <c r="D469" s="11">
        <f t="shared" ca="1" si="123"/>
        <v>1</v>
      </c>
      <c r="E469" s="11">
        <f t="shared" ca="1" si="124"/>
        <v>1</v>
      </c>
      <c r="F469" s="67"/>
      <c r="G469" s="67"/>
      <c r="H469" s="61"/>
      <c r="I469" s="68"/>
      <c r="J469" s="68"/>
      <c r="K469" s="61"/>
      <c r="L469" s="61"/>
    </row>
    <row r="470" spans="1:12" x14ac:dyDescent="0.3">
      <c r="A470" s="11">
        <f t="shared" si="121"/>
        <v>469</v>
      </c>
      <c r="B470" s="24">
        <v>45576</v>
      </c>
      <c r="C470" s="11">
        <f t="shared" ca="1" si="122"/>
        <v>0</v>
      </c>
      <c r="D470" s="11">
        <f t="shared" ca="1" si="123"/>
        <v>0</v>
      </c>
      <c r="E470" s="11">
        <f t="shared" ca="1" si="124"/>
        <v>0</v>
      </c>
      <c r="F470" s="67"/>
      <c r="G470" s="67"/>
      <c r="H470" s="61"/>
      <c r="I470" s="68"/>
      <c r="J470" s="68"/>
      <c r="K470" s="61"/>
      <c r="L470" s="61"/>
    </row>
    <row r="471" spans="1:12" x14ac:dyDescent="0.3">
      <c r="A471" s="11">
        <f t="shared" si="121"/>
        <v>470</v>
      </c>
      <c r="B471" s="24">
        <v>45577</v>
      </c>
      <c r="C471" s="11">
        <f t="shared" ca="1" si="122"/>
        <v>3</v>
      </c>
      <c r="D471" s="11">
        <f t="shared" ca="1" si="123"/>
        <v>1</v>
      </c>
      <c r="E471" s="11">
        <f t="shared" ca="1" si="124"/>
        <v>3</v>
      </c>
      <c r="F471" s="67"/>
      <c r="G471" s="67"/>
      <c r="H471" s="61"/>
      <c r="I471" s="68"/>
      <c r="J471" s="68"/>
      <c r="K471" s="61"/>
      <c r="L471" s="61"/>
    </row>
    <row r="472" spans="1:12" x14ac:dyDescent="0.3">
      <c r="A472" s="11">
        <f t="shared" si="121"/>
        <v>471</v>
      </c>
      <c r="B472" s="24">
        <v>45578</v>
      </c>
      <c r="C472" s="11">
        <f t="shared" ca="1" si="122"/>
        <v>1</v>
      </c>
      <c r="D472" s="11">
        <f t="shared" ca="1" si="123"/>
        <v>1</v>
      </c>
      <c r="E472" s="11">
        <f t="shared" ca="1" si="124"/>
        <v>1</v>
      </c>
      <c r="F472" s="67"/>
      <c r="G472" s="67"/>
      <c r="H472" s="61"/>
      <c r="I472" s="68"/>
      <c r="J472" s="68"/>
      <c r="K472" s="61"/>
      <c r="L472" s="61"/>
    </row>
    <row r="473" spans="1:12" x14ac:dyDescent="0.3">
      <c r="A473" s="11">
        <f t="shared" si="121"/>
        <v>472</v>
      </c>
      <c r="B473" s="24">
        <v>45579</v>
      </c>
      <c r="C473" s="11">
        <f t="shared" ca="1" si="122"/>
        <v>0</v>
      </c>
      <c r="D473" s="11">
        <f t="shared" ca="1" si="123"/>
        <v>0</v>
      </c>
      <c r="E473" s="11">
        <f t="shared" ca="1" si="124"/>
        <v>0</v>
      </c>
      <c r="F473" s="67"/>
      <c r="G473" s="67"/>
      <c r="H473" s="61"/>
      <c r="I473" s="68"/>
      <c r="J473" s="68"/>
      <c r="K473" s="61"/>
      <c r="L473" s="61"/>
    </row>
    <row r="474" spans="1:12" x14ac:dyDescent="0.3">
      <c r="A474" s="11">
        <f t="shared" si="121"/>
        <v>473</v>
      </c>
      <c r="B474" s="24">
        <v>45580</v>
      </c>
      <c r="C474" s="11">
        <f t="shared" ca="1" si="122"/>
        <v>0</v>
      </c>
      <c r="D474" s="11">
        <f t="shared" ca="1" si="123"/>
        <v>0</v>
      </c>
      <c r="E474" s="11">
        <f t="shared" ca="1" si="124"/>
        <v>0</v>
      </c>
      <c r="F474" s="67"/>
      <c r="G474" s="67"/>
      <c r="H474" s="61"/>
      <c r="I474" s="68"/>
      <c r="J474" s="68"/>
      <c r="K474" s="61"/>
      <c r="L474" s="61"/>
    </row>
    <row r="475" spans="1:12" x14ac:dyDescent="0.3">
      <c r="A475" s="11">
        <f t="shared" si="121"/>
        <v>474</v>
      </c>
      <c r="B475" s="24">
        <v>45581</v>
      </c>
      <c r="C475" s="11">
        <f t="shared" ca="1" si="122"/>
        <v>4</v>
      </c>
      <c r="D475" s="11">
        <f t="shared" ca="1" si="123"/>
        <v>1</v>
      </c>
      <c r="E475" s="11">
        <f t="shared" ca="1" si="124"/>
        <v>4</v>
      </c>
      <c r="F475" s="67"/>
      <c r="G475" s="67"/>
      <c r="H475" s="61"/>
      <c r="I475" s="68"/>
      <c r="J475" s="68"/>
      <c r="K475" s="61"/>
      <c r="L475" s="61"/>
    </row>
    <row r="476" spans="1:12" x14ac:dyDescent="0.3">
      <c r="A476" s="11">
        <f t="shared" si="121"/>
        <v>475</v>
      </c>
      <c r="B476" s="24">
        <v>45582</v>
      </c>
      <c r="C476" s="11">
        <f t="shared" ca="1" si="122"/>
        <v>1</v>
      </c>
      <c r="D476" s="11">
        <f t="shared" ca="1" si="123"/>
        <v>1</v>
      </c>
      <c r="E476" s="11">
        <f t="shared" ca="1" si="124"/>
        <v>1</v>
      </c>
      <c r="F476" s="67"/>
      <c r="G476" s="67"/>
      <c r="H476" s="61"/>
      <c r="I476" s="68"/>
      <c r="J476" s="68"/>
      <c r="K476" s="61"/>
      <c r="L476" s="61"/>
    </row>
    <row r="477" spans="1:12" x14ac:dyDescent="0.3">
      <c r="A477" s="11">
        <f t="shared" si="121"/>
        <v>476</v>
      </c>
      <c r="B477" s="24">
        <v>45583</v>
      </c>
      <c r="C477" s="11">
        <f t="shared" ca="1" si="122"/>
        <v>1</v>
      </c>
      <c r="D477" s="11">
        <f t="shared" ca="1" si="123"/>
        <v>1</v>
      </c>
      <c r="E477" s="11">
        <f t="shared" ca="1" si="124"/>
        <v>1</v>
      </c>
      <c r="F477" s="67"/>
      <c r="G477" s="67"/>
      <c r="H477" s="61"/>
      <c r="I477" s="68"/>
      <c r="J477" s="68"/>
      <c r="K477" s="61"/>
      <c r="L477" s="61"/>
    </row>
    <row r="478" spans="1:12" x14ac:dyDescent="0.3">
      <c r="A478" s="11">
        <f t="shared" si="121"/>
        <v>477</v>
      </c>
      <c r="B478" s="24">
        <v>45584</v>
      </c>
      <c r="C478" s="11">
        <f t="shared" ca="1" si="122"/>
        <v>0</v>
      </c>
      <c r="D478" s="11">
        <f t="shared" ca="1" si="123"/>
        <v>0</v>
      </c>
      <c r="E478" s="11">
        <f t="shared" ca="1" si="124"/>
        <v>0</v>
      </c>
      <c r="F478" s="67"/>
      <c r="G478" s="67"/>
      <c r="H478" s="61"/>
      <c r="I478" s="68"/>
      <c r="J478" s="68"/>
      <c r="K478" s="61"/>
      <c r="L478" s="61"/>
    </row>
    <row r="479" spans="1:12" x14ac:dyDescent="0.3">
      <c r="A479" s="11">
        <f t="shared" si="121"/>
        <v>478</v>
      </c>
      <c r="B479" s="24">
        <v>45585</v>
      </c>
      <c r="C479" s="11">
        <f t="shared" ca="1" si="122"/>
        <v>4</v>
      </c>
      <c r="D479" s="11">
        <f t="shared" ca="1" si="123"/>
        <v>1</v>
      </c>
      <c r="E479" s="11">
        <f t="shared" ca="1" si="124"/>
        <v>4</v>
      </c>
      <c r="F479" s="67"/>
      <c r="G479" s="67"/>
      <c r="H479" s="61"/>
      <c r="I479" s="68"/>
      <c r="J479" s="68"/>
      <c r="K479" s="61"/>
      <c r="L479" s="61"/>
    </row>
    <row r="480" spans="1:12" x14ac:dyDescent="0.3">
      <c r="A480" s="11">
        <f t="shared" si="121"/>
        <v>479</v>
      </c>
      <c r="B480" s="24">
        <v>45586</v>
      </c>
      <c r="C480" s="11">
        <f t="shared" ca="1" si="122"/>
        <v>3</v>
      </c>
      <c r="D480" s="11">
        <f t="shared" ca="1" si="123"/>
        <v>1</v>
      </c>
      <c r="E480" s="11">
        <f t="shared" ca="1" si="124"/>
        <v>3</v>
      </c>
      <c r="F480" s="67"/>
      <c r="G480" s="67"/>
      <c r="H480" s="61"/>
      <c r="I480" s="68"/>
      <c r="J480" s="68"/>
      <c r="K480" s="61"/>
      <c r="L480" s="61"/>
    </row>
    <row r="481" spans="1:12" x14ac:dyDescent="0.3">
      <c r="A481" s="11">
        <f t="shared" si="121"/>
        <v>480</v>
      </c>
      <c r="B481" s="24">
        <v>45587</v>
      </c>
      <c r="C481" s="11">
        <f t="shared" ca="1" si="122"/>
        <v>1</v>
      </c>
      <c r="D481" s="11">
        <f t="shared" ca="1" si="123"/>
        <v>1</v>
      </c>
      <c r="E481" s="11">
        <f t="shared" ca="1" si="124"/>
        <v>1</v>
      </c>
      <c r="F481" s="67"/>
      <c r="G481" s="67"/>
      <c r="H481" s="61"/>
      <c r="I481" s="68"/>
      <c r="J481" s="68"/>
      <c r="K481" s="61"/>
      <c r="L481" s="61"/>
    </row>
    <row r="482" spans="1:12" x14ac:dyDescent="0.3">
      <c r="A482" s="11">
        <f t="shared" si="121"/>
        <v>481</v>
      </c>
      <c r="B482" s="24">
        <v>45588</v>
      </c>
      <c r="C482" s="11">
        <f t="shared" ca="1" si="122"/>
        <v>0</v>
      </c>
      <c r="D482" s="11">
        <f t="shared" ca="1" si="123"/>
        <v>0</v>
      </c>
      <c r="E482" s="11">
        <f t="shared" ca="1" si="124"/>
        <v>0</v>
      </c>
      <c r="F482" s="67">
        <f t="shared" ref="F482" ca="1" si="125">COUNTIFS(D482:D511,$N$2)</f>
        <v>13</v>
      </c>
      <c r="G482" s="67">
        <f t="shared" ref="G482" ca="1" si="126">SUMIFS(E482:E511,D482:D511,$N$2)</f>
        <v>11</v>
      </c>
      <c r="H482" s="61">
        <f t="shared" ref="H482" ca="1" si="127">IF(AND(F482&lt;&gt;0,F482&lt;&gt;""),G482/F482,"")</f>
        <v>0.84615384615384615</v>
      </c>
      <c r="I482" s="68">
        <f t="shared" ref="I482" ca="1" si="128">COUNTIFS(D482:D511,$N$3)</f>
        <v>17</v>
      </c>
      <c r="J482" s="68">
        <f t="shared" ref="J482" ca="1" si="129">SUMIFS(E482:E511,D482:D511,$N$3)</f>
        <v>31</v>
      </c>
      <c r="K482" s="61">
        <f t="shared" ref="K482" ca="1" si="130">IF(AND(I482&lt;&gt;"",I482&lt;&gt;0),J482/I482,"")</f>
        <v>1.8235294117647058</v>
      </c>
      <c r="L482" s="61">
        <f t="shared" ref="L482" ca="1" si="131">IF(AND(H482&lt;&gt;"",H482&lt;&gt;0),K482/H482,"")</f>
        <v>2.1550802139037435</v>
      </c>
    </row>
    <row r="483" spans="1:12" x14ac:dyDescent="0.3">
      <c r="A483" s="11">
        <f t="shared" si="121"/>
        <v>482</v>
      </c>
      <c r="B483" s="24">
        <v>45589</v>
      </c>
      <c r="C483" s="11">
        <f t="shared" ca="1" si="122"/>
        <v>2</v>
      </c>
      <c r="D483" s="11">
        <f t="shared" ca="1" si="123"/>
        <v>1</v>
      </c>
      <c r="E483" s="11">
        <f t="shared" ca="1" si="124"/>
        <v>2</v>
      </c>
      <c r="F483" s="67"/>
      <c r="G483" s="67"/>
      <c r="H483" s="61"/>
      <c r="I483" s="68"/>
      <c r="J483" s="68"/>
      <c r="K483" s="61"/>
      <c r="L483" s="61"/>
    </row>
    <row r="484" spans="1:12" x14ac:dyDescent="0.3">
      <c r="A484" s="11">
        <f t="shared" si="121"/>
        <v>483</v>
      </c>
      <c r="B484" s="24">
        <v>45590</v>
      </c>
      <c r="C484" s="11">
        <f t="shared" ca="1" si="122"/>
        <v>1</v>
      </c>
      <c r="D484" s="11">
        <f t="shared" ca="1" si="123"/>
        <v>1</v>
      </c>
      <c r="E484" s="11">
        <f t="shared" ca="1" si="124"/>
        <v>1</v>
      </c>
      <c r="F484" s="67"/>
      <c r="G484" s="67"/>
      <c r="H484" s="61"/>
      <c r="I484" s="68"/>
      <c r="J484" s="68"/>
      <c r="K484" s="61"/>
      <c r="L484" s="61"/>
    </row>
    <row r="485" spans="1:12" x14ac:dyDescent="0.3">
      <c r="A485" s="11">
        <f t="shared" si="121"/>
        <v>484</v>
      </c>
      <c r="B485" s="24">
        <v>45591</v>
      </c>
      <c r="C485" s="11">
        <f t="shared" ca="1" si="122"/>
        <v>1</v>
      </c>
      <c r="D485" s="11">
        <f t="shared" ca="1" si="123"/>
        <v>1</v>
      </c>
      <c r="E485" s="11">
        <f t="shared" ca="1" si="124"/>
        <v>1</v>
      </c>
      <c r="F485" s="67"/>
      <c r="G485" s="67"/>
      <c r="H485" s="61"/>
      <c r="I485" s="68"/>
      <c r="J485" s="68"/>
      <c r="K485" s="61"/>
      <c r="L485" s="61"/>
    </row>
    <row r="486" spans="1:12" x14ac:dyDescent="0.3">
      <c r="A486" s="11">
        <f t="shared" si="121"/>
        <v>485</v>
      </c>
      <c r="B486" s="24">
        <v>45592</v>
      </c>
      <c r="C486" s="11">
        <f t="shared" ca="1" si="122"/>
        <v>1</v>
      </c>
      <c r="D486" s="11">
        <f t="shared" ca="1" si="123"/>
        <v>1</v>
      </c>
      <c r="E486" s="11">
        <f t="shared" ca="1" si="124"/>
        <v>1</v>
      </c>
      <c r="F486" s="67"/>
      <c r="G486" s="67"/>
      <c r="H486" s="61"/>
      <c r="I486" s="68"/>
      <c r="J486" s="68"/>
      <c r="K486" s="61"/>
      <c r="L486" s="61"/>
    </row>
    <row r="487" spans="1:12" x14ac:dyDescent="0.3">
      <c r="A487" s="11">
        <f t="shared" si="121"/>
        <v>486</v>
      </c>
      <c r="B487" s="24">
        <v>45593</v>
      </c>
      <c r="C487" s="11">
        <f t="shared" ca="1" si="122"/>
        <v>2</v>
      </c>
      <c r="D487" s="11">
        <f t="shared" ca="1" si="123"/>
        <v>1</v>
      </c>
      <c r="E487" s="11">
        <f t="shared" ca="1" si="124"/>
        <v>2</v>
      </c>
      <c r="F487" s="67"/>
      <c r="G487" s="67"/>
      <c r="H487" s="61"/>
      <c r="I487" s="68"/>
      <c r="J487" s="68"/>
      <c r="K487" s="61"/>
      <c r="L487" s="61"/>
    </row>
    <row r="488" spans="1:12" x14ac:dyDescent="0.3">
      <c r="A488" s="11">
        <f t="shared" si="121"/>
        <v>487</v>
      </c>
      <c r="B488" s="24">
        <v>45594</v>
      </c>
      <c r="C488" s="11">
        <f t="shared" ca="1" si="122"/>
        <v>1</v>
      </c>
      <c r="D488" s="11">
        <f t="shared" ca="1" si="123"/>
        <v>1</v>
      </c>
      <c r="E488" s="11">
        <f t="shared" ca="1" si="124"/>
        <v>1</v>
      </c>
      <c r="F488" s="67"/>
      <c r="G488" s="67"/>
      <c r="H488" s="61"/>
      <c r="I488" s="68"/>
      <c r="J488" s="68"/>
      <c r="K488" s="61"/>
      <c r="L488" s="61"/>
    </row>
    <row r="489" spans="1:12" x14ac:dyDescent="0.3">
      <c r="A489" s="11">
        <f t="shared" si="121"/>
        <v>488</v>
      </c>
      <c r="B489" s="24">
        <v>45595</v>
      </c>
      <c r="C489" s="11">
        <f t="shared" ca="1" si="122"/>
        <v>0</v>
      </c>
      <c r="D489" s="11">
        <f t="shared" ca="1" si="123"/>
        <v>0</v>
      </c>
      <c r="E489" s="11">
        <f t="shared" ca="1" si="124"/>
        <v>0</v>
      </c>
      <c r="F489" s="67"/>
      <c r="G489" s="67"/>
      <c r="H489" s="61"/>
      <c r="I489" s="68"/>
      <c r="J489" s="68"/>
      <c r="K489" s="61"/>
      <c r="L489" s="61"/>
    </row>
    <row r="490" spans="1:12" x14ac:dyDescent="0.3">
      <c r="A490" s="11">
        <f t="shared" si="121"/>
        <v>489</v>
      </c>
      <c r="B490" s="24">
        <v>45596</v>
      </c>
      <c r="C490" s="11">
        <f t="shared" ref="C490:C553" ca="1" si="132">IF(TODAY() &gt;= B490, COUNTIFS(data_2,_xlfn.CONCAT("=",B490)), "")</f>
        <v>1</v>
      </c>
      <c r="D490" s="11">
        <f t="shared" ref="D490:D553" ca="1" si="133">IF(C490&lt;&gt;"",IF(C490&gt;=1,1,0),"")</f>
        <v>1</v>
      </c>
      <c r="E490" s="11">
        <f t="shared" ref="E490:E553" ca="1" si="134">IF(TODAY() &gt;= B490, COUNTIFS(data_1,_xlfn.CONCAT("=",B490)), "")</f>
        <v>1</v>
      </c>
      <c r="F490" s="67"/>
      <c r="G490" s="67"/>
      <c r="H490" s="61"/>
      <c r="I490" s="68"/>
      <c r="J490" s="68"/>
      <c r="K490" s="61"/>
      <c r="L490" s="61"/>
    </row>
    <row r="491" spans="1:12" x14ac:dyDescent="0.3">
      <c r="A491" s="11">
        <f t="shared" si="121"/>
        <v>490</v>
      </c>
      <c r="B491" s="24">
        <v>45597</v>
      </c>
      <c r="C491" s="11">
        <f t="shared" ca="1" si="132"/>
        <v>1</v>
      </c>
      <c r="D491" s="11">
        <f t="shared" ca="1" si="133"/>
        <v>1</v>
      </c>
      <c r="E491" s="11">
        <f t="shared" ca="1" si="134"/>
        <v>1</v>
      </c>
      <c r="F491" s="67"/>
      <c r="G491" s="67"/>
      <c r="H491" s="61"/>
      <c r="I491" s="68"/>
      <c r="J491" s="68"/>
      <c r="K491" s="61"/>
      <c r="L491" s="61"/>
    </row>
    <row r="492" spans="1:12" x14ac:dyDescent="0.3">
      <c r="A492" s="11">
        <f t="shared" si="121"/>
        <v>491</v>
      </c>
      <c r="B492" s="24">
        <v>45598</v>
      </c>
      <c r="C492" s="11">
        <f t="shared" ca="1" si="132"/>
        <v>3</v>
      </c>
      <c r="D492" s="11">
        <f t="shared" ca="1" si="133"/>
        <v>1</v>
      </c>
      <c r="E492" s="11">
        <f t="shared" ca="1" si="134"/>
        <v>3</v>
      </c>
      <c r="F492" s="67"/>
      <c r="G492" s="67"/>
      <c r="H492" s="61"/>
      <c r="I492" s="68"/>
      <c r="J492" s="68"/>
      <c r="K492" s="61"/>
      <c r="L492" s="61"/>
    </row>
    <row r="493" spans="1:12" x14ac:dyDescent="0.3">
      <c r="A493" s="11">
        <f t="shared" si="121"/>
        <v>492</v>
      </c>
      <c r="B493" s="24">
        <v>45599</v>
      </c>
      <c r="C493" s="11">
        <f t="shared" ca="1" si="132"/>
        <v>3</v>
      </c>
      <c r="D493" s="11">
        <f t="shared" ca="1" si="133"/>
        <v>1</v>
      </c>
      <c r="E493" s="11">
        <f t="shared" ca="1" si="134"/>
        <v>3</v>
      </c>
      <c r="F493" s="67"/>
      <c r="G493" s="67"/>
      <c r="H493" s="61"/>
      <c r="I493" s="68"/>
      <c r="J493" s="68"/>
      <c r="K493" s="61"/>
      <c r="L493" s="61"/>
    </row>
    <row r="494" spans="1:12" x14ac:dyDescent="0.3">
      <c r="A494" s="11">
        <f t="shared" si="121"/>
        <v>493</v>
      </c>
      <c r="B494" s="24">
        <v>45600</v>
      </c>
      <c r="C494" s="11">
        <f t="shared" ca="1" si="132"/>
        <v>1</v>
      </c>
      <c r="D494" s="11">
        <f t="shared" ca="1" si="133"/>
        <v>1</v>
      </c>
      <c r="E494" s="11">
        <f t="shared" ca="1" si="134"/>
        <v>2</v>
      </c>
      <c r="F494" s="67"/>
      <c r="G494" s="67"/>
      <c r="H494" s="61"/>
      <c r="I494" s="68"/>
      <c r="J494" s="68"/>
      <c r="K494" s="61"/>
      <c r="L494" s="61"/>
    </row>
    <row r="495" spans="1:12" x14ac:dyDescent="0.3">
      <c r="A495" s="11">
        <f t="shared" si="121"/>
        <v>494</v>
      </c>
      <c r="B495" s="24">
        <v>45601</v>
      </c>
      <c r="C495" s="11">
        <f t="shared" ca="1" si="132"/>
        <v>3</v>
      </c>
      <c r="D495" s="11">
        <f t="shared" ca="1" si="133"/>
        <v>1</v>
      </c>
      <c r="E495" s="11">
        <f t="shared" ca="1" si="134"/>
        <v>3</v>
      </c>
      <c r="F495" s="67"/>
      <c r="G495" s="67"/>
      <c r="H495" s="61"/>
      <c r="I495" s="68"/>
      <c r="J495" s="68"/>
      <c r="K495" s="61"/>
      <c r="L495" s="61"/>
    </row>
    <row r="496" spans="1:12" x14ac:dyDescent="0.3">
      <c r="A496" s="11">
        <f t="shared" si="121"/>
        <v>495</v>
      </c>
      <c r="B496" s="24">
        <v>45602</v>
      </c>
      <c r="C496" s="11">
        <f t="shared" ca="1" si="132"/>
        <v>0</v>
      </c>
      <c r="D496" s="11">
        <f t="shared" ca="1" si="133"/>
        <v>0</v>
      </c>
      <c r="E496" s="11">
        <f t="shared" ca="1" si="134"/>
        <v>0</v>
      </c>
      <c r="F496" s="67"/>
      <c r="G496" s="67"/>
      <c r="H496" s="61"/>
      <c r="I496" s="68"/>
      <c r="J496" s="68"/>
      <c r="K496" s="61"/>
      <c r="L496" s="61"/>
    </row>
    <row r="497" spans="1:12" x14ac:dyDescent="0.3">
      <c r="A497" s="11">
        <f t="shared" si="121"/>
        <v>496</v>
      </c>
      <c r="B497" s="24">
        <v>45603</v>
      </c>
      <c r="C497" s="11">
        <f t="shared" ca="1" si="132"/>
        <v>1</v>
      </c>
      <c r="D497" s="11">
        <f t="shared" ca="1" si="133"/>
        <v>1</v>
      </c>
      <c r="E497" s="11">
        <f t="shared" ca="1" si="134"/>
        <v>1</v>
      </c>
      <c r="F497" s="67"/>
      <c r="G497" s="67"/>
      <c r="H497" s="61"/>
      <c r="I497" s="68"/>
      <c r="J497" s="68"/>
      <c r="K497" s="61"/>
      <c r="L497" s="61"/>
    </row>
    <row r="498" spans="1:12" x14ac:dyDescent="0.3">
      <c r="A498" s="11">
        <f t="shared" si="121"/>
        <v>497</v>
      </c>
      <c r="B498" s="24">
        <v>45604</v>
      </c>
      <c r="C498" s="11">
        <f t="shared" ca="1" si="132"/>
        <v>2</v>
      </c>
      <c r="D498" s="11">
        <f t="shared" ca="1" si="133"/>
        <v>1</v>
      </c>
      <c r="E498" s="11">
        <f t="shared" ca="1" si="134"/>
        <v>2</v>
      </c>
      <c r="F498" s="67"/>
      <c r="G498" s="67"/>
      <c r="H498" s="61"/>
      <c r="I498" s="68"/>
      <c r="J498" s="68"/>
      <c r="K498" s="61"/>
      <c r="L498" s="61"/>
    </row>
    <row r="499" spans="1:12" x14ac:dyDescent="0.3">
      <c r="A499" s="11">
        <f t="shared" si="121"/>
        <v>498</v>
      </c>
      <c r="B499" s="24">
        <v>45605</v>
      </c>
      <c r="C499" s="11">
        <f t="shared" ca="1" si="132"/>
        <v>0</v>
      </c>
      <c r="D499" s="11">
        <f t="shared" ca="1" si="133"/>
        <v>0</v>
      </c>
      <c r="E499" s="11">
        <f t="shared" ca="1" si="134"/>
        <v>0</v>
      </c>
      <c r="F499" s="67"/>
      <c r="G499" s="67"/>
      <c r="H499" s="61"/>
      <c r="I499" s="68"/>
      <c r="J499" s="68"/>
      <c r="K499" s="61"/>
      <c r="L499" s="61"/>
    </row>
    <row r="500" spans="1:12" x14ac:dyDescent="0.3">
      <c r="A500" s="11">
        <f t="shared" si="121"/>
        <v>499</v>
      </c>
      <c r="B500" s="24">
        <v>45606</v>
      </c>
      <c r="C500" s="11">
        <f t="shared" ca="1" si="132"/>
        <v>2</v>
      </c>
      <c r="D500" s="11">
        <f t="shared" ca="1" si="133"/>
        <v>1</v>
      </c>
      <c r="E500" s="11">
        <f t="shared" ca="1" si="134"/>
        <v>2</v>
      </c>
      <c r="F500" s="67"/>
      <c r="G500" s="67"/>
      <c r="H500" s="61"/>
      <c r="I500" s="68"/>
      <c r="J500" s="68"/>
      <c r="K500" s="61"/>
      <c r="L500" s="61"/>
    </row>
    <row r="501" spans="1:12" x14ac:dyDescent="0.3">
      <c r="A501" s="11">
        <f t="shared" si="121"/>
        <v>500</v>
      </c>
      <c r="B501" s="24">
        <v>45607</v>
      </c>
      <c r="C501" s="11">
        <f t="shared" ca="1" si="132"/>
        <v>4</v>
      </c>
      <c r="D501" s="11">
        <f t="shared" ca="1" si="133"/>
        <v>1</v>
      </c>
      <c r="E501" s="11">
        <f t="shared" ca="1" si="134"/>
        <v>4</v>
      </c>
      <c r="F501" s="67"/>
      <c r="G501" s="67"/>
      <c r="H501" s="61"/>
      <c r="I501" s="68"/>
      <c r="J501" s="68"/>
      <c r="K501" s="61"/>
      <c r="L501" s="61"/>
    </row>
    <row r="502" spans="1:12" x14ac:dyDescent="0.3">
      <c r="A502" s="11">
        <f t="shared" si="121"/>
        <v>501</v>
      </c>
      <c r="B502" s="24">
        <v>45608</v>
      </c>
      <c r="C502" s="11">
        <f t="shared" ca="1" si="132"/>
        <v>0</v>
      </c>
      <c r="D502" s="11">
        <f t="shared" ca="1" si="133"/>
        <v>0</v>
      </c>
      <c r="E502" s="11">
        <f t="shared" ca="1" si="134"/>
        <v>0</v>
      </c>
      <c r="F502" s="67"/>
      <c r="G502" s="67"/>
      <c r="H502" s="61"/>
      <c r="I502" s="68"/>
      <c r="J502" s="68"/>
      <c r="K502" s="61"/>
      <c r="L502" s="61"/>
    </row>
    <row r="503" spans="1:12" x14ac:dyDescent="0.3">
      <c r="A503" s="11">
        <f t="shared" si="121"/>
        <v>502</v>
      </c>
      <c r="B503" s="24">
        <v>45609</v>
      </c>
      <c r="C503" s="11">
        <f t="shared" ca="1" si="132"/>
        <v>1</v>
      </c>
      <c r="D503" s="11">
        <f t="shared" ca="1" si="133"/>
        <v>1</v>
      </c>
      <c r="E503" s="11">
        <f t="shared" ca="1" si="134"/>
        <v>1</v>
      </c>
      <c r="F503" s="67"/>
      <c r="G503" s="67"/>
      <c r="H503" s="61"/>
      <c r="I503" s="68"/>
      <c r="J503" s="68"/>
      <c r="K503" s="61"/>
      <c r="L503" s="61"/>
    </row>
    <row r="504" spans="1:12" x14ac:dyDescent="0.3">
      <c r="A504" s="11">
        <f t="shared" si="121"/>
        <v>503</v>
      </c>
      <c r="B504" s="24">
        <v>45610</v>
      </c>
      <c r="C504" s="11">
        <f t="shared" ca="1" si="132"/>
        <v>0</v>
      </c>
      <c r="D504" s="11">
        <f t="shared" ca="1" si="133"/>
        <v>0</v>
      </c>
      <c r="E504" s="11">
        <f t="shared" ca="1" si="134"/>
        <v>1</v>
      </c>
      <c r="F504" s="67"/>
      <c r="G504" s="67"/>
      <c r="H504" s="61"/>
      <c r="I504" s="68"/>
      <c r="J504" s="68"/>
      <c r="K504" s="61"/>
      <c r="L504" s="61"/>
    </row>
    <row r="505" spans="1:12" x14ac:dyDescent="0.3">
      <c r="A505" s="11">
        <f t="shared" si="121"/>
        <v>504</v>
      </c>
      <c r="B505" s="24">
        <v>45611</v>
      </c>
      <c r="C505" s="11">
        <f t="shared" ca="1" si="132"/>
        <v>0</v>
      </c>
      <c r="D505" s="11">
        <f t="shared" ca="1" si="133"/>
        <v>0</v>
      </c>
      <c r="E505" s="11">
        <f t="shared" ca="1" si="134"/>
        <v>2</v>
      </c>
      <c r="F505" s="67"/>
      <c r="G505" s="67"/>
      <c r="H505" s="61"/>
      <c r="I505" s="68"/>
      <c r="J505" s="68"/>
      <c r="K505" s="61"/>
      <c r="L505" s="61"/>
    </row>
    <row r="506" spans="1:12" x14ac:dyDescent="0.3">
      <c r="A506" s="11">
        <f t="shared" si="121"/>
        <v>505</v>
      </c>
      <c r="B506" s="24">
        <v>45612</v>
      </c>
      <c r="C506" s="11">
        <f t="shared" ca="1" si="132"/>
        <v>0</v>
      </c>
      <c r="D506" s="11">
        <f t="shared" ca="1" si="133"/>
        <v>0</v>
      </c>
      <c r="E506" s="11">
        <f t="shared" ca="1" si="134"/>
        <v>2</v>
      </c>
      <c r="F506" s="67"/>
      <c r="G506" s="67"/>
      <c r="H506" s="61"/>
      <c r="I506" s="68"/>
      <c r="J506" s="68"/>
      <c r="K506" s="61"/>
      <c r="L506" s="61"/>
    </row>
    <row r="507" spans="1:12" x14ac:dyDescent="0.3">
      <c r="A507" s="11">
        <f t="shared" si="121"/>
        <v>506</v>
      </c>
      <c r="B507" s="24">
        <v>45613</v>
      </c>
      <c r="C507" s="11">
        <f t="shared" ca="1" si="132"/>
        <v>0</v>
      </c>
      <c r="D507" s="11">
        <f t="shared" ca="1" si="133"/>
        <v>0</v>
      </c>
      <c r="E507" s="11">
        <f t="shared" ca="1" si="134"/>
        <v>1</v>
      </c>
      <c r="F507" s="67"/>
      <c r="G507" s="67"/>
      <c r="H507" s="61"/>
      <c r="I507" s="68"/>
      <c r="J507" s="68"/>
      <c r="K507" s="61"/>
      <c r="L507" s="61"/>
    </row>
    <row r="508" spans="1:12" x14ac:dyDescent="0.3">
      <c r="A508" s="11">
        <f t="shared" si="121"/>
        <v>507</v>
      </c>
      <c r="B508" s="24">
        <v>45614</v>
      </c>
      <c r="C508" s="11">
        <f t="shared" ca="1" si="132"/>
        <v>0</v>
      </c>
      <c r="D508" s="11">
        <f t="shared" ca="1" si="133"/>
        <v>0</v>
      </c>
      <c r="E508" s="11">
        <f t="shared" ca="1" si="134"/>
        <v>2</v>
      </c>
      <c r="F508" s="67"/>
      <c r="G508" s="67"/>
      <c r="H508" s="61"/>
      <c r="I508" s="68"/>
      <c r="J508" s="68"/>
      <c r="K508" s="61"/>
      <c r="L508" s="61"/>
    </row>
    <row r="509" spans="1:12" x14ac:dyDescent="0.3">
      <c r="A509" s="11">
        <f t="shared" si="121"/>
        <v>508</v>
      </c>
      <c r="B509" s="24">
        <v>45615</v>
      </c>
      <c r="C509" s="11">
        <f t="shared" ca="1" si="132"/>
        <v>0</v>
      </c>
      <c r="D509" s="11">
        <f t="shared" ca="1" si="133"/>
        <v>0</v>
      </c>
      <c r="E509" s="11">
        <f t="shared" ca="1" si="134"/>
        <v>0</v>
      </c>
      <c r="F509" s="67"/>
      <c r="G509" s="67"/>
      <c r="H509" s="61"/>
      <c r="I509" s="68"/>
      <c r="J509" s="68"/>
      <c r="K509" s="61"/>
      <c r="L509" s="61"/>
    </row>
    <row r="510" spans="1:12" x14ac:dyDescent="0.3">
      <c r="A510" s="11">
        <f t="shared" si="121"/>
        <v>509</v>
      </c>
      <c r="B510" s="24">
        <v>45616</v>
      </c>
      <c r="C510" s="11">
        <f t="shared" ca="1" si="132"/>
        <v>0</v>
      </c>
      <c r="D510" s="11">
        <f t="shared" ca="1" si="133"/>
        <v>0</v>
      </c>
      <c r="E510" s="11">
        <f t="shared" ca="1" si="134"/>
        <v>2</v>
      </c>
      <c r="F510" s="67"/>
      <c r="G510" s="67"/>
      <c r="H510" s="61"/>
      <c r="I510" s="68"/>
      <c r="J510" s="68"/>
      <c r="K510" s="61"/>
      <c r="L510" s="61"/>
    </row>
    <row r="511" spans="1:12" x14ac:dyDescent="0.3">
      <c r="A511" s="11">
        <f t="shared" si="121"/>
        <v>510</v>
      </c>
      <c r="B511" s="24">
        <v>45617</v>
      </c>
      <c r="C511" s="11">
        <f t="shared" ca="1" si="132"/>
        <v>0</v>
      </c>
      <c r="D511" s="11">
        <f t="shared" ca="1" si="133"/>
        <v>0</v>
      </c>
      <c r="E511" s="11">
        <f t="shared" ca="1" si="134"/>
        <v>1</v>
      </c>
      <c r="F511" s="67"/>
      <c r="G511" s="67"/>
      <c r="H511" s="61"/>
      <c r="I511" s="68"/>
      <c r="J511" s="68"/>
      <c r="K511" s="61"/>
      <c r="L511" s="61"/>
    </row>
    <row r="512" spans="1:12" x14ac:dyDescent="0.3">
      <c r="A512" s="11">
        <f t="shared" si="121"/>
        <v>511</v>
      </c>
      <c r="B512" s="24">
        <v>45618</v>
      </c>
      <c r="C512" s="11">
        <f t="shared" ca="1" si="132"/>
        <v>0</v>
      </c>
      <c r="D512" s="11">
        <f t="shared" ca="1" si="133"/>
        <v>0</v>
      </c>
      <c r="E512" s="11">
        <f t="shared" ca="1" si="134"/>
        <v>0</v>
      </c>
      <c r="F512" s="67">
        <f t="shared" ref="F512" ca="1" si="135">COUNTIFS(D512:D541,$N$2)</f>
        <v>7</v>
      </c>
      <c r="G512" s="67">
        <f t="shared" ref="G512" ca="1" si="136">SUMIFS(E512:E541,D512:D541,$N$2)</f>
        <v>1</v>
      </c>
      <c r="H512" s="61">
        <f t="shared" ref="H512" ca="1" si="137">IF(AND(F512&lt;&gt;0,F512&lt;&gt;""),G512/F512,"")</f>
        <v>0.14285714285714285</v>
      </c>
      <c r="I512" s="68">
        <f t="shared" ref="I512" ca="1" si="138">COUNTIFS(D512:D541,$N$3)</f>
        <v>23</v>
      </c>
      <c r="J512" s="68">
        <f t="shared" ref="J512" ca="1" si="139">SUMIFS(E512:E541,D512:D541,$N$3)</f>
        <v>51</v>
      </c>
      <c r="K512" s="61">
        <f t="shared" ref="K512" ca="1" si="140">IF(AND(I512&lt;&gt;"",I512&lt;&gt;0),J512/I512,"")</f>
        <v>2.2173913043478262</v>
      </c>
      <c r="L512" s="61">
        <f t="shared" ref="L512" ca="1" si="141">IF(AND(H512&lt;&gt;"",H512&lt;&gt;0),K512/H512,"")</f>
        <v>15.521739130434783</v>
      </c>
    </row>
    <row r="513" spans="1:12" x14ac:dyDescent="0.3">
      <c r="A513" s="11">
        <f t="shared" si="121"/>
        <v>512</v>
      </c>
      <c r="B513" s="24">
        <v>45619</v>
      </c>
      <c r="C513" s="11">
        <f t="shared" ca="1" si="132"/>
        <v>0</v>
      </c>
      <c r="D513" s="11">
        <f t="shared" ca="1" si="133"/>
        <v>0</v>
      </c>
      <c r="E513" s="11">
        <f t="shared" ca="1" si="134"/>
        <v>0</v>
      </c>
      <c r="F513" s="67"/>
      <c r="G513" s="67"/>
      <c r="H513" s="61"/>
      <c r="I513" s="68"/>
      <c r="J513" s="68"/>
      <c r="K513" s="61"/>
      <c r="L513" s="61"/>
    </row>
    <row r="514" spans="1:12" x14ac:dyDescent="0.3">
      <c r="A514" s="11">
        <f t="shared" si="121"/>
        <v>513</v>
      </c>
      <c r="B514" s="24">
        <v>45620</v>
      </c>
      <c r="C514" s="11">
        <f t="shared" ca="1" si="132"/>
        <v>1</v>
      </c>
      <c r="D514" s="11">
        <f t="shared" ca="1" si="133"/>
        <v>1</v>
      </c>
      <c r="E514" s="11">
        <f t="shared" ca="1" si="134"/>
        <v>1</v>
      </c>
      <c r="F514" s="67"/>
      <c r="G514" s="67"/>
      <c r="H514" s="61"/>
      <c r="I514" s="68"/>
      <c r="J514" s="68"/>
      <c r="K514" s="61"/>
      <c r="L514" s="61"/>
    </row>
    <row r="515" spans="1:12" x14ac:dyDescent="0.3">
      <c r="A515" s="11">
        <f t="shared" si="121"/>
        <v>514</v>
      </c>
      <c r="B515" s="24">
        <v>45621</v>
      </c>
      <c r="C515" s="11">
        <f t="shared" ca="1" si="132"/>
        <v>5</v>
      </c>
      <c r="D515" s="11">
        <f t="shared" ca="1" si="133"/>
        <v>1</v>
      </c>
      <c r="E515" s="11">
        <f t="shared" ca="1" si="134"/>
        <v>5</v>
      </c>
      <c r="F515" s="67"/>
      <c r="G515" s="67"/>
      <c r="H515" s="61"/>
      <c r="I515" s="68"/>
      <c r="J515" s="68"/>
      <c r="K515" s="61"/>
      <c r="L515" s="61"/>
    </row>
    <row r="516" spans="1:12" x14ac:dyDescent="0.3">
      <c r="A516" s="11">
        <f t="shared" si="121"/>
        <v>515</v>
      </c>
      <c r="B516" s="24">
        <v>45622</v>
      </c>
      <c r="C516" s="11">
        <f t="shared" ca="1" si="132"/>
        <v>2</v>
      </c>
      <c r="D516" s="11">
        <f t="shared" ca="1" si="133"/>
        <v>1</v>
      </c>
      <c r="E516" s="11">
        <f t="shared" ca="1" si="134"/>
        <v>2</v>
      </c>
      <c r="F516" s="67"/>
      <c r="G516" s="67"/>
      <c r="H516" s="61"/>
      <c r="I516" s="68"/>
      <c r="J516" s="68"/>
      <c r="K516" s="61"/>
      <c r="L516" s="61"/>
    </row>
    <row r="517" spans="1:12" x14ac:dyDescent="0.3">
      <c r="A517" s="11">
        <f t="shared" ref="A517:A580" si="142">A516+1</f>
        <v>516</v>
      </c>
      <c r="B517" s="24">
        <v>45623</v>
      </c>
      <c r="C517" s="11">
        <f t="shared" ca="1" si="132"/>
        <v>3</v>
      </c>
      <c r="D517" s="11">
        <f t="shared" ca="1" si="133"/>
        <v>1</v>
      </c>
      <c r="E517" s="11">
        <f t="shared" ca="1" si="134"/>
        <v>3</v>
      </c>
      <c r="F517" s="67"/>
      <c r="G517" s="67"/>
      <c r="H517" s="61"/>
      <c r="I517" s="68"/>
      <c r="J517" s="68"/>
      <c r="K517" s="61"/>
      <c r="L517" s="61"/>
    </row>
    <row r="518" spans="1:12" x14ac:dyDescent="0.3">
      <c r="A518" s="11">
        <f t="shared" si="142"/>
        <v>517</v>
      </c>
      <c r="B518" s="24">
        <v>45624</v>
      </c>
      <c r="C518" s="11">
        <f t="shared" ca="1" si="132"/>
        <v>2</v>
      </c>
      <c r="D518" s="11">
        <f t="shared" ca="1" si="133"/>
        <v>1</v>
      </c>
      <c r="E518" s="11">
        <f t="shared" ca="1" si="134"/>
        <v>2</v>
      </c>
      <c r="F518" s="67"/>
      <c r="G518" s="67"/>
      <c r="H518" s="61"/>
      <c r="I518" s="68"/>
      <c r="J518" s="68"/>
      <c r="K518" s="61"/>
      <c r="L518" s="61"/>
    </row>
    <row r="519" spans="1:12" x14ac:dyDescent="0.3">
      <c r="A519" s="11">
        <f t="shared" si="142"/>
        <v>518</v>
      </c>
      <c r="B519" s="24">
        <v>45625</v>
      </c>
      <c r="C519" s="11">
        <f t="shared" ca="1" si="132"/>
        <v>1</v>
      </c>
      <c r="D519" s="11">
        <f t="shared" ca="1" si="133"/>
        <v>1</v>
      </c>
      <c r="E519" s="11">
        <f t="shared" ca="1" si="134"/>
        <v>1</v>
      </c>
      <c r="F519" s="67"/>
      <c r="G519" s="67"/>
      <c r="H519" s="61"/>
      <c r="I519" s="68"/>
      <c r="J519" s="68"/>
      <c r="K519" s="61"/>
      <c r="L519" s="61"/>
    </row>
    <row r="520" spans="1:12" x14ac:dyDescent="0.3">
      <c r="A520" s="11">
        <f t="shared" si="142"/>
        <v>519</v>
      </c>
      <c r="B520" s="24">
        <v>45626</v>
      </c>
      <c r="C520" s="11">
        <f t="shared" ca="1" si="132"/>
        <v>3</v>
      </c>
      <c r="D520" s="11">
        <f t="shared" ca="1" si="133"/>
        <v>1</v>
      </c>
      <c r="E520" s="11">
        <f t="shared" ca="1" si="134"/>
        <v>3</v>
      </c>
      <c r="F520" s="67"/>
      <c r="G520" s="67"/>
      <c r="H520" s="61"/>
      <c r="I520" s="68"/>
      <c r="J520" s="68"/>
      <c r="K520" s="61"/>
      <c r="L520" s="61"/>
    </row>
    <row r="521" spans="1:12" x14ac:dyDescent="0.3">
      <c r="A521" s="11">
        <f t="shared" si="142"/>
        <v>520</v>
      </c>
      <c r="B521" s="24">
        <v>45627</v>
      </c>
      <c r="C521" s="11">
        <f t="shared" ca="1" si="132"/>
        <v>3</v>
      </c>
      <c r="D521" s="11">
        <f t="shared" ca="1" si="133"/>
        <v>1</v>
      </c>
      <c r="E521" s="11">
        <f t="shared" ca="1" si="134"/>
        <v>3</v>
      </c>
      <c r="F521" s="67"/>
      <c r="G521" s="67"/>
      <c r="H521" s="61"/>
      <c r="I521" s="68"/>
      <c r="J521" s="68"/>
      <c r="K521" s="61"/>
      <c r="L521" s="61"/>
    </row>
    <row r="522" spans="1:12" x14ac:dyDescent="0.3">
      <c r="A522" s="11">
        <f t="shared" si="142"/>
        <v>521</v>
      </c>
      <c r="B522" s="24">
        <v>45628</v>
      </c>
      <c r="C522" s="11">
        <f t="shared" ca="1" si="132"/>
        <v>0</v>
      </c>
      <c r="D522" s="11">
        <f t="shared" ca="1" si="133"/>
        <v>0</v>
      </c>
      <c r="E522" s="11">
        <f t="shared" ca="1" si="134"/>
        <v>0</v>
      </c>
      <c r="F522" s="67"/>
      <c r="G522" s="67"/>
      <c r="H522" s="61"/>
      <c r="I522" s="68"/>
      <c r="J522" s="68"/>
      <c r="K522" s="61"/>
      <c r="L522" s="61"/>
    </row>
    <row r="523" spans="1:12" x14ac:dyDescent="0.3">
      <c r="A523" s="11">
        <f t="shared" si="142"/>
        <v>522</v>
      </c>
      <c r="B523" s="24">
        <v>45629</v>
      </c>
      <c r="C523" s="11">
        <f t="shared" ca="1" si="132"/>
        <v>1</v>
      </c>
      <c r="D523" s="11">
        <f t="shared" ca="1" si="133"/>
        <v>1</v>
      </c>
      <c r="E523" s="11">
        <f t="shared" ca="1" si="134"/>
        <v>1</v>
      </c>
      <c r="F523" s="67"/>
      <c r="G523" s="67"/>
      <c r="H523" s="61"/>
      <c r="I523" s="68"/>
      <c r="J523" s="68"/>
      <c r="K523" s="61"/>
      <c r="L523" s="61"/>
    </row>
    <row r="524" spans="1:12" x14ac:dyDescent="0.3">
      <c r="A524" s="11">
        <f t="shared" si="142"/>
        <v>523</v>
      </c>
      <c r="B524" s="24">
        <v>45630</v>
      </c>
      <c r="C524" s="11">
        <f t="shared" ca="1" si="132"/>
        <v>3</v>
      </c>
      <c r="D524" s="11">
        <f t="shared" ca="1" si="133"/>
        <v>1</v>
      </c>
      <c r="E524" s="11">
        <f t="shared" ca="1" si="134"/>
        <v>3</v>
      </c>
      <c r="F524" s="67"/>
      <c r="G524" s="67"/>
      <c r="H524" s="61"/>
      <c r="I524" s="68"/>
      <c r="J524" s="68"/>
      <c r="K524" s="61"/>
      <c r="L524" s="61"/>
    </row>
    <row r="525" spans="1:12" x14ac:dyDescent="0.3">
      <c r="A525" s="11">
        <f t="shared" si="142"/>
        <v>524</v>
      </c>
      <c r="B525" s="24">
        <v>45631</v>
      </c>
      <c r="C525" s="11">
        <f t="shared" ca="1" si="132"/>
        <v>1</v>
      </c>
      <c r="D525" s="11">
        <f t="shared" ca="1" si="133"/>
        <v>1</v>
      </c>
      <c r="E525" s="11">
        <f t="shared" ca="1" si="134"/>
        <v>1</v>
      </c>
      <c r="F525" s="67"/>
      <c r="G525" s="67"/>
      <c r="H525" s="61"/>
      <c r="I525" s="68"/>
      <c r="J525" s="68"/>
      <c r="K525" s="61"/>
      <c r="L525" s="61"/>
    </row>
    <row r="526" spans="1:12" x14ac:dyDescent="0.3">
      <c r="A526" s="11">
        <f t="shared" si="142"/>
        <v>525</v>
      </c>
      <c r="B526" s="24">
        <v>45632</v>
      </c>
      <c r="C526" s="11">
        <f t="shared" ca="1" si="132"/>
        <v>4</v>
      </c>
      <c r="D526" s="11">
        <f t="shared" ca="1" si="133"/>
        <v>1</v>
      </c>
      <c r="E526" s="11">
        <f t="shared" ca="1" si="134"/>
        <v>4</v>
      </c>
      <c r="F526" s="67"/>
      <c r="G526" s="67"/>
      <c r="H526" s="61"/>
      <c r="I526" s="68"/>
      <c r="J526" s="68"/>
      <c r="K526" s="61"/>
      <c r="L526" s="61"/>
    </row>
    <row r="527" spans="1:12" x14ac:dyDescent="0.3">
      <c r="A527" s="11">
        <f t="shared" si="142"/>
        <v>526</v>
      </c>
      <c r="B527" s="24">
        <v>45633</v>
      </c>
      <c r="C527" s="11">
        <f t="shared" ca="1" si="132"/>
        <v>1</v>
      </c>
      <c r="D527" s="11">
        <f t="shared" ca="1" si="133"/>
        <v>1</v>
      </c>
      <c r="E527" s="11">
        <f t="shared" ca="1" si="134"/>
        <v>1</v>
      </c>
      <c r="F527" s="67"/>
      <c r="G527" s="67"/>
      <c r="H527" s="61"/>
      <c r="I527" s="68"/>
      <c r="J527" s="68"/>
      <c r="K527" s="61"/>
      <c r="L527" s="61"/>
    </row>
    <row r="528" spans="1:12" x14ac:dyDescent="0.3">
      <c r="A528" s="11">
        <f t="shared" si="142"/>
        <v>527</v>
      </c>
      <c r="B528" s="24">
        <v>45634</v>
      </c>
      <c r="C528" s="11">
        <f t="shared" ca="1" si="132"/>
        <v>4</v>
      </c>
      <c r="D528" s="11">
        <f t="shared" ca="1" si="133"/>
        <v>1</v>
      </c>
      <c r="E528" s="11">
        <f t="shared" ca="1" si="134"/>
        <v>4</v>
      </c>
      <c r="F528" s="67"/>
      <c r="G528" s="67"/>
      <c r="H528" s="61"/>
      <c r="I528" s="68"/>
      <c r="J528" s="68"/>
      <c r="K528" s="61"/>
      <c r="L528" s="61"/>
    </row>
    <row r="529" spans="1:12" x14ac:dyDescent="0.3">
      <c r="A529" s="11">
        <f t="shared" si="142"/>
        <v>528</v>
      </c>
      <c r="B529" s="24">
        <v>45635</v>
      </c>
      <c r="C529" s="11">
        <f t="shared" ca="1" si="132"/>
        <v>1</v>
      </c>
      <c r="D529" s="11">
        <f t="shared" ca="1" si="133"/>
        <v>1</v>
      </c>
      <c r="E529" s="11">
        <f t="shared" ca="1" si="134"/>
        <v>1</v>
      </c>
      <c r="F529" s="67"/>
      <c r="G529" s="67"/>
      <c r="H529" s="61"/>
      <c r="I529" s="68"/>
      <c r="J529" s="68"/>
      <c r="K529" s="61"/>
      <c r="L529" s="61"/>
    </row>
    <row r="530" spans="1:12" x14ac:dyDescent="0.3">
      <c r="A530" s="11">
        <f t="shared" si="142"/>
        <v>529</v>
      </c>
      <c r="B530" s="24">
        <v>45636</v>
      </c>
      <c r="C530" s="11">
        <f t="shared" ca="1" si="132"/>
        <v>0</v>
      </c>
      <c r="D530" s="11">
        <f t="shared" ca="1" si="133"/>
        <v>0</v>
      </c>
      <c r="E530" s="11">
        <f t="shared" ca="1" si="134"/>
        <v>0</v>
      </c>
      <c r="F530" s="67"/>
      <c r="G530" s="67"/>
      <c r="H530" s="61"/>
      <c r="I530" s="68"/>
      <c r="J530" s="68"/>
      <c r="K530" s="61"/>
      <c r="L530" s="61"/>
    </row>
    <row r="531" spans="1:12" x14ac:dyDescent="0.3">
      <c r="A531" s="11">
        <f t="shared" si="142"/>
        <v>530</v>
      </c>
      <c r="B531" s="24">
        <v>45637</v>
      </c>
      <c r="C531" s="11">
        <f t="shared" ca="1" si="132"/>
        <v>2</v>
      </c>
      <c r="D531" s="11">
        <f t="shared" ca="1" si="133"/>
        <v>1</v>
      </c>
      <c r="E531" s="11">
        <f t="shared" ca="1" si="134"/>
        <v>2</v>
      </c>
      <c r="F531" s="67"/>
      <c r="G531" s="67"/>
      <c r="H531" s="61"/>
      <c r="I531" s="68"/>
      <c r="J531" s="68"/>
      <c r="K531" s="61"/>
      <c r="L531" s="61"/>
    </row>
    <row r="532" spans="1:12" x14ac:dyDescent="0.3">
      <c r="A532" s="11">
        <f t="shared" si="142"/>
        <v>531</v>
      </c>
      <c r="B532" s="24">
        <v>45638</v>
      </c>
      <c r="C532" s="11">
        <f t="shared" ca="1" si="132"/>
        <v>1</v>
      </c>
      <c r="D532" s="11">
        <f t="shared" ca="1" si="133"/>
        <v>1</v>
      </c>
      <c r="E532" s="11">
        <f t="shared" ca="1" si="134"/>
        <v>1</v>
      </c>
      <c r="F532" s="67"/>
      <c r="G532" s="67"/>
      <c r="H532" s="61"/>
      <c r="I532" s="68"/>
      <c r="J532" s="68"/>
      <c r="K532" s="61"/>
      <c r="L532" s="61"/>
    </row>
    <row r="533" spans="1:12" x14ac:dyDescent="0.3">
      <c r="A533" s="11">
        <f t="shared" si="142"/>
        <v>532</v>
      </c>
      <c r="B533" s="24">
        <v>45639</v>
      </c>
      <c r="C533" s="11">
        <f t="shared" ca="1" si="132"/>
        <v>1</v>
      </c>
      <c r="D533" s="11">
        <f t="shared" ca="1" si="133"/>
        <v>1</v>
      </c>
      <c r="E533" s="11">
        <f t="shared" ca="1" si="134"/>
        <v>1</v>
      </c>
      <c r="F533" s="67"/>
      <c r="G533" s="67"/>
      <c r="H533" s="61"/>
      <c r="I533" s="68"/>
      <c r="J533" s="68"/>
      <c r="K533" s="61"/>
      <c r="L533" s="61"/>
    </row>
    <row r="534" spans="1:12" x14ac:dyDescent="0.3">
      <c r="A534" s="11">
        <f t="shared" si="142"/>
        <v>533</v>
      </c>
      <c r="B534" s="24">
        <v>45640</v>
      </c>
      <c r="C534" s="11">
        <f t="shared" ca="1" si="132"/>
        <v>2</v>
      </c>
      <c r="D534" s="11">
        <f t="shared" ca="1" si="133"/>
        <v>1</v>
      </c>
      <c r="E534" s="11">
        <f t="shared" ca="1" si="134"/>
        <v>2</v>
      </c>
      <c r="F534" s="67"/>
      <c r="G534" s="67"/>
      <c r="H534" s="61"/>
      <c r="I534" s="68"/>
      <c r="J534" s="68"/>
      <c r="K534" s="61"/>
      <c r="L534" s="61"/>
    </row>
    <row r="535" spans="1:12" x14ac:dyDescent="0.3">
      <c r="A535" s="11">
        <f t="shared" si="142"/>
        <v>534</v>
      </c>
      <c r="B535" s="24">
        <v>45641</v>
      </c>
      <c r="C535" s="11">
        <f t="shared" ca="1" si="132"/>
        <v>3</v>
      </c>
      <c r="D535" s="11">
        <f t="shared" ca="1" si="133"/>
        <v>1</v>
      </c>
      <c r="E535" s="11">
        <f t="shared" ca="1" si="134"/>
        <v>3</v>
      </c>
      <c r="F535" s="67"/>
      <c r="G535" s="67"/>
      <c r="H535" s="61"/>
      <c r="I535" s="68"/>
      <c r="J535" s="68"/>
      <c r="K535" s="61"/>
      <c r="L535" s="61"/>
    </row>
    <row r="536" spans="1:12" x14ac:dyDescent="0.3">
      <c r="A536" s="11">
        <f t="shared" si="142"/>
        <v>535</v>
      </c>
      <c r="B536" s="24">
        <v>45642</v>
      </c>
      <c r="C536" s="11">
        <f t="shared" ca="1" si="132"/>
        <v>0</v>
      </c>
      <c r="D536" s="11">
        <f t="shared" ca="1" si="133"/>
        <v>0</v>
      </c>
      <c r="E536" s="11">
        <f t="shared" ca="1" si="134"/>
        <v>1</v>
      </c>
      <c r="F536" s="67"/>
      <c r="G536" s="67"/>
      <c r="H536" s="61"/>
      <c r="I536" s="68"/>
      <c r="J536" s="68"/>
      <c r="K536" s="61"/>
      <c r="L536" s="61"/>
    </row>
    <row r="537" spans="1:12" x14ac:dyDescent="0.3">
      <c r="A537" s="11">
        <f t="shared" si="142"/>
        <v>536</v>
      </c>
      <c r="B537" s="24">
        <v>45643</v>
      </c>
      <c r="C537" s="11">
        <f t="shared" ca="1" si="132"/>
        <v>0</v>
      </c>
      <c r="D537" s="11">
        <f t="shared" ca="1" si="133"/>
        <v>0</v>
      </c>
      <c r="E537" s="11">
        <f t="shared" ca="1" si="134"/>
        <v>0</v>
      </c>
      <c r="F537" s="67"/>
      <c r="G537" s="67"/>
      <c r="H537" s="61"/>
      <c r="I537" s="68"/>
      <c r="J537" s="68"/>
      <c r="K537" s="61"/>
      <c r="L537" s="61"/>
    </row>
    <row r="538" spans="1:12" x14ac:dyDescent="0.3">
      <c r="A538" s="11">
        <f t="shared" si="142"/>
        <v>537</v>
      </c>
      <c r="B538" s="24">
        <v>45644</v>
      </c>
      <c r="C538" s="11">
        <f t="shared" ca="1" si="132"/>
        <v>0</v>
      </c>
      <c r="D538" s="11">
        <f t="shared" ca="1" si="133"/>
        <v>0</v>
      </c>
      <c r="E538" s="11">
        <f t="shared" ca="1" si="134"/>
        <v>0</v>
      </c>
      <c r="F538" s="67"/>
      <c r="G538" s="67"/>
      <c r="H538" s="61"/>
      <c r="I538" s="68"/>
      <c r="J538" s="68"/>
      <c r="K538" s="61"/>
      <c r="L538" s="61"/>
    </row>
    <row r="539" spans="1:12" x14ac:dyDescent="0.3">
      <c r="A539" s="11">
        <f t="shared" si="142"/>
        <v>538</v>
      </c>
      <c r="B539" s="24">
        <v>45645</v>
      </c>
      <c r="C539" s="11">
        <f t="shared" ca="1" si="132"/>
        <v>5</v>
      </c>
      <c r="D539" s="11">
        <f t="shared" ca="1" si="133"/>
        <v>1</v>
      </c>
      <c r="E539" s="11">
        <f t="shared" ca="1" si="134"/>
        <v>5</v>
      </c>
      <c r="F539" s="67"/>
      <c r="G539" s="67"/>
      <c r="H539" s="61"/>
      <c r="I539" s="68"/>
      <c r="J539" s="68"/>
      <c r="K539" s="61"/>
      <c r="L539" s="61"/>
    </row>
    <row r="540" spans="1:12" x14ac:dyDescent="0.3">
      <c r="A540" s="11">
        <f t="shared" si="142"/>
        <v>539</v>
      </c>
      <c r="B540" s="24">
        <v>45646</v>
      </c>
      <c r="C540" s="11">
        <f t="shared" ca="1" si="132"/>
        <v>1</v>
      </c>
      <c r="D540" s="11">
        <f t="shared" ca="1" si="133"/>
        <v>1</v>
      </c>
      <c r="E540" s="11">
        <f t="shared" ca="1" si="134"/>
        <v>1</v>
      </c>
      <c r="F540" s="67"/>
      <c r="G540" s="67"/>
      <c r="H540" s="61"/>
      <c r="I540" s="68"/>
      <c r="J540" s="68"/>
      <c r="K540" s="61"/>
      <c r="L540" s="61"/>
    </row>
    <row r="541" spans="1:12" x14ac:dyDescent="0.3">
      <c r="A541" s="11">
        <f t="shared" si="142"/>
        <v>540</v>
      </c>
      <c r="B541" s="24">
        <v>45647</v>
      </c>
      <c r="C541" s="11">
        <f t="shared" ca="1" si="132"/>
        <v>1</v>
      </c>
      <c r="D541" s="11">
        <f t="shared" ca="1" si="133"/>
        <v>1</v>
      </c>
      <c r="E541" s="11">
        <f t="shared" ca="1" si="134"/>
        <v>1</v>
      </c>
      <c r="F541" s="67"/>
      <c r="G541" s="67"/>
      <c r="H541" s="61"/>
      <c r="I541" s="68"/>
      <c r="J541" s="68"/>
      <c r="K541" s="61"/>
      <c r="L541" s="61"/>
    </row>
    <row r="542" spans="1:12" x14ac:dyDescent="0.3">
      <c r="A542" s="11">
        <f t="shared" si="142"/>
        <v>541</v>
      </c>
      <c r="B542" s="24">
        <v>45648</v>
      </c>
      <c r="C542" s="11">
        <f t="shared" ca="1" si="132"/>
        <v>2</v>
      </c>
      <c r="D542" s="11">
        <f t="shared" ca="1" si="133"/>
        <v>1</v>
      </c>
      <c r="E542" s="11">
        <f t="shared" ca="1" si="134"/>
        <v>2</v>
      </c>
      <c r="F542" s="67">
        <f t="shared" ref="F542" ca="1" si="143">COUNTIFS(D542:D571,$N$2)</f>
        <v>8</v>
      </c>
      <c r="G542" s="67">
        <f t="shared" ref="G542" ca="1" si="144">SUMIFS(E542:E571,D542:D571,$N$2)</f>
        <v>0</v>
      </c>
      <c r="H542" s="61">
        <f t="shared" ref="H542" ca="1" si="145">IF(AND(F542&lt;&gt;0,F542&lt;&gt;""),G542/F542,"")</f>
        <v>0</v>
      </c>
      <c r="I542" s="68">
        <f t="shared" ref="I542" ca="1" si="146">COUNTIFS(D542:D571,$N$3)</f>
        <v>22</v>
      </c>
      <c r="J542" s="68">
        <f t="shared" ref="J542" ca="1" si="147">SUMIFS(E542:E571,D542:D571,$N$3)</f>
        <v>45</v>
      </c>
      <c r="K542" s="61">
        <f t="shared" ref="K542" ca="1" si="148">IF(AND(I542&lt;&gt;"",I542&lt;&gt;0),J542/I542,"")</f>
        <v>2.0454545454545454</v>
      </c>
      <c r="L542" s="61" t="str">
        <f t="shared" ref="L542" ca="1" si="149">IF(AND(H542&lt;&gt;"",H542&lt;&gt;0),K542/H542,"")</f>
        <v/>
      </c>
    </row>
    <row r="543" spans="1:12" x14ac:dyDescent="0.3">
      <c r="A543" s="11">
        <f t="shared" si="142"/>
        <v>542</v>
      </c>
      <c r="B543" s="24">
        <v>45649</v>
      </c>
      <c r="C543" s="11">
        <f t="shared" ca="1" si="132"/>
        <v>0</v>
      </c>
      <c r="D543" s="11">
        <f t="shared" ca="1" si="133"/>
        <v>0</v>
      </c>
      <c r="E543" s="11">
        <f t="shared" ca="1" si="134"/>
        <v>0</v>
      </c>
      <c r="F543" s="67"/>
      <c r="G543" s="67"/>
      <c r="H543" s="61"/>
      <c r="I543" s="68"/>
      <c r="J543" s="68"/>
      <c r="K543" s="61"/>
      <c r="L543" s="61"/>
    </row>
    <row r="544" spans="1:12" x14ac:dyDescent="0.3">
      <c r="A544" s="11">
        <f t="shared" si="142"/>
        <v>543</v>
      </c>
      <c r="B544" s="24">
        <v>45650</v>
      </c>
      <c r="C544" s="11">
        <f t="shared" ca="1" si="132"/>
        <v>1</v>
      </c>
      <c r="D544" s="11">
        <f t="shared" ca="1" si="133"/>
        <v>1</v>
      </c>
      <c r="E544" s="11">
        <f t="shared" ca="1" si="134"/>
        <v>1</v>
      </c>
      <c r="F544" s="67"/>
      <c r="G544" s="67"/>
      <c r="H544" s="61"/>
      <c r="I544" s="68"/>
      <c r="J544" s="68"/>
      <c r="K544" s="61"/>
      <c r="L544" s="61"/>
    </row>
    <row r="545" spans="1:12" x14ac:dyDescent="0.3">
      <c r="A545" s="11">
        <f t="shared" si="142"/>
        <v>544</v>
      </c>
      <c r="B545" s="24">
        <v>45651</v>
      </c>
      <c r="C545" s="11">
        <f t="shared" ca="1" si="132"/>
        <v>4</v>
      </c>
      <c r="D545" s="11">
        <f t="shared" ca="1" si="133"/>
        <v>1</v>
      </c>
      <c r="E545" s="11">
        <f t="shared" ca="1" si="134"/>
        <v>4</v>
      </c>
      <c r="F545" s="67"/>
      <c r="G545" s="67"/>
      <c r="H545" s="61"/>
      <c r="I545" s="68"/>
      <c r="J545" s="68"/>
      <c r="K545" s="61"/>
      <c r="L545" s="61"/>
    </row>
    <row r="546" spans="1:12" x14ac:dyDescent="0.3">
      <c r="A546" s="11">
        <f t="shared" si="142"/>
        <v>545</v>
      </c>
      <c r="B546" s="24">
        <v>45652</v>
      </c>
      <c r="C546" s="11">
        <f t="shared" ca="1" si="132"/>
        <v>0</v>
      </c>
      <c r="D546" s="11">
        <f t="shared" ca="1" si="133"/>
        <v>0</v>
      </c>
      <c r="E546" s="11">
        <f t="shared" ca="1" si="134"/>
        <v>0</v>
      </c>
      <c r="F546" s="67"/>
      <c r="G546" s="67"/>
      <c r="H546" s="61"/>
      <c r="I546" s="68"/>
      <c r="J546" s="68"/>
      <c r="K546" s="61"/>
      <c r="L546" s="61"/>
    </row>
    <row r="547" spans="1:12" x14ac:dyDescent="0.3">
      <c r="A547" s="11">
        <f t="shared" si="142"/>
        <v>546</v>
      </c>
      <c r="B547" s="24">
        <v>45653</v>
      </c>
      <c r="C547" s="11">
        <f t="shared" ca="1" si="132"/>
        <v>2</v>
      </c>
      <c r="D547" s="11">
        <f t="shared" ca="1" si="133"/>
        <v>1</v>
      </c>
      <c r="E547" s="11">
        <f t="shared" ca="1" si="134"/>
        <v>2</v>
      </c>
      <c r="F547" s="67"/>
      <c r="G547" s="67"/>
      <c r="H547" s="61"/>
      <c r="I547" s="68"/>
      <c r="J547" s="68"/>
      <c r="K547" s="61"/>
      <c r="L547" s="61"/>
    </row>
    <row r="548" spans="1:12" x14ac:dyDescent="0.3">
      <c r="A548" s="11">
        <f t="shared" si="142"/>
        <v>547</v>
      </c>
      <c r="B548" s="24">
        <v>45654</v>
      </c>
      <c r="C548" s="11">
        <f t="shared" ca="1" si="132"/>
        <v>1</v>
      </c>
      <c r="D548" s="11">
        <f t="shared" ca="1" si="133"/>
        <v>1</v>
      </c>
      <c r="E548" s="11">
        <f t="shared" ca="1" si="134"/>
        <v>1</v>
      </c>
      <c r="F548" s="67"/>
      <c r="G548" s="67"/>
      <c r="H548" s="61"/>
      <c r="I548" s="68"/>
      <c r="J548" s="68"/>
      <c r="K548" s="61"/>
      <c r="L548" s="61"/>
    </row>
    <row r="549" spans="1:12" x14ac:dyDescent="0.3">
      <c r="A549" s="11">
        <f t="shared" si="142"/>
        <v>548</v>
      </c>
      <c r="B549" s="24">
        <v>45655</v>
      </c>
      <c r="C549" s="11">
        <f t="shared" ca="1" si="132"/>
        <v>2</v>
      </c>
      <c r="D549" s="11">
        <f t="shared" ca="1" si="133"/>
        <v>1</v>
      </c>
      <c r="E549" s="11">
        <f t="shared" ca="1" si="134"/>
        <v>2</v>
      </c>
      <c r="F549" s="67"/>
      <c r="G549" s="67"/>
      <c r="H549" s="61"/>
      <c r="I549" s="68"/>
      <c r="J549" s="68"/>
      <c r="K549" s="61"/>
      <c r="L549" s="61"/>
    </row>
    <row r="550" spans="1:12" x14ac:dyDescent="0.3">
      <c r="A550" s="11">
        <f t="shared" si="142"/>
        <v>549</v>
      </c>
      <c r="B550" s="24">
        <v>45656</v>
      </c>
      <c r="C550" s="11">
        <f t="shared" ca="1" si="132"/>
        <v>1</v>
      </c>
      <c r="D550" s="11">
        <f t="shared" ca="1" si="133"/>
        <v>1</v>
      </c>
      <c r="E550" s="11">
        <f t="shared" ca="1" si="134"/>
        <v>1</v>
      </c>
      <c r="F550" s="67"/>
      <c r="G550" s="67"/>
      <c r="H550" s="61"/>
      <c r="I550" s="68"/>
      <c r="J550" s="68"/>
      <c r="K550" s="61"/>
      <c r="L550" s="61"/>
    </row>
    <row r="551" spans="1:12" x14ac:dyDescent="0.3">
      <c r="A551" s="11">
        <f t="shared" si="142"/>
        <v>550</v>
      </c>
      <c r="B551" s="24">
        <v>45657</v>
      </c>
      <c r="C551" s="11">
        <f t="shared" ca="1" si="132"/>
        <v>3</v>
      </c>
      <c r="D551" s="11">
        <f t="shared" ca="1" si="133"/>
        <v>1</v>
      </c>
      <c r="E551" s="11">
        <f t="shared" ca="1" si="134"/>
        <v>3</v>
      </c>
      <c r="F551" s="67"/>
      <c r="G551" s="67"/>
      <c r="H551" s="61"/>
      <c r="I551" s="68"/>
      <c r="J551" s="68"/>
      <c r="K551" s="61"/>
      <c r="L551" s="61"/>
    </row>
    <row r="552" spans="1:12" x14ac:dyDescent="0.3">
      <c r="A552" s="11">
        <f t="shared" si="142"/>
        <v>551</v>
      </c>
      <c r="B552" s="24">
        <v>45658</v>
      </c>
      <c r="C552" s="11">
        <f t="shared" ca="1" si="132"/>
        <v>3</v>
      </c>
      <c r="D552" s="11">
        <f t="shared" ca="1" si="133"/>
        <v>1</v>
      </c>
      <c r="E552" s="11">
        <f t="shared" ca="1" si="134"/>
        <v>3</v>
      </c>
      <c r="F552" s="67"/>
      <c r="G552" s="67"/>
      <c r="H552" s="61"/>
      <c r="I552" s="68"/>
      <c r="J552" s="68"/>
      <c r="K552" s="61"/>
      <c r="L552" s="61"/>
    </row>
    <row r="553" spans="1:12" x14ac:dyDescent="0.3">
      <c r="A553" s="11">
        <f t="shared" si="142"/>
        <v>552</v>
      </c>
      <c r="B553" s="24">
        <v>45659</v>
      </c>
      <c r="C553" s="11">
        <f t="shared" ca="1" si="132"/>
        <v>1</v>
      </c>
      <c r="D553" s="11">
        <f t="shared" ca="1" si="133"/>
        <v>1</v>
      </c>
      <c r="E553" s="11">
        <f t="shared" ca="1" si="134"/>
        <v>1</v>
      </c>
      <c r="F553" s="67"/>
      <c r="G553" s="67"/>
      <c r="H553" s="61"/>
      <c r="I553" s="68"/>
      <c r="J553" s="68"/>
      <c r="K553" s="61"/>
      <c r="L553" s="61"/>
    </row>
    <row r="554" spans="1:12" x14ac:dyDescent="0.3">
      <c r="A554" s="11">
        <f t="shared" si="142"/>
        <v>553</v>
      </c>
      <c r="B554" s="24">
        <v>45660</v>
      </c>
      <c r="C554" s="11">
        <f t="shared" ref="C554:C617" ca="1" si="150">IF(TODAY() &gt;= B554, COUNTIFS(data_2,_xlfn.CONCAT("=",B554)), "")</f>
        <v>2</v>
      </c>
      <c r="D554" s="11">
        <f t="shared" ref="D554:D617" ca="1" si="151">IF(C554&lt;&gt;"",IF(C554&gt;=1,1,0),"")</f>
        <v>1</v>
      </c>
      <c r="E554" s="11">
        <f t="shared" ref="E554:E617" ca="1" si="152">IF(TODAY() &gt;= B554, COUNTIFS(data_1,_xlfn.CONCAT("=",B554)), "")</f>
        <v>2</v>
      </c>
      <c r="F554" s="67"/>
      <c r="G554" s="67"/>
      <c r="H554" s="61"/>
      <c r="I554" s="68"/>
      <c r="J554" s="68"/>
      <c r="K554" s="61"/>
      <c r="L554" s="61"/>
    </row>
    <row r="555" spans="1:12" x14ac:dyDescent="0.3">
      <c r="A555" s="11">
        <f t="shared" si="142"/>
        <v>554</v>
      </c>
      <c r="B555" s="24">
        <v>45661</v>
      </c>
      <c r="C555" s="11">
        <f t="shared" ca="1" si="150"/>
        <v>0</v>
      </c>
      <c r="D555" s="11">
        <f t="shared" ca="1" si="151"/>
        <v>0</v>
      </c>
      <c r="E555" s="11">
        <f t="shared" ca="1" si="152"/>
        <v>0</v>
      </c>
      <c r="F555" s="67"/>
      <c r="G555" s="67"/>
      <c r="H555" s="61"/>
      <c r="I555" s="68"/>
      <c r="J555" s="68"/>
      <c r="K555" s="61"/>
      <c r="L555" s="61"/>
    </row>
    <row r="556" spans="1:12" x14ac:dyDescent="0.3">
      <c r="A556" s="11">
        <f t="shared" si="142"/>
        <v>555</v>
      </c>
      <c r="B556" s="24">
        <v>45662</v>
      </c>
      <c r="C556" s="11">
        <f t="shared" ca="1" si="150"/>
        <v>1</v>
      </c>
      <c r="D556" s="11">
        <f t="shared" ca="1" si="151"/>
        <v>1</v>
      </c>
      <c r="E556" s="11">
        <f t="shared" ca="1" si="152"/>
        <v>1</v>
      </c>
      <c r="F556" s="67"/>
      <c r="G556" s="67"/>
      <c r="H556" s="61"/>
      <c r="I556" s="68"/>
      <c r="J556" s="68"/>
      <c r="K556" s="61"/>
      <c r="L556" s="61"/>
    </row>
    <row r="557" spans="1:12" x14ac:dyDescent="0.3">
      <c r="A557" s="11">
        <f t="shared" si="142"/>
        <v>556</v>
      </c>
      <c r="B557" s="24">
        <v>45663</v>
      </c>
      <c r="C557" s="11">
        <f t="shared" ca="1" si="150"/>
        <v>1</v>
      </c>
      <c r="D557" s="11">
        <f t="shared" ca="1" si="151"/>
        <v>1</v>
      </c>
      <c r="E557" s="11">
        <f t="shared" ca="1" si="152"/>
        <v>1</v>
      </c>
      <c r="F557" s="67"/>
      <c r="G557" s="67"/>
      <c r="H557" s="61"/>
      <c r="I557" s="68"/>
      <c r="J557" s="68"/>
      <c r="K557" s="61"/>
      <c r="L557" s="61"/>
    </row>
    <row r="558" spans="1:12" x14ac:dyDescent="0.3">
      <c r="A558" s="11">
        <f t="shared" si="142"/>
        <v>557</v>
      </c>
      <c r="B558" s="24">
        <v>45664</v>
      </c>
      <c r="C558" s="11">
        <f t="shared" ca="1" si="150"/>
        <v>5</v>
      </c>
      <c r="D558" s="11">
        <f t="shared" ca="1" si="151"/>
        <v>1</v>
      </c>
      <c r="E558" s="11">
        <f t="shared" ca="1" si="152"/>
        <v>5</v>
      </c>
      <c r="F558" s="67"/>
      <c r="G558" s="67"/>
      <c r="H558" s="61"/>
      <c r="I558" s="68"/>
      <c r="J558" s="68"/>
      <c r="K558" s="61"/>
      <c r="L558" s="61"/>
    </row>
    <row r="559" spans="1:12" x14ac:dyDescent="0.3">
      <c r="A559" s="11">
        <f t="shared" si="142"/>
        <v>558</v>
      </c>
      <c r="B559" s="24">
        <v>45665</v>
      </c>
      <c r="C559" s="11">
        <f t="shared" ca="1" si="150"/>
        <v>1</v>
      </c>
      <c r="D559" s="11">
        <f t="shared" ca="1" si="151"/>
        <v>1</v>
      </c>
      <c r="E559" s="11">
        <f t="shared" ca="1" si="152"/>
        <v>1</v>
      </c>
      <c r="F559" s="67"/>
      <c r="G559" s="67"/>
      <c r="H559" s="61"/>
      <c r="I559" s="68"/>
      <c r="J559" s="68"/>
      <c r="K559" s="61"/>
      <c r="L559" s="61"/>
    </row>
    <row r="560" spans="1:12" x14ac:dyDescent="0.3">
      <c r="A560" s="11">
        <f t="shared" si="142"/>
        <v>559</v>
      </c>
      <c r="B560" s="24">
        <v>45666</v>
      </c>
      <c r="C560" s="11">
        <f t="shared" ca="1" si="150"/>
        <v>2</v>
      </c>
      <c r="D560" s="11">
        <f t="shared" ca="1" si="151"/>
        <v>1</v>
      </c>
      <c r="E560" s="11">
        <f t="shared" ca="1" si="152"/>
        <v>2</v>
      </c>
      <c r="F560" s="67"/>
      <c r="G560" s="67"/>
      <c r="H560" s="61"/>
      <c r="I560" s="68"/>
      <c r="J560" s="68"/>
      <c r="K560" s="61"/>
      <c r="L560" s="61"/>
    </row>
    <row r="561" spans="1:12" x14ac:dyDescent="0.3">
      <c r="A561" s="11">
        <f t="shared" si="142"/>
        <v>560</v>
      </c>
      <c r="B561" s="24">
        <v>45667</v>
      </c>
      <c r="C561" s="11">
        <f t="shared" ca="1" si="150"/>
        <v>0</v>
      </c>
      <c r="D561" s="11">
        <f t="shared" ca="1" si="151"/>
        <v>0</v>
      </c>
      <c r="E561" s="11">
        <f t="shared" ca="1" si="152"/>
        <v>0</v>
      </c>
      <c r="F561" s="67"/>
      <c r="G561" s="67"/>
      <c r="H561" s="61"/>
      <c r="I561" s="68"/>
      <c r="J561" s="68"/>
      <c r="K561" s="61"/>
      <c r="L561" s="61"/>
    </row>
    <row r="562" spans="1:12" x14ac:dyDescent="0.3">
      <c r="A562" s="11">
        <f t="shared" si="142"/>
        <v>561</v>
      </c>
      <c r="B562" s="24">
        <v>45668</v>
      </c>
      <c r="C562" s="11">
        <f t="shared" ca="1" si="150"/>
        <v>1</v>
      </c>
      <c r="D562" s="11">
        <f t="shared" ca="1" si="151"/>
        <v>1</v>
      </c>
      <c r="E562" s="11">
        <f t="shared" ca="1" si="152"/>
        <v>1</v>
      </c>
      <c r="F562" s="67"/>
      <c r="G562" s="67"/>
      <c r="H562" s="61"/>
      <c r="I562" s="68"/>
      <c r="J562" s="68"/>
      <c r="K562" s="61"/>
      <c r="L562" s="61"/>
    </row>
    <row r="563" spans="1:12" x14ac:dyDescent="0.3">
      <c r="A563" s="11">
        <f t="shared" si="142"/>
        <v>562</v>
      </c>
      <c r="B563" s="24">
        <v>45669</v>
      </c>
      <c r="C563" s="11">
        <f t="shared" ca="1" si="150"/>
        <v>2</v>
      </c>
      <c r="D563" s="11">
        <f t="shared" ca="1" si="151"/>
        <v>1</v>
      </c>
      <c r="E563" s="11">
        <f t="shared" ca="1" si="152"/>
        <v>2</v>
      </c>
      <c r="F563" s="67"/>
      <c r="G563" s="67"/>
      <c r="H563" s="61"/>
      <c r="I563" s="68"/>
      <c r="J563" s="68"/>
      <c r="K563" s="61"/>
      <c r="L563" s="61"/>
    </row>
    <row r="564" spans="1:12" x14ac:dyDescent="0.3">
      <c r="A564" s="11">
        <f t="shared" si="142"/>
        <v>563</v>
      </c>
      <c r="B564" s="24">
        <v>45670</v>
      </c>
      <c r="C564" s="11">
        <f t="shared" ca="1" si="150"/>
        <v>2</v>
      </c>
      <c r="D564" s="11">
        <f t="shared" ca="1" si="151"/>
        <v>1</v>
      </c>
      <c r="E564" s="11">
        <f t="shared" ca="1" si="152"/>
        <v>2</v>
      </c>
      <c r="F564" s="67"/>
      <c r="G564" s="67"/>
      <c r="H564" s="61"/>
      <c r="I564" s="68"/>
      <c r="J564" s="68"/>
      <c r="K564" s="61"/>
      <c r="L564" s="61"/>
    </row>
    <row r="565" spans="1:12" x14ac:dyDescent="0.3">
      <c r="A565" s="11">
        <f t="shared" si="142"/>
        <v>564</v>
      </c>
      <c r="B565" s="24">
        <v>45671</v>
      </c>
      <c r="C565" s="11">
        <f t="shared" ca="1" si="150"/>
        <v>0</v>
      </c>
      <c r="D565" s="11">
        <f t="shared" ca="1" si="151"/>
        <v>0</v>
      </c>
      <c r="E565" s="11">
        <f t="shared" ca="1" si="152"/>
        <v>0</v>
      </c>
      <c r="F565" s="67"/>
      <c r="G565" s="67"/>
      <c r="H565" s="61"/>
      <c r="I565" s="68"/>
      <c r="J565" s="68"/>
      <c r="K565" s="61"/>
      <c r="L565" s="61"/>
    </row>
    <row r="566" spans="1:12" x14ac:dyDescent="0.3">
      <c r="A566" s="11">
        <f t="shared" si="142"/>
        <v>565</v>
      </c>
      <c r="B566" s="24">
        <v>45672</v>
      </c>
      <c r="C566" s="11">
        <f t="shared" ca="1" si="150"/>
        <v>3</v>
      </c>
      <c r="D566" s="11">
        <f t="shared" ca="1" si="151"/>
        <v>1</v>
      </c>
      <c r="E566" s="11">
        <f t="shared" ca="1" si="152"/>
        <v>3</v>
      </c>
      <c r="F566" s="67"/>
      <c r="G566" s="67"/>
      <c r="H566" s="61"/>
      <c r="I566" s="68"/>
      <c r="J566" s="68"/>
      <c r="K566" s="61"/>
      <c r="L566" s="61"/>
    </row>
    <row r="567" spans="1:12" x14ac:dyDescent="0.3">
      <c r="A567" s="11">
        <f t="shared" si="142"/>
        <v>566</v>
      </c>
      <c r="B567" s="24">
        <v>45673</v>
      </c>
      <c r="C567" s="11">
        <f t="shared" ca="1" si="150"/>
        <v>0</v>
      </c>
      <c r="D567" s="11">
        <f t="shared" ca="1" si="151"/>
        <v>0</v>
      </c>
      <c r="E567" s="11">
        <f t="shared" ca="1" si="152"/>
        <v>0</v>
      </c>
      <c r="F567" s="67"/>
      <c r="G567" s="67"/>
      <c r="H567" s="61"/>
      <c r="I567" s="68"/>
      <c r="J567" s="68"/>
      <c r="K567" s="61"/>
      <c r="L567" s="61"/>
    </row>
    <row r="568" spans="1:12" x14ac:dyDescent="0.3">
      <c r="A568" s="11">
        <f t="shared" si="142"/>
        <v>567</v>
      </c>
      <c r="B568" s="24">
        <v>45674</v>
      </c>
      <c r="C568" s="11">
        <f t="shared" ca="1" si="150"/>
        <v>0</v>
      </c>
      <c r="D568" s="11">
        <f t="shared" ca="1" si="151"/>
        <v>0</v>
      </c>
      <c r="E568" s="11">
        <f t="shared" ca="1" si="152"/>
        <v>0</v>
      </c>
      <c r="F568" s="67"/>
      <c r="G568" s="67"/>
      <c r="H568" s="61"/>
      <c r="I568" s="68"/>
      <c r="J568" s="68"/>
      <c r="K568" s="61"/>
      <c r="L568" s="61"/>
    </row>
    <row r="569" spans="1:12" x14ac:dyDescent="0.3">
      <c r="A569" s="11">
        <f t="shared" si="142"/>
        <v>568</v>
      </c>
      <c r="B569" s="24">
        <v>45675</v>
      </c>
      <c r="C569" s="11">
        <f t="shared" ca="1" si="150"/>
        <v>2</v>
      </c>
      <c r="D569" s="11">
        <f t="shared" ca="1" si="151"/>
        <v>1</v>
      </c>
      <c r="E569" s="11">
        <f t="shared" ca="1" si="152"/>
        <v>2</v>
      </c>
      <c r="F569" s="67"/>
      <c r="G569" s="67"/>
      <c r="H569" s="61"/>
      <c r="I569" s="68"/>
      <c r="J569" s="68"/>
      <c r="K569" s="61"/>
      <c r="L569" s="61"/>
    </row>
    <row r="570" spans="1:12" x14ac:dyDescent="0.3">
      <c r="A570" s="11">
        <f t="shared" si="142"/>
        <v>569</v>
      </c>
      <c r="B570" s="24">
        <v>45676</v>
      </c>
      <c r="C570" s="11">
        <f t="shared" ca="1" si="150"/>
        <v>3</v>
      </c>
      <c r="D570" s="11">
        <f t="shared" ca="1" si="151"/>
        <v>1</v>
      </c>
      <c r="E570" s="11">
        <f t="shared" ca="1" si="152"/>
        <v>3</v>
      </c>
      <c r="F570" s="67"/>
      <c r="G570" s="67"/>
      <c r="H570" s="61"/>
      <c r="I570" s="68"/>
      <c r="J570" s="68"/>
      <c r="K570" s="61"/>
      <c r="L570" s="61"/>
    </row>
    <row r="571" spans="1:12" x14ac:dyDescent="0.3">
      <c r="A571" s="11">
        <f t="shared" si="142"/>
        <v>570</v>
      </c>
      <c r="B571" s="24">
        <v>45677</v>
      </c>
      <c r="C571" s="11">
        <f t="shared" ca="1" si="150"/>
        <v>0</v>
      </c>
      <c r="D571" s="11">
        <f t="shared" ca="1" si="151"/>
        <v>0</v>
      </c>
      <c r="E571" s="11">
        <f t="shared" ca="1" si="152"/>
        <v>0</v>
      </c>
      <c r="F571" s="67"/>
      <c r="G571" s="67"/>
      <c r="H571" s="61"/>
      <c r="I571" s="68"/>
      <c r="J571" s="68"/>
      <c r="K571" s="61"/>
      <c r="L571" s="61"/>
    </row>
    <row r="572" spans="1:12" x14ac:dyDescent="0.3">
      <c r="A572" s="11">
        <f t="shared" si="142"/>
        <v>571</v>
      </c>
      <c r="B572" s="24">
        <v>45678</v>
      </c>
      <c r="C572" s="11">
        <f t="shared" ca="1" si="150"/>
        <v>0</v>
      </c>
      <c r="D572" s="11">
        <f t="shared" ca="1" si="151"/>
        <v>0</v>
      </c>
      <c r="E572" s="11">
        <f t="shared" ca="1" si="152"/>
        <v>0</v>
      </c>
      <c r="F572" s="67">
        <f t="shared" ref="F572" ca="1" si="153">COUNTIFS(D572:D601,$N$2)</f>
        <v>5</v>
      </c>
      <c r="G572" s="67">
        <f t="shared" ref="G572" ca="1" si="154">SUMIFS(E572:E601,D572:D601,$N$2)</f>
        <v>0</v>
      </c>
      <c r="H572" s="61">
        <f t="shared" ref="H572" ca="1" si="155">IF(AND(F572&lt;&gt;0,F572&lt;&gt;""),G572/F572,"")</f>
        <v>0</v>
      </c>
      <c r="I572" s="68">
        <f t="shared" ref="I572" ca="1" si="156">COUNTIFS(D572:D601,$N$3)</f>
        <v>3</v>
      </c>
      <c r="J572" s="68">
        <f t="shared" ref="J572" ca="1" si="157">SUMIFS(E572:E601,D572:D601,$N$3)</f>
        <v>6</v>
      </c>
      <c r="K572" s="61">
        <f t="shared" ref="K572" ca="1" si="158">IF(AND(I572&lt;&gt;"",I572&lt;&gt;0),J572/I572,"")</f>
        <v>2</v>
      </c>
      <c r="L572" s="61" t="str">
        <f t="shared" ref="L572" ca="1" si="159">IF(AND(H572&lt;&gt;"",H572&lt;&gt;0),K572/H572,"")</f>
        <v/>
      </c>
    </row>
    <row r="573" spans="1:12" x14ac:dyDescent="0.3">
      <c r="A573" s="11">
        <f t="shared" si="142"/>
        <v>572</v>
      </c>
      <c r="B573" s="24">
        <v>45679</v>
      </c>
      <c r="C573" s="11">
        <f t="shared" ca="1" si="150"/>
        <v>2</v>
      </c>
      <c r="D573" s="11">
        <f t="shared" ca="1" si="151"/>
        <v>1</v>
      </c>
      <c r="E573" s="11">
        <f t="shared" ca="1" si="152"/>
        <v>2</v>
      </c>
      <c r="F573" s="67"/>
      <c r="G573" s="67"/>
      <c r="H573" s="61"/>
      <c r="I573" s="68"/>
      <c r="J573" s="68"/>
      <c r="K573" s="61"/>
      <c r="L573" s="61"/>
    </row>
    <row r="574" spans="1:12" x14ac:dyDescent="0.3">
      <c r="A574" s="11">
        <f t="shared" si="142"/>
        <v>573</v>
      </c>
      <c r="B574" s="24">
        <v>45680</v>
      </c>
      <c r="C574" s="11">
        <f t="shared" ca="1" si="150"/>
        <v>1</v>
      </c>
      <c r="D574" s="11">
        <f t="shared" ca="1" si="151"/>
        <v>1</v>
      </c>
      <c r="E574" s="11">
        <f t="shared" ca="1" si="152"/>
        <v>1</v>
      </c>
      <c r="F574" s="67"/>
      <c r="G574" s="67"/>
      <c r="H574" s="61"/>
      <c r="I574" s="68"/>
      <c r="J574" s="68"/>
      <c r="K574" s="61"/>
      <c r="L574" s="61"/>
    </row>
    <row r="575" spans="1:12" x14ac:dyDescent="0.3">
      <c r="A575" s="11">
        <f t="shared" si="142"/>
        <v>574</v>
      </c>
      <c r="B575" s="24">
        <v>45681</v>
      </c>
      <c r="C575" s="11">
        <f t="shared" ca="1" si="150"/>
        <v>3</v>
      </c>
      <c r="D575" s="11">
        <f t="shared" ca="1" si="151"/>
        <v>1</v>
      </c>
      <c r="E575" s="11">
        <f t="shared" ca="1" si="152"/>
        <v>3</v>
      </c>
      <c r="F575" s="67"/>
      <c r="G575" s="67"/>
      <c r="H575" s="61"/>
      <c r="I575" s="68"/>
      <c r="J575" s="68"/>
      <c r="K575" s="61"/>
      <c r="L575" s="61"/>
    </row>
    <row r="576" spans="1:12" x14ac:dyDescent="0.3">
      <c r="A576" s="11">
        <f t="shared" si="142"/>
        <v>575</v>
      </c>
      <c r="B576" s="24">
        <v>45682</v>
      </c>
      <c r="C576" s="11">
        <f t="shared" ca="1" si="150"/>
        <v>0</v>
      </c>
      <c r="D576" s="11">
        <f t="shared" ca="1" si="151"/>
        <v>0</v>
      </c>
      <c r="E576" s="11">
        <f t="shared" ca="1" si="152"/>
        <v>0</v>
      </c>
      <c r="F576" s="67"/>
      <c r="G576" s="67"/>
      <c r="H576" s="61"/>
      <c r="I576" s="68"/>
      <c r="J576" s="68"/>
      <c r="K576" s="61"/>
      <c r="L576" s="61"/>
    </row>
    <row r="577" spans="1:12" x14ac:dyDescent="0.3">
      <c r="A577" s="11">
        <f t="shared" si="142"/>
        <v>576</v>
      </c>
      <c r="B577" s="24">
        <v>45683</v>
      </c>
      <c r="C577" s="11">
        <f t="shared" ca="1" si="150"/>
        <v>0</v>
      </c>
      <c r="D577" s="11">
        <f t="shared" ca="1" si="151"/>
        <v>0</v>
      </c>
      <c r="E577" s="11">
        <f t="shared" ca="1" si="152"/>
        <v>0</v>
      </c>
      <c r="F577" s="67"/>
      <c r="G577" s="67"/>
      <c r="H577" s="61"/>
      <c r="I577" s="68"/>
      <c r="J577" s="68"/>
      <c r="K577" s="61"/>
      <c r="L577" s="61"/>
    </row>
    <row r="578" spans="1:12" x14ac:dyDescent="0.3">
      <c r="A578" s="11">
        <f t="shared" si="142"/>
        <v>577</v>
      </c>
      <c r="B578" s="24">
        <v>45684</v>
      </c>
      <c r="C578" s="11">
        <f t="shared" ca="1" si="150"/>
        <v>0</v>
      </c>
      <c r="D578" s="11">
        <f t="shared" ca="1" si="151"/>
        <v>0</v>
      </c>
      <c r="E578" s="11">
        <f t="shared" ca="1" si="152"/>
        <v>0</v>
      </c>
      <c r="F578" s="67"/>
      <c r="G578" s="67"/>
      <c r="H578" s="61"/>
      <c r="I578" s="68"/>
      <c r="J578" s="68"/>
      <c r="K578" s="61"/>
      <c r="L578" s="61"/>
    </row>
    <row r="579" spans="1:12" x14ac:dyDescent="0.3">
      <c r="A579" s="11">
        <f t="shared" si="142"/>
        <v>578</v>
      </c>
      <c r="B579" s="24">
        <v>45685</v>
      </c>
      <c r="C579" s="11">
        <f t="shared" ca="1" si="150"/>
        <v>0</v>
      </c>
      <c r="D579" s="11">
        <f t="shared" ca="1" si="151"/>
        <v>0</v>
      </c>
      <c r="E579" s="11">
        <f t="shared" ca="1" si="152"/>
        <v>0</v>
      </c>
      <c r="F579" s="67"/>
      <c r="G579" s="67"/>
      <c r="H579" s="61"/>
      <c r="I579" s="68"/>
      <c r="J579" s="68"/>
      <c r="K579" s="61"/>
      <c r="L579" s="61"/>
    </row>
    <row r="580" spans="1:12" x14ac:dyDescent="0.3">
      <c r="A580" s="11">
        <f t="shared" si="142"/>
        <v>579</v>
      </c>
      <c r="B580" s="24">
        <v>45686</v>
      </c>
      <c r="C580" s="11" t="str">
        <f t="shared" ca="1" si="150"/>
        <v/>
      </c>
      <c r="D580" s="11" t="str">
        <f t="shared" ca="1" si="151"/>
        <v/>
      </c>
      <c r="E580" s="11" t="str">
        <f t="shared" ca="1" si="152"/>
        <v/>
      </c>
      <c r="F580" s="67"/>
      <c r="G580" s="67"/>
      <c r="H580" s="61"/>
      <c r="I580" s="68"/>
      <c r="J580" s="68"/>
      <c r="K580" s="61"/>
      <c r="L580" s="61"/>
    </row>
    <row r="581" spans="1:12" x14ac:dyDescent="0.3">
      <c r="A581" s="11">
        <f t="shared" ref="A581:A644" si="160">A580+1</f>
        <v>580</v>
      </c>
      <c r="B581" s="24">
        <v>45687</v>
      </c>
      <c r="C581" s="11" t="str">
        <f t="shared" ca="1" si="150"/>
        <v/>
      </c>
      <c r="D581" s="11" t="str">
        <f t="shared" ca="1" si="151"/>
        <v/>
      </c>
      <c r="E581" s="11" t="str">
        <f t="shared" ca="1" si="152"/>
        <v/>
      </c>
      <c r="F581" s="67"/>
      <c r="G581" s="67"/>
      <c r="H581" s="61"/>
      <c r="I581" s="68"/>
      <c r="J581" s="68"/>
      <c r="K581" s="61"/>
      <c r="L581" s="61"/>
    </row>
    <row r="582" spans="1:12" x14ac:dyDescent="0.3">
      <c r="A582" s="11">
        <f t="shared" si="160"/>
        <v>581</v>
      </c>
      <c r="B582" s="24">
        <v>45688</v>
      </c>
      <c r="C582" s="11" t="str">
        <f t="shared" ca="1" si="150"/>
        <v/>
      </c>
      <c r="D582" s="11" t="str">
        <f t="shared" ca="1" si="151"/>
        <v/>
      </c>
      <c r="E582" s="11" t="str">
        <f t="shared" ca="1" si="152"/>
        <v/>
      </c>
      <c r="F582" s="67"/>
      <c r="G582" s="67"/>
      <c r="H582" s="61"/>
      <c r="I582" s="68"/>
      <c r="J582" s="68"/>
      <c r="K582" s="61"/>
      <c r="L582" s="61"/>
    </row>
    <row r="583" spans="1:12" x14ac:dyDescent="0.3">
      <c r="A583" s="11">
        <f t="shared" si="160"/>
        <v>582</v>
      </c>
      <c r="B583" s="24">
        <v>45689</v>
      </c>
      <c r="C583" s="11" t="str">
        <f t="shared" ca="1" si="150"/>
        <v/>
      </c>
      <c r="D583" s="11" t="str">
        <f t="shared" ca="1" si="151"/>
        <v/>
      </c>
      <c r="E583" s="11" t="str">
        <f t="shared" ca="1" si="152"/>
        <v/>
      </c>
      <c r="F583" s="67"/>
      <c r="G583" s="67"/>
      <c r="H583" s="61"/>
      <c r="I583" s="68"/>
      <c r="J583" s="68"/>
      <c r="K583" s="61"/>
      <c r="L583" s="61"/>
    </row>
    <row r="584" spans="1:12" x14ac:dyDescent="0.3">
      <c r="A584" s="11">
        <f t="shared" si="160"/>
        <v>583</v>
      </c>
      <c r="B584" s="24">
        <v>45690</v>
      </c>
      <c r="C584" s="11" t="str">
        <f t="shared" ca="1" si="150"/>
        <v/>
      </c>
      <c r="D584" s="11" t="str">
        <f t="shared" ca="1" si="151"/>
        <v/>
      </c>
      <c r="E584" s="11" t="str">
        <f t="shared" ca="1" si="152"/>
        <v/>
      </c>
      <c r="F584" s="67"/>
      <c r="G584" s="67"/>
      <c r="H584" s="61"/>
      <c r="I584" s="68"/>
      <c r="J584" s="68"/>
      <c r="K584" s="61"/>
      <c r="L584" s="61"/>
    </row>
    <row r="585" spans="1:12" x14ac:dyDescent="0.3">
      <c r="A585" s="11">
        <f t="shared" si="160"/>
        <v>584</v>
      </c>
      <c r="B585" s="24">
        <v>45691</v>
      </c>
      <c r="C585" s="11" t="str">
        <f t="shared" ca="1" si="150"/>
        <v/>
      </c>
      <c r="D585" s="11" t="str">
        <f t="shared" ca="1" si="151"/>
        <v/>
      </c>
      <c r="E585" s="11" t="str">
        <f t="shared" ca="1" si="152"/>
        <v/>
      </c>
      <c r="F585" s="67"/>
      <c r="G585" s="67"/>
      <c r="H585" s="61"/>
      <c r="I585" s="68"/>
      <c r="J585" s="68"/>
      <c r="K585" s="61"/>
      <c r="L585" s="61"/>
    </row>
    <row r="586" spans="1:12" x14ac:dyDescent="0.3">
      <c r="A586" s="11">
        <f t="shared" si="160"/>
        <v>585</v>
      </c>
      <c r="B586" s="24">
        <v>45692</v>
      </c>
      <c r="C586" s="11" t="str">
        <f t="shared" ca="1" si="150"/>
        <v/>
      </c>
      <c r="D586" s="11" t="str">
        <f t="shared" ca="1" si="151"/>
        <v/>
      </c>
      <c r="E586" s="11" t="str">
        <f t="shared" ca="1" si="152"/>
        <v/>
      </c>
      <c r="F586" s="67"/>
      <c r="G586" s="67"/>
      <c r="H586" s="61"/>
      <c r="I586" s="68"/>
      <c r="J586" s="68"/>
      <c r="K586" s="61"/>
      <c r="L586" s="61"/>
    </row>
    <row r="587" spans="1:12" x14ac:dyDescent="0.3">
      <c r="A587" s="11">
        <f t="shared" si="160"/>
        <v>586</v>
      </c>
      <c r="B587" s="24">
        <v>45693</v>
      </c>
      <c r="C587" s="11" t="str">
        <f t="shared" ca="1" si="150"/>
        <v/>
      </c>
      <c r="D587" s="11" t="str">
        <f t="shared" ca="1" si="151"/>
        <v/>
      </c>
      <c r="E587" s="11" t="str">
        <f t="shared" ca="1" si="152"/>
        <v/>
      </c>
      <c r="F587" s="67"/>
      <c r="G587" s="67"/>
      <c r="H587" s="61"/>
      <c r="I587" s="68"/>
      <c r="J587" s="68"/>
      <c r="K587" s="61"/>
      <c r="L587" s="61"/>
    </row>
    <row r="588" spans="1:12" x14ac:dyDescent="0.3">
      <c r="A588" s="11">
        <f t="shared" si="160"/>
        <v>587</v>
      </c>
      <c r="B588" s="24">
        <v>45694</v>
      </c>
      <c r="C588" s="11" t="str">
        <f t="shared" ca="1" si="150"/>
        <v/>
      </c>
      <c r="D588" s="11" t="str">
        <f t="shared" ca="1" si="151"/>
        <v/>
      </c>
      <c r="E588" s="11" t="str">
        <f t="shared" ca="1" si="152"/>
        <v/>
      </c>
      <c r="F588" s="67"/>
      <c r="G588" s="67"/>
      <c r="H588" s="61"/>
      <c r="I588" s="68"/>
      <c r="J588" s="68"/>
      <c r="K588" s="61"/>
      <c r="L588" s="61"/>
    </row>
    <row r="589" spans="1:12" x14ac:dyDescent="0.3">
      <c r="A589" s="11">
        <f t="shared" si="160"/>
        <v>588</v>
      </c>
      <c r="B589" s="24">
        <v>45695</v>
      </c>
      <c r="C589" s="11" t="str">
        <f t="shared" ca="1" si="150"/>
        <v/>
      </c>
      <c r="D589" s="11" t="str">
        <f t="shared" ca="1" si="151"/>
        <v/>
      </c>
      <c r="E589" s="11" t="str">
        <f t="shared" ca="1" si="152"/>
        <v/>
      </c>
      <c r="F589" s="67"/>
      <c r="G589" s="67"/>
      <c r="H589" s="61"/>
      <c r="I589" s="68"/>
      <c r="J589" s="68"/>
      <c r="K589" s="61"/>
      <c r="L589" s="61"/>
    </row>
    <row r="590" spans="1:12" x14ac:dyDescent="0.3">
      <c r="A590" s="11">
        <f t="shared" si="160"/>
        <v>589</v>
      </c>
      <c r="B590" s="24">
        <v>45696</v>
      </c>
      <c r="C590" s="11" t="str">
        <f t="shared" ca="1" si="150"/>
        <v/>
      </c>
      <c r="D590" s="11" t="str">
        <f t="shared" ca="1" si="151"/>
        <v/>
      </c>
      <c r="E590" s="11" t="str">
        <f t="shared" ca="1" si="152"/>
        <v/>
      </c>
      <c r="F590" s="67"/>
      <c r="G590" s="67"/>
      <c r="H590" s="61"/>
      <c r="I590" s="68"/>
      <c r="J590" s="68"/>
      <c r="K590" s="61"/>
      <c r="L590" s="61"/>
    </row>
    <row r="591" spans="1:12" x14ac:dyDescent="0.3">
      <c r="A591" s="11">
        <f t="shared" si="160"/>
        <v>590</v>
      </c>
      <c r="B591" s="24">
        <v>45697</v>
      </c>
      <c r="C591" s="11" t="str">
        <f t="shared" ca="1" si="150"/>
        <v/>
      </c>
      <c r="D591" s="11" t="str">
        <f t="shared" ca="1" si="151"/>
        <v/>
      </c>
      <c r="E591" s="11" t="str">
        <f t="shared" ca="1" si="152"/>
        <v/>
      </c>
      <c r="F591" s="67"/>
      <c r="G591" s="67"/>
      <c r="H591" s="61"/>
      <c r="I591" s="68"/>
      <c r="J591" s="68"/>
      <c r="K591" s="61"/>
      <c r="L591" s="61"/>
    </row>
    <row r="592" spans="1:12" x14ac:dyDescent="0.3">
      <c r="A592" s="11">
        <f t="shared" si="160"/>
        <v>591</v>
      </c>
      <c r="B592" s="24">
        <v>45698</v>
      </c>
      <c r="C592" s="11" t="str">
        <f t="shared" ca="1" si="150"/>
        <v/>
      </c>
      <c r="D592" s="11" t="str">
        <f t="shared" ca="1" si="151"/>
        <v/>
      </c>
      <c r="E592" s="11" t="str">
        <f t="shared" ca="1" si="152"/>
        <v/>
      </c>
      <c r="F592" s="67"/>
      <c r="G592" s="67"/>
      <c r="H592" s="61"/>
      <c r="I592" s="68"/>
      <c r="J592" s="68"/>
      <c r="K592" s="61"/>
      <c r="L592" s="61"/>
    </row>
    <row r="593" spans="1:12" x14ac:dyDescent="0.3">
      <c r="A593" s="11">
        <f t="shared" si="160"/>
        <v>592</v>
      </c>
      <c r="B593" s="24">
        <v>45699</v>
      </c>
      <c r="C593" s="11" t="str">
        <f t="shared" ca="1" si="150"/>
        <v/>
      </c>
      <c r="D593" s="11" t="str">
        <f t="shared" ca="1" si="151"/>
        <v/>
      </c>
      <c r="E593" s="11" t="str">
        <f t="shared" ca="1" si="152"/>
        <v/>
      </c>
      <c r="F593" s="67"/>
      <c r="G593" s="67"/>
      <c r="H593" s="61"/>
      <c r="I593" s="68"/>
      <c r="J593" s="68"/>
      <c r="K593" s="61"/>
      <c r="L593" s="61"/>
    </row>
    <row r="594" spans="1:12" x14ac:dyDescent="0.3">
      <c r="A594" s="11">
        <f t="shared" si="160"/>
        <v>593</v>
      </c>
      <c r="B594" s="24">
        <v>45700</v>
      </c>
      <c r="C594" s="11" t="str">
        <f t="shared" ca="1" si="150"/>
        <v/>
      </c>
      <c r="D594" s="11" t="str">
        <f t="shared" ca="1" si="151"/>
        <v/>
      </c>
      <c r="E594" s="11" t="str">
        <f t="shared" ca="1" si="152"/>
        <v/>
      </c>
      <c r="F594" s="67"/>
      <c r="G594" s="67"/>
      <c r="H594" s="61"/>
      <c r="I594" s="68"/>
      <c r="J594" s="68"/>
      <c r="K594" s="61"/>
      <c r="L594" s="61"/>
    </row>
    <row r="595" spans="1:12" x14ac:dyDescent="0.3">
      <c r="A595" s="11">
        <f t="shared" si="160"/>
        <v>594</v>
      </c>
      <c r="B595" s="24">
        <v>45701</v>
      </c>
      <c r="C595" s="11" t="str">
        <f t="shared" ca="1" si="150"/>
        <v/>
      </c>
      <c r="D595" s="11" t="str">
        <f t="shared" ca="1" si="151"/>
        <v/>
      </c>
      <c r="E595" s="11" t="str">
        <f t="shared" ca="1" si="152"/>
        <v/>
      </c>
      <c r="F595" s="67"/>
      <c r="G595" s="67"/>
      <c r="H595" s="61"/>
      <c r="I595" s="68"/>
      <c r="J595" s="68"/>
      <c r="K595" s="61"/>
      <c r="L595" s="61"/>
    </row>
    <row r="596" spans="1:12" x14ac:dyDescent="0.3">
      <c r="A596" s="11">
        <f t="shared" si="160"/>
        <v>595</v>
      </c>
      <c r="B596" s="24">
        <v>45702</v>
      </c>
      <c r="C596" s="11" t="str">
        <f t="shared" ca="1" si="150"/>
        <v/>
      </c>
      <c r="D596" s="11" t="str">
        <f t="shared" ca="1" si="151"/>
        <v/>
      </c>
      <c r="E596" s="11" t="str">
        <f t="shared" ca="1" si="152"/>
        <v/>
      </c>
      <c r="F596" s="67"/>
      <c r="G596" s="67"/>
      <c r="H596" s="61"/>
      <c r="I596" s="68"/>
      <c r="J596" s="68"/>
      <c r="K596" s="61"/>
      <c r="L596" s="61"/>
    </row>
    <row r="597" spans="1:12" x14ac:dyDescent="0.3">
      <c r="A597" s="11">
        <f t="shared" si="160"/>
        <v>596</v>
      </c>
      <c r="B597" s="24">
        <v>45703</v>
      </c>
      <c r="C597" s="11" t="str">
        <f t="shared" ca="1" si="150"/>
        <v/>
      </c>
      <c r="D597" s="11" t="str">
        <f t="shared" ca="1" si="151"/>
        <v/>
      </c>
      <c r="E597" s="11" t="str">
        <f t="shared" ca="1" si="152"/>
        <v/>
      </c>
      <c r="F597" s="67"/>
      <c r="G597" s="67"/>
      <c r="H597" s="61"/>
      <c r="I597" s="68"/>
      <c r="J597" s="68"/>
      <c r="K597" s="61"/>
      <c r="L597" s="61"/>
    </row>
    <row r="598" spans="1:12" x14ac:dyDescent="0.3">
      <c r="A598" s="11">
        <f t="shared" si="160"/>
        <v>597</v>
      </c>
      <c r="B598" s="24">
        <v>45704</v>
      </c>
      <c r="C598" s="11" t="str">
        <f t="shared" ca="1" si="150"/>
        <v/>
      </c>
      <c r="D598" s="11" t="str">
        <f t="shared" ca="1" si="151"/>
        <v/>
      </c>
      <c r="E598" s="11" t="str">
        <f t="shared" ca="1" si="152"/>
        <v/>
      </c>
      <c r="F598" s="67"/>
      <c r="G598" s="67"/>
      <c r="H598" s="61"/>
      <c r="I598" s="68"/>
      <c r="J598" s="68"/>
      <c r="K598" s="61"/>
      <c r="L598" s="61"/>
    </row>
    <row r="599" spans="1:12" x14ac:dyDescent="0.3">
      <c r="A599" s="11">
        <f t="shared" si="160"/>
        <v>598</v>
      </c>
      <c r="B599" s="24">
        <v>45705</v>
      </c>
      <c r="C599" s="11" t="str">
        <f t="shared" ca="1" si="150"/>
        <v/>
      </c>
      <c r="D599" s="11" t="str">
        <f t="shared" ca="1" si="151"/>
        <v/>
      </c>
      <c r="E599" s="11" t="str">
        <f t="shared" ca="1" si="152"/>
        <v/>
      </c>
      <c r="F599" s="67"/>
      <c r="G599" s="67"/>
      <c r="H599" s="61"/>
      <c r="I599" s="68"/>
      <c r="J599" s="68"/>
      <c r="K599" s="61"/>
      <c r="L599" s="61"/>
    </row>
    <row r="600" spans="1:12" x14ac:dyDescent="0.3">
      <c r="A600" s="11">
        <f t="shared" si="160"/>
        <v>599</v>
      </c>
      <c r="B600" s="24">
        <v>45706</v>
      </c>
      <c r="C600" s="11" t="str">
        <f t="shared" ca="1" si="150"/>
        <v/>
      </c>
      <c r="D600" s="11" t="str">
        <f t="shared" ca="1" si="151"/>
        <v/>
      </c>
      <c r="E600" s="11" t="str">
        <f t="shared" ca="1" si="152"/>
        <v/>
      </c>
      <c r="F600" s="67"/>
      <c r="G600" s="67"/>
      <c r="H600" s="61"/>
      <c r="I600" s="68"/>
      <c r="J600" s="68"/>
      <c r="K600" s="61"/>
      <c r="L600" s="61"/>
    </row>
    <row r="601" spans="1:12" x14ac:dyDescent="0.3">
      <c r="A601" s="11">
        <f t="shared" si="160"/>
        <v>600</v>
      </c>
      <c r="B601" s="24">
        <v>45707</v>
      </c>
      <c r="C601" s="11" t="str">
        <f t="shared" ca="1" si="150"/>
        <v/>
      </c>
      <c r="D601" s="11" t="str">
        <f t="shared" ca="1" si="151"/>
        <v/>
      </c>
      <c r="E601" s="11" t="str">
        <f t="shared" ca="1" si="152"/>
        <v/>
      </c>
      <c r="F601" s="67"/>
      <c r="G601" s="67"/>
      <c r="H601" s="61"/>
      <c r="I601" s="68"/>
      <c r="J601" s="68"/>
      <c r="K601" s="61"/>
      <c r="L601" s="61"/>
    </row>
    <row r="602" spans="1:12" x14ac:dyDescent="0.3">
      <c r="A602" s="11">
        <f t="shared" si="160"/>
        <v>601</v>
      </c>
      <c r="B602" s="24">
        <v>45708</v>
      </c>
      <c r="C602" s="11" t="str">
        <f t="shared" ca="1" si="150"/>
        <v/>
      </c>
      <c r="D602" s="11" t="str">
        <f t="shared" ca="1" si="151"/>
        <v/>
      </c>
      <c r="E602" s="11" t="str">
        <f t="shared" ca="1" si="152"/>
        <v/>
      </c>
      <c r="F602" s="67">
        <f t="shared" ref="F602" ca="1" si="161">COUNTIFS(D602:D631,$N$2)</f>
        <v>0</v>
      </c>
      <c r="G602" s="67">
        <f t="shared" ref="G602" ca="1" si="162">SUMIFS(E602:E631,D602:D631,$N$2)</f>
        <v>0</v>
      </c>
      <c r="H602" s="61" t="str">
        <f t="shared" ref="H602" ca="1" si="163">IF(AND(F602&lt;&gt;0,F602&lt;&gt;""),G602/F602,"")</f>
        <v/>
      </c>
      <c r="I602" s="68">
        <f t="shared" ref="I602" ca="1" si="164">COUNTIFS(D602:D631,$N$3)</f>
        <v>0</v>
      </c>
      <c r="J602" s="68">
        <f t="shared" ref="J602" ca="1" si="165">SUMIFS(E602:E631,D602:D631,$N$3)</f>
        <v>0</v>
      </c>
      <c r="K602" s="61" t="str">
        <f t="shared" ref="K602" ca="1" si="166">IF(AND(I602&lt;&gt;"",I602&lt;&gt;0),J602/I602,"")</f>
        <v/>
      </c>
      <c r="L602" s="61" t="str">
        <f t="shared" ref="L602" ca="1" si="167">IF(AND(H602&lt;&gt;"",H602&lt;&gt;0),K602/H602,"")</f>
        <v/>
      </c>
    </row>
    <row r="603" spans="1:12" x14ac:dyDescent="0.3">
      <c r="A603" s="11">
        <f t="shared" si="160"/>
        <v>602</v>
      </c>
      <c r="B603" s="24">
        <v>45709</v>
      </c>
      <c r="C603" s="11" t="str">
        <f t="shared" ca="1" si="150"/>
        <v/>
      </c>
      <c r="D603" s="11" t="str">
        <f t="shared" ca="1" si="151"/>
        <v/>
      </c>
      <c r="E603" s="11" t="str">
        <f t="shared" ca="1" si="152"/>
        <v/>
      </c>
      <c r="F603" s="67"/>
      <c r="G603" s="67"/>
      <c r="H603" s="61"/>
      <c r="I603" s="68"/>
      <c r="J603" s="68"/>
      <c r="K603" s="61"/>
      <c r="L603" s="61"/>
    </row>
    <row r="604" spans="1:12" x14ac:dyDescent="0.3">
      <c r="A604" s="11">
        <f t="shared" si="160"/>
        <v>603</v>
      </c>
      <c r="B604" s="24">
        <v>45710</v>
      </c>
      <c r="C604" s="11" t="str">
        <f t="shared" ca="1" si="150"/>
        <v/>
      </c>
      <c r="D604" s="11" t="str">
        <f t="shared" ca="1" si="151"/>
        <v/>
      </c>
      <c r="E604" s="11" t="str">
        <f t="shared" ca="1" si="152"/>
        <v/>
      </c>
      <c r="F604" s="67"/>
      <c r="G604" s="67"/>
      <c r="H604" s="61"/>
      <c r="I604" s="68"/>
      <c r="J604" s="68"/>
      <c r="K604" s="61"/>
      <c r="L604" s="61"/>
    </row>
    <row r="605" spans="1:12" x14ac:dyDescent="0.3">
      <c r="A605" s="11">
        <f t="shared" si="160"/>
        <v>604</v>
      </c>
      <c r="B605" s="24">
        <v>45711</v>
      </c>
      <c r="C605" s="11" t="str">
        <f t="shared" ca="1" si="150"/>
        <v/>
      </c>
      <c r="D605" s="11" t="str">
        <f t="shared" ca="1" si="151"/>
        <v/>
      </c>
      <c r="E605" s="11" t="str">
        <f t="shared" ca="1" si="152"/>
        <v/>
      </c>
      <c r="F605" s="67"/>
      <c r="G605" s="67"/>
      <c r="H605" s="61"/>
      <c r="I605" s="68"/>
      <c r="J605" s="68"/>
      <c r="K605" s="61"/>
      <c r="L605" s="61"/>
    </row>
    <row r="606" spans="1:12" x14ac:dyDescent="0.3">
      <c r="A606" s="11">
        <f t="shared" si="160"/>
        <v>605</v>
      </c>
      <c r="B606" s="24">
        <v>45712</v>
      </c>
      <c r="C606" s="11" t="str">
        <f t="shared" ca="1" si="150"/>
        <v/>
      </c>
      <c r="D606" s="11" t="str">
        <f t="shared" ca="1" si="151"/>
        <v/>
      </c>
      <c r="E606" s="11" t="str">
        <f t="shared" ca="1" si="152"/>
        <v/>
      </c>
      <c r="F606" s="67"/>
      <c r="G606" s="67"/>
      <c r="H606" s="61"/>
      <c r="I606" s="68"/>
      <c r="J606" s="68"/>
      <c r="K606" s="61"/>
      <c r="L606" s="61"/>
    </row>
    <row r="607" spans="1:12" x14ac:dyDescent="0.3">
      <c r="A607" s="11">
        <f t="shared" si="160"/>
        <v>606</v>
      </c>
      <c r="B607" s="24">
        <v>45713</v>
      </c>
      <c r="C607" s="11" t="str">
        <f t="shared" ca="1" si="150"/>
        <v/>
      </c>
      <c r="D607" s="11" t="str">
        <f t="shared" ca="1" si="151"/>
        <v/>
      </c>
      <c r="E607" s="11" t="str">
        <f t="shared" ca="1" si="152"/>
        <v/>
      </c>
      <c r="F607" s="67"/>
      <c r="G607" s="67"/>
      <c r="H607" s="61"/>
      <c r="I607" s="68"/>
      <c r="J607" s="68"/>
      <c r="K607" s="61"/>
      <c r="L607" s="61"/>
    </row>
    <row r="608" spans="1:12" x14ac:dyDescent="0.3">
      <c r="A608" s="11">
        <f t="shared" si="160"/>
        <v>607</v>
      </c>
      <c r="B608" s="24">
        <v>45714</v>
      </c>
      <c r="C608" s="11" t="str">
        <f t="shared" ca="1" si="150"/>
        <v/>
      </c>
      <c r="D608" s="11" t="str">
        <f t="shared" ca="1" si="151"/>
        <v/>
      </c>
      <c r="E608" s="11" t="str">
        <f t="shared" ca="1" si="152"/>
        <v/>
      </c>
      <c r="F608" s="67"/>
      <c r="G608" s="67"/>
      <c r="H608" s="61"/>
      <c r="I608" s="68"/>
      <c r="J608" s="68"/>
      <c r="K608" s="61"/>
      <c r="L608" s="61"/>
    </row>
    <row r="609" spans="1:12" x14ac:dyDescent="0.3">
      <c r="A609" s="11">
        <f t="shared" si="160"/>
        <v>608</v>
      </c>
      <c r="B609" s="24">
        <v>45715</v>
      </c>
      <c r="C609" s="11" t="str">
        <f t="shared" ca="1" si="150"/>
        <v/>
      </c>
      <c r="D609" s="11" t="str">
        <f t="shared" ca="1" si="151"/>
        <v/>
      </c>
      <c r="E609" s="11" t="str">
        <f t="shared" ca="1" si="152"/>
        <v/>
      </c>
      <c r="F609" s="67"/>
      <c r="G609" s="67"/>
      <c r="H609" s="61"/>
      <c r="I609" s="68"/>
      <c r="J609" s="68"/>
      <c r="K609" s="61"/>
      <c r="L609" s="61"/>
    </row>
    <row r="610" spans="1:12" x14ac:dyDescent="0.3">
      <c r="A610" s="11">
        <f t="shared" si="160"/>
        <v>609</v>
      </c>
      <c r="B610" s="24">
        <v>45716</v>
      </c>
      <c r="C610" s="11" t="str">
        <f t="shared" ca="1" si="150"/>
        <v/>
      </c>
      <c r="D610" s="11" t="str">
        <f t="shared" ca="1" si="151"/>
        <v/>
      </c>
      <c r="E610" s="11" t="str">
        <f t="shared" ca="1" si="152"/>
        <v/>
      </c>
      <c r="F610" s="67"/>
      <c r="G610" s="67"/>
      <c r="H610" s="61"/>
      <c r="I610" s="68"/>
      <c r="J610" s="68"/>
      <c r="K610" s="61"/>
      <c r="L610" s="61"/>
    </row>
    <row r="611" spans="1:12" x14ac:dyDescent="0.3">
      <c r="A611" s="11">
        <f t="shared" si="160"/>
        <v>610</v>
      </c>
      <c r="B611" s="24">
        <v>45717</v>
      </c>
      <c r="C611" s="11" t="str">
        <f t="shared" ca="1" si="150"/>
        <v/>
      </c>
      <c r="D611" s="11" t="str">
        <f t="shared" ca="1" si="151"/>
        <v/>
      </c>
      <c r="E611" s="11" t="str">
        <f t="shared" ca="1" si="152"/>
        <v/>
      </c>
      <c r="F611" s="67"/>
      <c r="G611" s="67"/>
      <c r="H611" s="61"/>
      <c r="I611" s="68"/>
      <c r="J611" s="68"/>
      <c r="K611" s="61"/>
      <c r="L611" s="61"/>
    </row>
    <row r="612" spans="1:12" x14ac:dyDescent="0.3">
      <c r="A612" s="11">
        <f t="shared" si="160"/>
        <v>611</v>
      </c>
      <c r="B612" s="24">
        <v>45718</v>
      </c>
      <c r="C612" s="11" t="str">
        <f t="shared" ca="1" si="150"/>
        <v/>
      </c>
      <c r="D612" s="11" t="str">
        <f t="shared" ca="1" si="151"/>
        <v/>
      </c>
      <c r="E612" s="11" t="str">
        <f t="shared" ca="1" si="152"/>
        <v/>
      </c>
      <c r="F612" s="67"/>
      <c r="G612" s="67"/>
      <c r="H612" s="61"/>
      <c r="I612" s="68"/>
      <c r="J612" s="68"/>
      <c r="K612" s="61"/>
      <c r="L612" s="61"/>
    </row>
    <row r="613" spans="1:12" x14ac:dyDescent="0.3">
      <c r="A613" s="11">
        <f t="shared" si="160"/>
        <v>612</v>
      </c>
      <c r="B613" s="24">
        <v>45719</v>
      </c>
      <c r="C613" s="11" t="str">
        <f t="shared" ca="1" si="150"/>
        <v/>
      </c>
      <c r="D613" s="11" t="str">
        <f t="shared" ca="1" si="151"/>
        <v/>
      </c>
      <c r="E613" s="11" t="str">
        <f t="shared" ca="1" si="152"/>
        <v/>
      </c>
      <c r="F613" s="67"/>
      <c r="G613" s="67"/>
      <c r="H613" s="61"/>
      <c r="I613" s="68"/>
      <c r="J613" s="68"/>
      <c r="K613" s="61"/>
      <c r="L613" s="61"/>
    </row>
    <row r="614" spans="1:12" x14ac:dyDescent="0.3">
      <c r="A614" s="11">
        <f t="shared" si="160"/>
        <v>613</v>
      </c>
      <c r="B614" s="24">
        <v>45720</v>
      </c>
      <c r="C614" s="11" t="str">
        <f t="shared" ca="1" si="150"/>
        <v/>
      </c>
      <c r="D614" s="11" t="str">
        <f t="shared" ca="1" si="151"/>
        <v/>
      </c>
      <c r="E614" s="11" t="str">
        <f t="shared" ca="1" si="152"/>
        <v/>
      </c>
      <c r="F614" s="67"/>
      <c r="G614" s="67"/>
      <c r="H614" s="61"/>
      <c r="I614" s="68"/>
      <c r="J614" s="68"/>
      <c r="K614" s="61"/>
      <c r="L614" s="61"/>
    </row>
    <row r="615" spans="1:12" x14ac:dyDescent="0.3">
      <c r="A615" s="11">
        <f t="shared" si="160"/>
        <v>614</v>
      </c>
      <c r="B615" s="24">
        <v>45721</v>
      </c>
      <c r="C615" s="11" t="str">
        <f t="shared" ca="1" si="150"/>
        <v/>
      </c>
      <c r="D615" s="11" t="str">
        <f t="shared" ca="1" si="151"/>
        <v/>
      </c>
      <c r="E615" s="11" t="str">
        <f t="shared" ca="1" si="152"/>
        <v/>
      </c>
      <c r="F615" s="67"/>
      <c r="G615" s="67"/>
      <c r="H615" s="61"/>
      <c r="I615" s="68"/>
      <c r="J615" s="68"/>
      <c r="K615" s="61"/>
      <c r="L615" s="61"/>
    </row>
    <row r="616" spans="1:12" x14ac:dyDescent="0.3">
      <c r="A616" s="11">
        <f t="shared" si="160"/>
        <v>615</v>
      </c>
      <c r="B616" s="24">
        <v>45722</v>
      </c>
      <c r="C616" s="11" t="str">
        <f t="shared" ca="1" si="150"/>
        <v/>
      </c>
      <c r="D616" s="11" t="str">
        <f t="shared" ca="1" si="151"/>
        <v/>
      </c>
      <c r="E616" s="11" t="str">
        <f t="shared" ca="1" si="152"/>
        <v/>
      </c>
      <c r="F616" s="67"/>
      <c r="G616" s="67"/>
      <c r="H616" s="61"/>
      <c r="I616" s="68"/>
      <c r="J616" s="68"/>
      <c r="K616" s="61"/>
      <c r="L616" s="61"/>
    </row>
    <row r="617" spans="1:12" x14ac:dyDescent="0.3">
      <c r="A617" s="11">
        <f t="shared" si="160"/>
        <v>616</v>
      </c>
      <c r="B617" s="24">
        <v>45723</v>
      </c>
      <c r="C617" s="11" t="str">
        <f t="shared" ca="1" si="150"/>
        <v/>
      </c>
      <c r="D617" s="11" t="str">
        <f t="shared" ca="1" si="151"/>
        <v/>
      </c>
      <c r="E617" s="11" t="str">
        <f t="shared" ca="1" si="152"/>
        <v/>
      </c>
      <c r="F617" s="67"/>
      <c r="G617" s="67"/>
      <c r="H617" s="61"/>
      <c r="I617" s="68"/>
      <c r="J617" s="68"/>
      <c r="K617" s="61"/>
      <c r="L617" s="61"/>
    </row>
    <row r="618" spans="1:12" x14ac:dyDescent="0.3">
      <c r="A618" s="11">
        <f t="shared" si="160"/>
        <v>617</v>
      </c>
      <c r="B618" s="24">
        <v>45724</v>
      </c>
      <c r="C618" s="11" t="str">
        <f t="shared" ref="C618:C681" ca="1" si="168">IF(TODAY() &gt;= B618, COUNTIFS(data_2,_xlfn.CONCAT("=",B618)), "")</f>
        <v/>
      </c>
      <c r="D618" s="11" t="str">
        <f t="shared" ref="D618:D681" ca="1" si="169">IF(C618&lt;&gt;"",IF(C618&gt;=1,1,0),"")</f>
        <v/>
      </c>
      <c r="E618" s="11" t="str">
        <f t="shared" ref="E618:E681" ca="1" si="170">IF(TODAY() &gt;= B618, COUNTIFS(data_1,_xlfn.CONCAT("=",B618)), "")</f>
        <v/>
      </c>
      <c r="F618" s="67"/>
      <c r="G618" s="67"/>
      <c r="H618" s="61"/>
      <c r="I618" s="68"/>
      <c r="J618" s="68"/>
      <c r="K618" s="61"/>
      <c r="L618" s="61"/>
    </row>
    <row r="619" spans="1:12" x14ac:dyDescent="0.3">
      <c r="A619" s="11">
        <f t="shared" si="160"/>
        <v>618</v>
      </c>
      <c r="B619" s="24">
        <v>45725</v>
      </c>
      <c r="C619" s="11" t="str">
        <f t="shared" ca="1" si="168"/>
        <v/>
      </c>
      <c r="D619" s="11" t="str">
        <f t="shared" ca="1" si="169"/>
        <v/>
      </c>
      <c r="E619" s="11" t="str">
        <f t="shared" ca="1" si="170"/>
        <v/>
      </c>
      <c r="F619" s="67"/>
      <c r="G619" s="67"/>
      <c r="H619" s="61"/>
      <c r="I619" s="68"/>
      <c r="J619" s="68"/>
      <c r="K619" s="61"/>
      <c r="L619" s="61"/>
    </row>
    <row r="620" spans="1:12" x14ac:dyDescent="0.3">
      <c r="A620" s="11">
        <f t="shared" si="160"/>
        <v>619</v>
      </c>
      <c r="B620" s="24">
        <v>45726</v>
      </c>
      <c r="C620" s="11" t="str">
        <f t="shared" ca="1" si="168"/>
        <v/>
      </c>
      <c r="D620" s="11" t="str">
        <f t="shared" ca="1" si="169"/>
        <v/>
      </c>
      <c r="E620" s="11" t="str">
        <f t="shared" ca="1" si="170"/>
        <v/>
      </c>
      <c r="F620" s="67"/>
      <c r="G620" s="67"/>
      <c r="H620" s="61"/>
      <c r="I620" s="68"/>
      <c r="J620" s="68"/>
      <c r="K620" s="61"/>
      <c r="L620" s="61"/>
    </row>
    <row r="621" spans="1:12" x14ac:dyDescent="0.3">
      <c r="A621" s="11">
        <f t="shared" si="160"/>
        <v>620</v>
      </c>
      <c r="B621" s="24">
        <v>45727</v>
      </c>
      <c r="C621" s="11" t="str">
        <f t="shared" ca="1" si="168"/>
        <v/>
      </c>
      <c r="D621" s="11" t="str">
        <f t="shared" ca="1" si="169"/>
        <v/>
      </c>
      <c r="E621" s="11" t="str">
        <f t="shared" ca="1" si="170"/>
        <v/>
      </c>
      <c r="F621" s="67"/>
      <c r="G621" s="67"/>
      <c r="H621" s="61"/>
      <c r="I621" s="68"/>
      <c r="J621" s="68"/>
      <c r="K621" s="61"/>
      <c r="L621" s="61"/>
    </row>
    <row r="622" spans="1:12" x14ac:dyDescent="0.3">
      <c r="A622" s="11">
        <f t="shared" si="160"/>
        <v>621</v>
      </c>
      <c r="B622" s="24">
        <v>45728</v>
      </c>
      <c r="C622" s="11" t="str">
        <f t="shared" ca="1" si="168"/>
        <v/>
      </c>
      <c r="D622" s="11" t="str">
        <f t="shared" ca="1" si="169"/>
        <v/>
      </c>
      <c r="E622" s="11" t="str">
        <f t="shared" ca="1" si="170"/>
        <v/>
      </c>
      <c r="F622" s="67"/>
      <c r="G622" s="67"/>
      <c r="H622" s="61"/>
      <c r="I622" s="68"/>
      <c r="J622" s="68"/>
      <c r="K622" s="61"/>
      <c r="L622" s="61"/>
    </row>
    <row r="623" spans="1:12" x14ac:dyDescent="0.3">
      <c r="A623" s="11">
        <f t="shared" si="160"/>
        <v>622</v>
      </c>
      <c r="B623" s="24">
        <v>45729</v>
      </c>
      <c r="C623" s="11" t="str">
        <f t="shared" ca="1" si="168"/>
        <v/>
      </c>
      <c r="D623" s="11" t="str">
        <f t="shared" ca="1" si="169"/>
        <v/>
      </c>
      <c r="E623" s="11" t="str">
        <f t="shared" ca="1" si="170"/>
        <v/>
      </c>
      <c r="F623" s="67"/>
      <c r="G623" s="67"/>
      <c r="H623" s="61"/>
      <c r="I623" s="68"/>
      <c r="J623" s="68"/>
      <c r="K623" s="61"/>
      <c r="L623" s="61"/>
    </row>
    <row r="624" spans="1:12" x14ac:dyDescent="0.3">
      <c r="A624" s="11">
        <f t="shared" si="160"/>
        <v>623</v>
      </c>
      <c r="B624" s="24">
        <v>45730</v>
      </c>
      <c r="C624" s="11" t="str">
        <f t="shared" ca="1" si="168"/>
        <v/>
      </c>
      <c r="D624" s="11" t="str">
        <f t="shared" ca="1" si="169"/>
        <v/>
      </c>
      <c r="E624" s="11" t="str">
        <f t="shared" ca="1" si="170"/>
        <v/>
      </c>
      <c r="F624" s="67"/>
      <c r="G624" s="67"/>
      <c r="H624" s="61"/>
      <c r="I624" s="68"/>
      <c r="J624" s="68"/>
      <c r="K624" s="61"/>
      <c r="L624" s="61"/>
    </row>
    <row r="625" spans="1:12" x14ac:dyDescent="0.3">
      <c r="A625" s="11">
        <f t="shared" si="160"/>
        <v>624</v>
      </c>
      <c r="B625" s="24">
        <v>45731</v>
      </c>
      <c r="C625" s="11" t="str">
        <f t="shared" ca="1" si="168"/>
        <v/>
      </c>
      <c r="D625" s="11" t="str">
        <f t="shared" ca="1" si="169"/>
        <v/>
      </c>
      <c r="E625" s="11" t="str">
        <f t="shared" ca="1" si="170"/>
        <v/>
      </c>
      <c r="F625" s="67"/>
      <c r="G625" s="67"/>
      <c r="H625" s="61"/>
      <c r="I625" s="68"/>
      <c r="J625" s="68"/>
      <c r="K625" s="61"/>
      <c r="L625" s="61"/>
    </row>
    <row r="626" spans="1:12" x14ac:dyDescent="0.3">
      <c r="A626" s="11">
        <f t="shared" si="160"/>
        <v>625</v>
      </c>
      <c r="B626" s="24">
        <v>45732</v>
      </c>
      <c r="C626" s="11" t="str">
        <f t="shared" ca="1" si="168"/>
        <v/>
      </c>
      <c r="D626" s="11" t="str">
        <f t="shared" ca="1" si="169"/>
        <v/>
      </c>
      <c r="E626" s="11" t="str">
        <f t="shared" ca="1" si="170"/>
        <v/>
      </c>
      <c r="F626" s="67"/>
      <c r="G626" s="67"/>
      <c r="H626" s="61"/>
      <c r="I626" s="68"/>
      <c r="J626" s="68"/>
      <c r="K626" s="61"/>
      <c r="L626" s="61"/>
    </row>
    <row r="627" spans="1:12" x14ac:dyDescent="0.3">
      <c r="A627" s="11">
        <f t="shared" si="160"/>
        <v>626</v>
      </c>
      <c r="B627" s="24">
        <v>45733</v>
      </c>
      <c r="C627" s="11" t="str">
        <f t="shared" ca="1" si="168"/>
        <v/>
      </c>
      <c r="D627" s="11" t="str">
        <f t="shared" ca="1" si="169"/>
        <v/>
      </c>
      <c r="E627" s="11" t="str">
        <f t="shared" ca="1" si="170"/>
        <v/>
      </c>
      <c r="F627" s="67"/>
      <c r="G627" s="67"/>
      <c r="H627" s="61"/>
      <c r="I627" s="68"/>
      <c r="J627" s="68"/>
      <c r="K627" s="61"/>
      <c r="L627" s="61"/>
    </row>
    <row r="628" spans="1:12" x14ac:dyDescent="0.3">
      <c r="A628" s="11">
        <f t="shared" si="160"/>
        <v>627</v>
      </c>
      <c r="B628" s="24">
        <v>45734</v>
      </c>
      <c r="C628" s="11" t="str">
        <f t="shared" ca="1" si="168"/>
        <v/>
      </c>
      <c r="D628" s="11" t="str">
        <f t="shared" ca="1" si="169"/>
        <v/>
      </c>
      <c r="E628" s="11" t="str">
        <f t="shared" ca="1" si="170"/>
        <v/>
      </c>
      <c r="F628" s="67"/>
      <c r="G628" s="67"/>
      <c r="H628" s="61"/>
      <c r="I628" s="68"/>
      <c r="J628" s="68"/>
      <c r="K628" s="61"/>
      <c r="L628" s="61"/>
    </row>
    <row r="629" spans="1:12" x14ac:dyDescent="0.3">
      <c r="A629" s="11">
        <f t="shared" si="160"/>
        <v>628</v>
      </c>
      <c r="B629" s="24">
        <v>45735</v>
      </c>
      <c r="C629" s="11" t="str">
        <f t="shared" ca="1" si="168"/>
        <v/>
      </c>
      <c r="D629" s="11" t="str">
        <f t="shared" ca="1" si="169"/>
        <v/>
      </c>
      <c r="E629" s="11" t="str">
        <f t="shared" ca="1" si="170"/>
        <v/>
      </c>
      <c r="F629" s="67"/>
      <c r="G629" s="67"/>
      <c r="H629" s="61"/>
      <c r="I629" s="68"/>
      <c r="J629" s="68"/>
      <c r="K629" s="61"/>
      <c r="L629" s="61"/>
    </row>
    <row r="630" spans="1:12" x14ac:dyDescent="0.3">
      <c r="A630" s="11">
        <f t="shared" si="160"/>
        <v>629</v>
      </c>
      <c r="B630" s="24">
        <v>45736</v>
      </c>
      <c r="C630" s="11" t="str">
        <f t="shared" ca="1" si="168"/>
        <v/>
      </c>
      <c r="D630" s="11" t="str">
        <f t="shared" ca="1" si="169"/>
        <v/>
      </c>
      <c r="E630" s="11" t="str">
        <f t="shared" ca="1" si="170"/>
        <v/>
      </c>
      <c r="F630" s="67"/>
      <c r="G630" s="67"/>
      <c r="H630" s="61"/>
      <c r="I630" s="68"/>
      <c r="J630" s="68"/>
      <c r="K630" s="61"/>
      <c r="L630" s="61"/>
    </row>
    <row r="631" spans="1:12" x14ac:dyDescent="0.3">
      <c r="A631" s="11">
        <f t="shared" si="160"/>
        <v>630</v>
      </c>
      <c r="B631" s="24">
        <v>45737</v>
      </c>
      <c r="C631" s="11" t="str">
        <f t="shared" ca="1" si="168"/>
        <v/>
      </c>
      <c r="D631" s="11" t="str">
        <f t="shared" ca="1" si="169"/>
        <v/>
      </c>
      <c r="E631" s="11" t="str">
        <f t="shared" ca="1" si="170"/>
        <v/>
      </c>
      <c r="F631" s="67"/>
      <c r="G631" s="67"/>
      <c r="H631" s="61"/>
      <c r="I631" s="68"/>
      <c r="J631" s="68"/>
      <c r="K631" s="61"/>
      <c r="L631" s="61"/>
    </row>
    <row r="632" spans="1:12" x14ac:dyDescent="0.3">
      <c r="A632" s="11">
        <f t="shared" si="160"/>
        <v>631</v>
      </c>
      <c r="B632" s="24">
        <v>45738</v>
      </c>
      <c r="C632" s="11" t="str">
        <f t="shared" ca="1" si="168"/>
        <v/>
      </c>
      <c r="D632" s="11" t="str">
        <f t="shared" ca="1" si="169"/>
        <v/>
      </c>
      <c r="E632" s="11" t="str">
        <f t="shared" ca="1" si="170"/>
        <v/>
      </c>
      <c r="F632" s="67">
        <f t="shared" ref="F632" ca="1" si="171">COUNTIFS(D632:D661,$N$2)</f>
        <v>0</v>
      </c>
      <c r="G632" s="67">
        <f t="shared" ref="G632" ca="1" si="172">SUMIFS(E632:E661,D632:D661,$N$2)</f>
        <v>0</v>
      </c>
      <c r="H632" s="61" t="str">
        <f t="shared" ref="H632" ca="1" si="173">IF(AND(F632&lt;&gt;0,F632&lt;&gt;""),G632/F632,"")</f>
        <v/>
      </c>
      <c r="I632" s="68">
        <f t="shared" ref="I632" ca="1" si="174">COUNTIFS(D632:D661,$N$3)</f>
        <v>0</v>
      </c>
      <c r="J632" s="68">
        <f t="shared" ref="J632" ca="1" si="175">SUMIFS(E632:E661,D632:D661,$N$3)</f>
        <v>0</v>
      </c>
      <c r="K632" s="61" t="str">
        <f t="shared" ref="K632" ca="1" si="176">IF(AND(I632&lt;&gt;"",I632&lt;&gt;0),J632/I632,"")</f>
        <v/>
      </c>
      <c r="L632" s="61" t="str">
        <f t="shared" ref="L632" ca="1" si="177">IF(AND(H632&lt;&gt;"",H632&lt;&gt;0),K632/H632,"")</f>
        <v/>
      </c>
    </row>
    <row r="633" spans="1:12" x14ac:dyDescent="0.3">
      <c r="A633" s="11">
        <f t="shared" si="160"/>
        <v>632</v>
      </c>
      <c r="B633" s="24">
        <v>45739</v>
      </c>
      <c r="C633" s="11" t="str">
        <f t="shared" ca="1" si="168"/>
        <v/>
      </c>
      <c r="D633" s="11" t="str">
        <f t="shared" ca="1" si="169"/>
        <v/>
      </c>
      <c r="E633" s="11" t="str">
        <f t="shared" ca="1" si="170"/>
        <v/>
      </c>
      <c r="F633" s="67"/>
      <c r="G633" s="67"/>
      <c r="H633" s="61"/>
      <c r="I633" s="68"/>
      <c r="J633" s="68"/>
      <c r="K633" s="61"/>
      <c r="L633" s="61"/>
    </row>
    <row r="634" spans="1:12" x14ac:dyDescent="0.3">
      <c r="A634" s="11">
        <f t="shared" si="160"/>
        <v>633</v>
      </c>
      <c r="B634" s="24">
        <v>45740</v>
      </c>
      <c r="C634" s="11" t="str">
        <f t="shared" ca="1" si="168"/>
        <v/>
      </c>
      <c r="D634" s="11" t="str">
        <f t="shared" ca="1" si="169"/>
        <v/>
      </c>
      <c r="E634" s="11" t="str">
        <f t="shared" ca="1" si="170"/>
        <v/>
      </c>
      <c r="F634" s="67"/>
      <c r="G634" s="67"/>
      <c r="H634" s="61"/>
      <c r="I634" s="68"/>
      <c r="J634" s="68"/>
      <c r="K634" s="61"/>
      <c r="L634" s="61"/>
    </row>
    <row r="635" spans="1:12" x14ac:dyDescent="0.3">
      <c r="A635" s="11">
        <f t="shared" si="160"/>
        <v>634</v>
      </c>
      <c r="B635" s="24">
        <v>45741</v>
      </c>
      <c r="C635" s="11" t="str">
        <f t="shared" ca="1" si="168"/>
        <v/>
      </c>
      <c r="D635" s="11" t="str">
        <f t="shared" ca="1" si="169"/>
        <v/>
      </c>
      <c r="E635" s="11" t="str">
        <f t="shared" ca="1" si="170"/>
        <v/>
      </c>
      <c r="F635" s="67"/>
      <c r="G635" s="67"/>
      <c r="H635" s="61"/>
      <c r="I635" s="68"/>
      <c r="J635" s="68"/>
      <c r="K635" s="61"/>
      <c r="L635" s="61"/>
    </row>
    <row r="636" spans="1:12" x14ac:dyDescent="0.3">
      <c r="A636" s="11">
        <f t="shared" si="160"/>
        <v>635</v>
      </c>
      <c r="B636" s="24">
        <v>45742</v>
      </c>
      <c r="C636" s="11" t="str">
        <f t="shared" ca="1" si="168"/>
        <v/>
      </c>
      <c r="D636" s="11" t="str">
        <f t="shared" ca="1" si="169"/>
        <v/>
      </c>
      <c r="E636" s="11" t="str">
        <f t="shared" ca="1" si="170"/>
        <v/>
      </c>
      <c r="F636" s="67"/>
      <c r="G636" s="67"/>
      <c r="H636" s="61"/>
      <c r="I636" s="68"/>
      <c r="J636" s="68"/>
      <c r="K636" s="61"/>
      <c r="L636" s="61"/>
    </row>
    <row r="637" spans="1:12" x14ac:dyDescent="0.3">
      <c r="A637" s="11">
        <f t="shared" si="160"/>
        <v>636</v>
      </c>
      <c r="B637" s="24">
        <v>45743</v>
      </c>
      <c r="C637" s="11" t="str">
        <f t="shared" ca="1" si="168"/>
        <v/>
      </c>
      <c r="D637" s="11" t="str">
        <f t="shared" ca="1" si="169"/>
        <v/>
      </c>
      <c r="E637" s="11" t="str">
        <f t="shared" ca="1" si="170"/>
        <v/>
      </c>
      <c r="F637" s="67"/>
      <c r="G637" s="67"/>
      <c r="H637" s="61"/>
      <c r="I637" s="68"/>
      <c r="J637" s="68"/>
      <c r="K637" s="61"/>
      <c r="L637" s="61"/>
    </row>
    <row r="638" spans="1:12" x14ac:dyDescent="0.3">
      <c r="A638" s="11">
        <f t="shared" si="160"/>
        <v>637</v>
      </c>
      <c r="B638" s="24">
        <v>45744</v>
      </c>
      <c r="C638" s="11" t="str">
        <f t="shared" ca="1" si="168"/>
        <v/>
      </c>
      <c r="D638" s="11" t="str">
        <f t="shared" ca="1" si="169"/>
        <v/>
      </c>
      <c r="E638" s="11" t="str">
        <f t="shared" ca="1" si="170"/>
        <v/>
      </c>
      <c r="F638" s="67"/>
      <c r="G638" s="67"/>
      <c r="H638" s="61"/>
      <c r="I638" s="68"/>
      <c r="J638" s="68"/>
      <c r="K638" s="61"/>
      <c r="L638" s="61"/>
    </row>
    <row r="639" spans="1:12" x14ac:dyDescent="0.3">
      <c r="A639" s="11">
        <f t="shared" si="160"/>
        <v>638</v>
      </c>
      <c r="B639" s="24">
        <v>45745</v>
      </c>
      <c r="C639" s="11" t="str">
        <f t="shared" ca="1" si="168"/>
        <v/>
      </c>
      <c r="D639" s="11" t="str">
        <f t="shared" ca="1" si="169"/>
        <v/>
      </c>
      <c r="E639" s="11" t="str">
        <f t="shared" ca="1" si="170"/>
        <v/>
      </c>
      <c r="F639" s="67"/>
      <c r="G639" s="67"/>
      <c r="H639" s="61"/>
      <c r="I639" s="68"/>
      <c r="J639" s="68"/>
      <c r="K639" s="61"/>
      <c r="L639" s="61"/>
    </row>
    <row r="640" spans="1:12" x14ac:dyDescent="0.3">
      <c r="A640" s="11">
        <f t="shared" si="160"/>
        <v>639</v>
      </c>
      <c r="B640" s="24">
        <v>45746</v>
      </c>
      <c r="C640" s="11" t="str">
        <f t="shared" ca="1" si="168"/>
        <v/>
      </c>
      <c r="D640" s="11" t="str">
        <f t="shared" ca="1" si="169"/>
        <v/>
      </c>
      <c r="E640" s="11" t="str">
        <f t="shared" ca="1" si="170"/>
        <v/>
      </c>
      <c r="F640" s="67"/>
      <c r="G640" s="67"/>
      <c r="H640" s="61"/>
      <c r="I640" s="68"/>
      <c r="J640" s="68"/>
      <c r="K640" s="61"/>
      <c r="L640" s="61"/>
    </row>
    <row r="641" spans="1:12" x14ac:dyDescent="0.3">
      <c r="A641" s="11">
        <f t="shared" si="160"/>
        <v>640</v>
      </c>
      <c r="B641" s="24">
        <v>45747</v>
      </c>
      <c r="C641" s="11" t="str">
        <f t="shared" ca="1" si="168"/>
        <v/>
      </c>
      <c r="D641" s="11" t="str">
        <f t="shared" ca="1" si="169"/>
        <v/>
      </c>
      <c r="E641" s="11" t="str">
        <f t="shared" ca="1" si="170"/>
        <v/>
      </c>
      <c r="F641" s="67"/>
      <c r="G641" s="67"/>
      <c r="H641" s="61"/>
      <c r="I641" s="68"/>
      <c r="J641" s="68"/>
      <c r="K641" s="61"/>
      <c r="L641" s="61"/>
    </row>
    <row r="642" spans="1:12" x14ac:dyDescent="0.3">
      <c r="A642" s="11">
        <f t="shared" si="160"/>
        <v>641</v>
      </c>
      <c r="B642" s="24">
        <v>45748</v>
      </c>
      <c r="C642" s="11" t="str">
        <f t="shared" ca="1" si="168"/>
        <v/>
      </c>
      <c r="D642" s="11" t="str">
        <f t="shared" ca="1" si="169"/>
        <v/>
      </c>
      <c r="E642" s="11" t="str">
        <f t="shared" ca="1" si="170"/>
        <v/>
      </c>
      <c r="F642" s="67"/>
      <c r="G642" s="67"/>
      <c r="H642" s="61"/>
      <c r="I642" s="68"/>
      <c r="J642" s="68"/>
      <c r="K642" s="61"/>
      <c r="L642" s="61"/>
    </row>
    <row r="643" spans="1:12" x14ac:dyDescent="0.3">
      <c r="A643" s="11">
        <f t="shared" si="160"/>
        <v>642</v>
      </c>
      <c r="B643" s="24">
        <v>45749</v>
      </c>
      <c r="C643" s="11" t="str">
        <f t="shared" ca="1" si="168"/>
        <v/>
      </c>
      <c r="D643" s="11" t="str">
        <f t="shared" ca="1" si="169"/>
        <v/>
      </c>
      <c r="E643" s="11" t="str">
        <f t="shared" ca="1" si="170"/>
        <v/>
      </c>
      <c r="F643" s="67"/>
      <c r="G643" s="67"/>
      <c r="H643" s="61"/>
      <c r="I643" s="68"/>
      <c r="J643" s="68"/>
      <c r="K643" s="61"/>
      <c r="L643" s="61"/>
    </row>
    <row r="644" spans="1:12" x14ac:dyDescent="0.3">
      <c r="A644" s="11">
        <f t="shared" si="160"/>
        <v>643</v>
      </c>
      <c r="B644" s="24">
        <v>45750</v>
      </c>
      <c r="C644" s="11" t="str">
        <f t="shared" ca="1" si="168"/>
        <v/>
      </c>
      <c r="D644" s="11" t="str">
        <f t="shared" ca="1" si="169"/>
        <v/>
      </c>
      <c r="E644" s="11" t="str">
        <f t="shared" ca="1" si="170"/>
        <v/>
      </c>
      <c r="F644" s="67"/>
      <c r="G644" s="67"/>
      <c r="H644" s="61"/>
      <c r="I644" s="68"/>
      <c r="J644" s="68"/>
      <c r="K644" s="61"/>
      <c r="L644" s="61"/>
    </row>
    <row r="645" spans="1:12" x14ac:dyDescent="0.3">
      <c r="A645" s="11">
        <f t="shared" ref="A645:A708" si="178">A644+1</f>
        <v>644</v>
      </c>
      <c r="B645" s="24">
        <v>45751</v>
      </c>
      <c r="C645" s="11" t="str">
        <f t="shared" ca="1" si="168"/>
        <v/>
      </c>
      <c r="D645" s="11" t="str">
        <f t="shared" ca="1" si="169"/>
        <v/>
      </c>
      <c r="E645" s="11" t="str">
        <f t="shared" ca="1" si="170"/>
        <v/>
      </c>
      <c r="F645" s="67"/>
      <c r="G645" s="67"/>
      <c r="H645" s="61"/>
      <c r="I645" s="68"/>
      <c r="J645" s="68"/>
      <c r="K645" s="61"/>
      <c r="L645" s="61"/>
    </row>
    <row r="646" spans="1:12" x14ac:dyDescent="0.3">
      <c r="A646" s="11">
        <f t="shared" si="178"/>
        <v>645</v>
      </c>
      <c r="B646" s="24">
        <v>45752</v>
      </c>
      <c r="C646" s="11" t="str">
        <f t="shared" ca="1" si="168"/>
        <v/>
      </c>
      <c r="D646" s="11" t="str">
        <f t="shared" ca="1" si="169"/>
        <v/>
      </c>
      <c r="E646" s="11" t="str">
        <f t="shared" ca="1" si="170"/>
        <v/>
      </c>
      <c r="F646" s="67"/>
      <c r="G646" s="67"/>
      <c r="H646" s="61"/>
      <c r="I646" s="68"/>
      <c r="J646" s="68"/>
      <c r="K646" s="61"/>
      <c r="L646" s="61"/>
    </row>
    <row r="647" spans="1:12" x14ac:dyDescent="0.3">
      <c r="A647" s="11">
        <f t="shared" si="178"/>
        <v>646</v>
      </c>
      <c r="B647" s="24">
        <v>45753</v>
      </c>
      <c r="C647" s="11" t="str">
        <f t="shared" ca="1" si="168"/>
        <v/>
      </c>
      <c r="D647" s="11" t="str">
        <f t="shared" ca="1" si="169"/>
        <v/>
      </c>
      <c r="E647" s="11" t="str">
        <f t="shared" ca="1" si="170"/>
        <v/>
      </c>
      <c r="F647" s="67"/>
      <c r="G647" s="67"/>
      <c r="H647" s="61"/>
      <c r="I647" s="68"/>
      <c r="J647" s="68"/>
      <c r="K647" s="61"/>
      <c r="L647" s="61"/>
    </row>
    <row r="648" spans="1:12" x14ac:dyDescent="0.3">
      <c r="A648" s="11">
        <f t="shared" si="178"/>
        <v>647</v>
      </c>
      <c r="B648" s="24">
        <v>45754</v>
      </c>
      <c r="C648" s="11" t="str">
        <f t="shared" ca="1" si="168"/>
        <v/>
      </c>
      <c r="D648" s="11" t="str">
        <f t="shared" ca="1" si="169"/>
        <v/>
      </c>
      <c r="E648" s="11" t="str">
        <f t="shared" ca="1" si="170"/>
        <v/>
      </c>
      <c r="F648" s="67"/>
      <c r="G648" s="67"/>
      <c r="H648" s="61"/>
      <c r="I648" s="68"/>
      <c r="J648" s="68"/>
      <c r="K648" s="61"/>
      <c r="L648" s="61"/>
    </row>
    <row r="649" spans="1:12" x14ac:dyDescent="0.3">
      <c r="A649" s="11">
        <f t="shared" si="178"/>
        <v>648</v>
      </c>
      <c r="B649" s="24">
        <v>45755</v>
      </c>
      <c r="C649" s="11" t="str">
        <f t="shared" ca="1" si="168"/>
        <v/>
      </c>
      <c r="D649" s="11" t="str">
        <f t="shared" ca="1" si="169"/>
        <v/>
      </c>
      <c r="E649" s="11" t="str">
        <f t="shared" ca="1" si="170"/>
        <v/>
      </c>
      <c r="F649" s="67"/>
      <c r="G649" s="67"/>
      <c r="H649" s="61"/>
      <c r="I649" s="68"/>
      <c r="J649" s="68"/>
      <c r="K649" s="61"/>
      <c r="L649" s="61"/>
    </row>
    <row r="650" spans="1:12" x14ac:dyDescent="0.3">
      <c r="A650" s="11">
        <f t="shared" si="178"/>
        <v>649</v>
      </c>
      <c r="B650" s="24">
        <v>45756</v>
      </c>
      <c r="C650" s="11" t="str">
        <f t="shared" ca="1" si="168"/>
        <v/>
      </c>
      <c r="D650" s="11" t="str">
        <f t="shared" ca="1" si="169"/>
        <v/>
      </c>
      <c r="E650" s="11" t="str">
        <f t="shared" ca="1" si="170"/>
        <v/>
      </c>
      <c r="F650" s="67"/>
      <c r="G650" s="67"/>
      <c r="H650" s="61"/>
      <c r="I650" s="68"/>
      <c r="J650" s="68"/>
      <c r="K650" s="61"/>
      <c r="L650" s="61"/>
    </row>
    <row r="651" spans="1:12" x14ac:dyDescent="0.3">
      <c r="A651" s="11">
        <f t="shared" si="178"/>
        <v>650</v>
      </c>
      <c r="B651" s="24">
        <v>45757</v>
      </c>
      <c r="C651" s="11" t="str">
        <f t="shared" ca="1" si="168"/>
        <v/>
      </c>
      <c r="D651" s="11" t="str">
        <f t="shared" ca="1" si="169"/>
        <v/>
      </c>
      <c r="E651" s="11" t="str">
        <f t="shared" ca="1" si="170"/>
        <v/>
      </c>
      <c r="F651" s="67"/>
      <c r="G651" s="67"/>
      <c r="H651" s="61"/>
      <c r="I651" s="68"/>
      <c r="J651" s="68"/>
      <c r="K651" s="61"/>
      <c r="L651" s="61"/>
    </row>
    <row r="652" spans="1:12" x14ac:dyDescent="0.3">
      <c r="A652" s="11">
        <f t="shared" si="178"/>
        <v>651</v>
      </c>
      <c r="B652" s="24">
        <v>45758</v>
      </c>
      <c r="C652" s="11" t="str">
        <f t="shared" ca="1" si="168"/>
        <v/>
      </c>
      <c r="D652" s="11" t="str">
        <f t="shared" ca="1" si="169"/>
        <v/>
      </c>
      <c r="E652" s="11" t="str">
        <f t="shared" ca="1" si="170"/>
        <v/>
      </c>
      <c r="F652" s="67"/>
      <c r="G652" s="67"/>
      <c r="H652" s="61"/>
      <c r="I652" s="68"/>
      <c r="J652" s="68"/>
      <c r="K652" s="61"/>
      <c r="L652" s="61"/>
    </row>
    <row r="653" spans="1:12" x14ac:dyDescent="0.3">
      <c r="A653" s="11">
        <f t="shared" si="178"/>
        <v>652</v>
      </c>
      <c r="B653" s="24">
        <v>45759</v>
      </c>
      <c r="C653" s="11" t="str">
        <f t="shared" ca="1" si="168"/>
        <v/>
      </c>
      <c r="D653" s="11" t="str">
        <f t="shared" ca="1" si="169"/>
        <v/>
      </c>
      <c r="E653" s="11" t="str">
        <f t="shared" ca="1" si="170"/>
        <v/>
      </c>
      <c r="F653" s="67"/>
      <c r="G653" s="67"/>
      <c r="H653" s="61"/>
      <c r="I653" s="68"/>
      <c r="J653" s="68"/>
      <c r="K653" s="61"/>
      <c r="L653" s="61"/>
    </row>
    <row r="654" spans="1:12" x14ac:dyDescent="0.3">
      <c r="A654" s="11">
        <f t="shared" si="178"/>
        <v>653</v>
      </c>
      <c r="B654" s="24">
        <v>45760</v>
      </c>
      <c r="C654" s="11" t="str">
        <f t="shared" ca="1" si="168"/>
        <v/>
      </c>
      <c r="D654" s="11" t="str">
        <f t="shared" ca="1" si="169"/>
        <v/>
      </c>
      <c r="E654" s="11" t="str">
        <f t="shared" ca="1" si="170"/>
        <v/>
      </c>
      <c r="F654" s="67"/>
      <c r="G654" s="67"/>
      <c r="H654" s="61"/>
      <c r="I654" s="68"/>
      <c r="J654" s="68"/>
      <c r="K654" s="61"/>
      <c r="L654" s="61"/>
    </row>
    <row r="655" spans="1:12" x14ac:dyDescent="0.3">
      <c r="A655" s="11">
        <f t="shared" si="178"/>
        <v>654</v>
      </c>
      <c r="B655" s="24">
        <v>45761</v>
      </c>
      <c r="C655" s="11" t="str">
        <f t="shared" ca="1" si="168"/>
        <v/>
      </c>
      <c r="D655" s="11" t="str">
        <f t="shared" ca="1" si="169"/>
        <v/>
      </c>
      <c r="E655" s="11" t="str">
        <f t="shared" ca="1" si="170"/>
        <v/>
      </c>
      <c r="F655" s="67"/>
      <c r="G655" s="67"/>
      <c r="H655" s="61"/>
      <c r="I655" s="68"/>
      <c r="J655" s="68"/>
      <c r="K655" s="61"/>
      <c r="L655" s="61"/>
    </row>
    <row r="656" spans="1:12" x14ac:dyDescent="0.3">
      <c r="A656" s="11">
        <f t="shared" si="178"/>
        <v>655</v>
      </c>
      <c r="B656" s="24">
        <v>45762</v>
      </c>
      <c r="C656" s="11" t="str">
        <f t="shared" ca="1" si="168"/>
        <v/>
      </c>
      <c r="D656" s="11" t="str">
        <f t="shared" ca="1" si="169"/>
        <v/>
      </c>
      <c r="E656" s="11" t="str">
        <f t="shared" ca="1" si="170"/>
        <v/>
      </c>
      <c r="F656" s="67"/>
      <c r="G656" s="67"/>
      <c r="H656" s="61"/>
      <c r="I656" s="68"/>
      <c r="J656" s="68"/>
      <c r="K656" s="61"/>
      <c r="L656" s="61"/>
    </row>
    <row r="657" spans="1:12" x14ac:dyDescent="0.3">
      <c r="A657" s="11">
        <f t="shared" si="178"/>
        <v>656</v>
      </c>
      <c r="B657" s="24">
        <v>45763</v>
      </c>
      <c r="C657" s="11" t="str">
        <f t="shared" ca="1" si="168"/>
        <v/>
      </c>
      <c r="D657" s="11" t="str">
        <f t="shared" ca="1" si="169"/>
        <v/>
      </c>
      <c r="E657" s="11" t="str">
        <f t="shared" ca="1" si="170"/>
        <v/>
      </c>
      <c r="F657" s="67"/>
      <c r="G657" s="67"/>
      <c r="H657" s="61"/>
      <c r="I657" s="68"/>
      <c r="J657" s="68"/>
      <c r="K657" s="61"/>
      <c r="L657" s="61"/>
    </row>
    <row r="658" spans="1:12" x14ac:dyDescent="0.3">
      <c r="A658" s="11">
        <f t="shared" si="178"/>
        <v>657</v>
      </c>
      <c r="B658" s="24">
        <v>45764</v>
      </c>
      <c r="C658" s="11" t="str">
        <f t="shared" ca="1" si="168"/>
        <v/>
      </c>
      <c r="D658" s="11" t="str">
        <f t="shared" ca="1" si="169"/>
        <v/>
      </c>
      <c r="E658" s="11" t="str">
        <f t="shared" ca="1" si="170"/>
        <v/>
      </c>
      <c r="F658" s="67"/>
      <c r="G658" s="67"/>
      <c r="H658" s="61"/>
      <c r="I658" s="68"/>
      <c r="J658" s="68"/>
      <c r="K658" s="61"/>
      <c r="L658" s="61"/>
    </row>
    <row r="659" spans="1:12" x14ac:dyDescent="0.3">
      <c r="A659" s="11">
        <f t="shared" si="178"/>
        <v>658</v>
      </c>
      <c r="B659" s="24">
        <v>45765</v>
      </c>
      <c r="C659" s="11" t="str">
        <f t="shared" ca="1" si="168"/>
        <v/>
      </c>
      <c r="D659" s="11" t="str">
        <f t="shared" ca="1" si="169"/>
        <v/>
      </c>
      <c r="E659" s="11" t="str">
        <f t="shared" ca="1" si="170"/>
        <v/>
      </c>
      <c r="F659" s="67"/>
      <c r="G659" s="67"/>
      <c r="H659" s="61"/>
      <c r="I659" s="68"/>
      <c r="J659" s="68"/>
      <c r="K659" s="61"/>
      <c r="L659" s="61"/>
    </row>
    <row r="660" spans="1:12" x14ac:dyDescent="0.3">
      <c r="A660" s="11">
        <f t="shared" si="178"/>
        <v>659</v>
      </c>
      <c r="B660" s="24">
        <v>45766</v>
      </c>
      <c r="C660" s="11" t="str">
        <f t="shared" ca="1" si="168"/>
        <v/>
      </c>
      <c r="D660" s="11" t="str">
        <f t="shared" ca="1" si="169"/>
        <v/>
      </c>
      <c r="E660" s="11" t="str">
        <f t="shared" ca="1" si="170"/>
        <v/>
      </c>
      <c r="F660" s="67"/>
      <c r="G660" s="67"/>
      <c r="H660" s="61"/>
      <c r="I660" s="68"/>
      <c r="J660" s="68"/>
      <c r="K660" s="61"/>
      <c r="L660" s="61"/>
    </row>
    <row r="661" spans="1:12" x14ac:dyDescent="0.3">
      <c r="A661" s="11">
        <f t="shared" si="178"/>
        <v>660</v>
      </c>
      <c r="B661" s="24">
        <v>45767</v>
      </c>
      <c r="C661" s="11" t="str">
        <f t="shared" ca="1" si="168"/>
        <v/>
      </c>
      <c r="D661" s="11" t="str">
        <f t="shared" ca="1" si="169"/>
        <v/>
      </c>
      <c r="E661" s="11" t="str">
        <f t="shared" ca="1" si="170"/>
        <v/>
      </c>
      <c r="F661" s="67"/>
      <c r="G661" s="67"/>
      <c r="H661" s="61"/>
      <c r="I661" s="68"/>
      <c r="J661" s="68"/>
      <c r="K661" s="61"/>
      <c r="L661" s="61"/>
    </row>
    <row r="662" spans="1:12" x14ac:dyDescent="0.3">
      <c r="A662" s="11">
        <f t="shared" si="178"/>
        <v>661</v>
      </c>
      <c r="B662" s="24">
        <v>45768</v>
      </c>
      <c r="C662" s="11" t="str">
        <f t="shared" ca="1" si="168"/>
        <v/>
      </c>
      <c r="D662" s="11" t="str">
        <f t="shared" ca="1" si="169"/>
        <v/>
      </c>
      <c r="E662" s="11" t="str">
        <f t="shared" ca="1" si="170"/>
        <v/>
      </c>
      <c r="F662" s="67">
        <f t="shared" ref="F662" ca="1" si="179">COUNTIFS(D662:D691,$N$2)</f>
        <v>0</v>
      </c>
      <c r="G662" s="67">
        <f t="shared" ref="G662" ca="1" si="180">SUMIFS(E662:E691,D662:D691,$N$2)</f>
        <v>0</v>
      </c>
      <c r="H662" s="61" t="str">
        <f t="shared" ref="H662" ca="1" si="181">IF(AND(F662&lt;&gt;0,F662&lt;&gt;""),G662/F662,"")</f>
        <v/>
      </c>
      <c r="I662" s="68">
        <f t="shared" ref="I662" ca="1" si="182">COUNTIFS(D662:D691,$N$3)</f>
        <v>0</v>
      </c>
      <c r="J662" s="68">
        <f t="shared" ref="J662" ca="1" si="183">SUMIFS(E662:E691,D662:D691,$N$3)</f>
        <v>0</v>
      </c>
      <c r="K662" s="61" t="str">
        <f t="shared" ref="K662" ca="1" si="184">IF(AND(I662&lt;&gt;"",I662&lt;&gt;0),J662/I662,"")</f>
        <v/>
      </c>
      <c r="L662" s="61" t="str">
        <f t="shared" ref="L662" ca="1" si="185">IF(AND(H662&lt;&gt;"",H662&lt;&gt;0),K662/H662,"")</f>
        <v/>
      </c>
    </row>
    <row r="663" spans="1:12" x14ac:dyDescent="0.3">
      <c r="A663" s="11">
        <f t="shared" si="178"/>
        <v>662</v>
      </c>
      <c r="B663" s="24">
        <v>45769</v>
      </c>
      <c r="C663" s="11" t="str">
        <f t="shared" ca="1" si="168"/>
        <v/>
      </c>
      <c r="D663" s="11" t="str">
        <f t="shared" ca="1" si="169"/>
        <v/>
      </c>
      <c r="E663" s="11" t="str">
        <f t="shared" ca="1" si="170"/>
        <v/>
      </c>
      <c r="F663" s="67"/>
      <c r="G663" s="67"/>
      <c r="H663" s="61"/>
      <c r="I663" s="68"/>
      <c r="J663" s="68"/>
      <c r="K663" s="61"/>
      <c r="L663" s="61"/>
    </row>
    <row r="664" spans="1:12" x14ac:dyDescent="0.3">
      <c r="A664" s="11">
        <f t="shared" si="178"/>
        <v>663</v>
      </c>
      <c r="B664" s="24">
        <v>45770</v>
      </c>
      <c r="C664" s="11" t="str">
        <f t="shared" ca="1" si="168"/>
        <v/>
      </c>
      <c r="D664" s="11" t="str">
        <f t="shared" ca="1" si="169"/>
        <v/>
      </c>
      <c r="E664" s="11" t="str">
        <f t="shared" ca="1" si="170"/>
        <v/>
      </c>
      <c r="F664" s="67"/>
      <c r="G664" s="67"/>
      <c r="H664" s="61"/>
      <c r="I664" s="68"/>
      <c r="J664" s="68"/>
      <c r="K664" s="61"/>
      <c r="L664" s="61"/>
    </row>
    <row r="665" spans="1:12" x14ac:dyDescent="0.3">
      <c r="A665" s="11">
        <f t="shared" si="178"/>
        <v>664</v>
      </c>
      <c r="B665" s="24">
        <v>45771</v>
      </c>
      <c r="C665" s="11" t="str">
        <f t="shared" ca="1" si="168"/>
        <v/>
      </c>
      <c r="D665" s="11" t="str">
        <f t="shared" ca="1" si="169"/>
        <v/>
      </c>
      <c r="E665" s="11" t="str">
        <f t="shared" ca="1" si="170"/>
        <v/>
      </c>
      <c r="F665" s="67"/>
      <c r="G665" s="67"/>
      <c r="H665" s="61"/>
      <c r="I665" s="68"/>
      <c r="J665" s="68"/>
      <c r="K665" s="61"/>
      <c r="L665" s="61"/>
    </row>
    <row r="666" spans="1:12" x14ac:dyDescent="0.3">
      <c r="A666" s="11">
        <f t="shared" si="178"/>
        <v>665</v>
      </c>
      <c r="B666" s="24">
        <v>45772</v>
      </c>
      <c r="C666" s="11" t="str">
        <f t="shared" ca="1" si="168"/>
        <v/>
      </c>
      <c r="D666" s="11" t="str">
        <f t="shared" ca="1" si="169"/>
        <v/>
      </c>
      <c r="E666" s="11" t="str">
        <f t="shared" ca="1" si="170"/>
        <v/>
      </c>
      <c r="F666" s="67"/>
      <c r="G666" s="67"/>
      <c r="H666" s="61"/>
      <c r="I666" s="68"/>
      <c r="J666" s="68"/>
      <c r="K666" s="61"/>
      <c r="L666" s="61"/>
    </row>
    <row r="667" spans="1:12" x14ac:dyDescent="0.3">
      <c r="A667" s="11">
        <f t="shared" si="178"/>
        <v>666</v>
      </c>
      <c r="B667" s="24">
        <v>45773</v>
      </c>
      <c r="C667" s="11" t="str">
        <f t="shared" ca="1" si="168"/>
        <v/>
      </c>
      <c r="D667" s="11" t="str">
        <f t="shared" ca="1" si="169"/>
        <v/>
      </c>
      <c r="E667" s="11" t="str">
        <f t="shared" ca="1" si="170"/>
        <v/>
      </c>
      <c r="F667" s="67"/>
      <c r="G667" s="67"/>
      <c r="H667" s="61"/>
      <c r="I667" s="68"/>
      <c r="J667" s="68"/>
      <c r="K667" s="61"/>
      <c r="L667" s="61"/>
    </row>
    <row r="668" spans="1:12" x14ac:dyDescent="0.3">
      <c r="A668" s="11">
        <f t="shared" si="178"/>
        <v>667</v>
      </c>
      <c r="B668" s="24">
        <v>45774</v>
      </c>
      <c r="C668" s="11" t="str">
        <f t="shared" ca="1" si="168"/>
        <v/>
      </c>
      <c r="D668" s="11" t="str">
        <f t="shared" ca="1" si="169"/>
        <v/>
      </c>
      <c r="E668" s="11" t="str">
        <f t="shared" ca="1" si="170"/>
        <v/>
      </c>
      <c r="F668" s="67"/>
      <c r="G668" s="67"/>
      <c r="H668" s="61"/>
      <c r="I668" s="68"/>
      <c r="J668" s="68"/>
      <c r="K668" s="61"/>
      <c r="L668" s="61"/>
    </row>
    <row r="669" spans="1:12" x14ac:dyDescent="0.3">
      <c r="A669" s="11">
        <f t="shared" si="178"/>
        <v>668</v>
      </c>
      <c r="B669" s="24">
        <v>45775</v>
      </c>
      <c r="C669" s="11" t="str">
        <f t="shared" ca="1" si="168"/>
        <v/>
      </c>
      <c r="D669" s="11" t="str">
        <f t="shared" ca="1" si="169"/>
        <v/>
      </c>
      <c r="E669" s="11" t="str">
        <f t="shared" ca="1" si="170"/>
        <v/>
      </c>
      <c r="F669" s="67"/>
      <c r="G669" s="67"/>
      <c r="H669" s="61"/>
      <c r="I669" s="68"/>
      <c r="J669" s="68"/>
      <c r="K669" s="61"/>
      <c r="L669" s="61"/>
    </row>
    <row r="670" spans="1:12" x14ac:dyDescent="0.3">
      <c r="A670" s="11">
        <f t="shared" si="178"/>
        <v>669</v>
      </c>
      <c r="B670" s="24">
        <v>45776</v>
      </c>
      <c r="C670" s="11" t="str">
        <f t="shared" ca="1" si="168"/>
        <v/>
      </c>
      <c r="D670" s="11" t="str">
        <f t="shared" ca="1" si="169"/>
        <v/>
      </c>
      <c r="E670" s="11" t="str">
        <f t="shared" ca="1" si="170"/>
        <v/>
      </c>
      <c r="F670" s="67"/>
      <c r="G670" s="67"/>
      <c r="H670" s="61"/>
      <c r="I670" s="68"/>
      <c r="J670" s="68"/>
      <c r="K670" s="61"/>
      <c r="L670" s="61"/>
    </row>
    <row r="671" spans="1:12" x14ac:dyDescent="0.3">
      <c r="A671" s="11">
        <f t="shared" si="178"/>
        <v>670</v>
      </c>
      <c r="B671" s="24">
        <v>45777</v>
      </c>
      <c r="C671" s="11" t="str">
        <f t="shared" ca="1" si="168"/>
        <v/>
      </c>
      <c r="D671" s="11" t="str">
        <f t="shared" ca="1" si="169"/>
        <v/>
      </c>
      <c r="E671" s="11" t="str">
        <f t="shared" ca="1" si="170"/>
        <v/>
      </c>
      <c r="F671" s="67"/>
      <c r="G671" s="67"/>
      <c r="H671" s="61"/>
      <c r="I671" s="68"/>
      <c r="J671" s="68"/>
      <c r="K671" s="61"/>
      <c r="L671" s="61"/>
    </row>
    <row r="672" spans="1:12" x14ac:dyDescent="0.3">
      <c r="A672" s="11">
        <f t="shared" si="178"/>
        <v>671</v>
      </c>
      <c r="B672" s="24">
        <v>45778</v>
      </c>
      <c r="C672" s="11" t="str">
        <f t="shared" ca="1" si="168"/>
        <v/>
      </c>
      <c r="D672" s="11" t="str">
        <f t="shared" ca="1" si="169"/>
        <v/>
      </c>
      <c r="E672" s="11" t="str">
        <f t="shared" ca="1" si="170"/>
        <v/>
      </c>
      <c r="F672" s="67"/>
      <c r="G672" s="67"/>
      <c r="H672" s="61"/>
      <c r="I672" s="68"/>
      <c r="J672" s="68"/>
      <c r="K672" s="61"/>
      <c r="L672" s="61"/>
    </row>
    <row r="673" spans="1:12" x14ac:dyDescent="0.3">
      <c r="A673" s="11">
        <f t="shared" si="178"/>
        <v>672</v>
      </c>
      <c r="B673" s="24">
        <v>45779</v>
      </c>
      <c r="C673" s="11" t="str">
        <f t="shared" ca="1" si="168"/>
        <v/>
      </c>
      <c r="D673" s="11" t="str">
        <f t="shared" ca="1" si="169"/>
        <v/>
      </c>
      <c r="E673" s="11" t="str">
        <f t="shared" ca="1" si="170"/>
        <v/>
      </c>
      <c r="F673" s="67"/>
      <c r="G673" s="67"/>
      <c r="H673" s="61"/>
      <c r="I673" s="68"/>
      <c r="J673" s="68"/>
      <c r="K673" s="61"/>
      <c r="L673" s="61"/>
    </row>
    <row r="674" spans="1:12" x14ac:dyDescent="0.3">
      <c r="A674" s="11">
        <f t="shared" si="178"/>
        <v>673</v>
      </c>
      <c r="B674" s="24">
        <v>45780</v>
      </c>
      <c r="C674" s="11" t="str">
        <f t="shared" ca="1" si="168"/>
        <v/>
      </c>
      <c r="D674" s="11" t="str">
        <f t="shared" ca="1" si="169"/>
        <v/>
      </c>
      <c r="E674" s="11" t="str">
        <f t="shared" ca="1" si="170"/>
        <v/>
      </c>
      <c r="F674" s="67"/>
      <c r="G674" s="67"/>
      <c r="H674" s="61"/>
      <c r="I674" s="68"/>
      <c r="J674" s="68"/>
      <c r="K674" s="61"/>
      <c r="L674" s="61"/>
    </row>
    <row r="675" spans="1:12" x14ac:dyDescent="0.3">
      <c r="A675" s="11">
        <f t="shared" si="178"/>
        <v>674</v>
      </c>
      <c r="B675" s="24">
        <v>45781</v>
      </c>
      <c r="C675" s="11" t="str">
        <f t="shared" ca="1" si="168"/>
        <v/>
      </c>
      <c r="D675" s="11" t="str">
        <f t="shared" ca="1" si="169"/>
        <v/>
      </c>
      <c r="E675" s="11" t="str">
        <f t="shared" ca="1" si="170"/>
        <v/>
      </c>
      <c r="F675" s="67"/>
      <c r="G675" s="67"/>
      <c r="H675" s="61"/>
      <c r="I675" s="68"/>
      <c r="J675" s="68"/>
      <c r="K675" s="61"/>
      <c r="L675" s="61"/>
    </row>
    <row r="676" spans="1:12" x14ac:dyDescent="0.3">
      <c r="A676" s="11">
        <f t="shared" si="178"/>
        <v>675</v>
      </c>
      <c r="B676" s="24">
        <v>45782</v>
      </c>
      <c r="C676" s="11" t="str">
        <f t="shared" ca="1" si="168"/>
        <v/>
      </c>
      <c r="D676" s="11" t="str">
        <f t="shared" ca="1" si="169"/>
        <v/>
      </c>
      <c r="E676" s="11" t="str">
        <f t="shared" ca="1" si="170"/>
        <v/>
      </c>
      <c r="F676" s="67"/>
      <c r="G676" s="67"/>
      <c r="H676" s="61"/>
      <c r="I676" s="68"/>
      <c r="J676" s="68"/>
      <c r="K676" s="61"/>
      <c r="L676" s="61"/>
    </row>
    <row r="677" spans="1:12" x14ac:dyDescent="0.3">
      <c r="A677" s="11">
        <f t="shared" si="178"/>
        <v>676</v>
      </c>
      <c r="B677" s="24">
        <v>45783</v>
      </c>
      <c r="C677" s="11" t="str">
        <f t="shared" ca="1" si="168"/>
        <v/>
      </c>
      <c r="D677" s="11" t="str">
        <f t="shared" ca="1" si="169"/>
        <v/>
      </c>
      <c r="E677" s="11" t="str">
        <f t="shared" ca="1" si="170"/>
        <v/>
      </c>
      <c r="F677" s="67"/>
      <c r="G677" s="67"/>
      <c r="H677" s="61"/>
      <c r="I677" s="68"/>
      <c r="J677" s="68"/>
      <c r="K677" s="61"/>
      <c r="L677" s="61"/>
    </row>
    <row r="678" spans="1:12" x14ac:dyDescent="0.3">
      <c r="A678" s="11">
        <f t="shared" si="178"/>
        <v>677</v>
      </c>
      <c r="B678" s="24">
        <v>45784</v>
      </c>
      <c r="C678" s="11" t="str">
        <f t="shared" ca="1" si="168"/>
        <v/>
      </c>
      <c r="D678" s="11" t="str">
        <f t="shared" ca="1" si="169"/>
        <v/>
      </c>
      <c r="E678" s="11" t="str">
        <f t="shared" ca="1" si="170"/>
        <v/>
      </c>
      <c r="F678" s="67"/>
      <c r="G678" s="67"/>
      <c r="H678" s="61"/>
      <c r="I678" s="68"/>
      <c r="J678" s="68"/>
      <c r="K678" s="61"/>
      <c r="L678" s="61"/>
    </row>
    <row r="679" spans="1:12" x14ac:dyDescent="0.3">
      <c r="A679" s="11">
        <f t="shared" si="178"/>
        <v>678</v>
      </c>
      <c r="B679" s="24">
        <v>45785</v>
      </c>
      <c r="C679" s="11" t="str">
        <f t="shared" ca="1" si="168"/>
        <v/>
      </c>
      <c r="D679" s="11" t="str">
        <f t="shared" ca="1" si="169"/>
        <v/>
      </c>
      <c r="E679" s="11" t="str">
        <f t="shared" ca="1" si="170"/>
        <v/>
      </c>
      <c r="F679" s="67"/>
      <c r="G679" s="67"/>
      <c r="H679" s="61"/>
      <c r="I679" s="68"/>
      <c r="J679" s="68"/>
      <c r="K679" s="61"/>
      <c r="L679" s="61"/>
    </row>
    <row r="680" spans="1:12" x14ac:dyDescent="0.3">
      <c r="A680" s="11">
        <f t="shared" si="178"/>
        <v>679</v>
      </c>
      <c r="B680" s="24">
        <v>45786</v>
      </c>
      <c r="C680" s="11" t="str">
        <f t="shared" ca="1" si="168"/>
        <v/>
      </c>
      <c r="D680" s="11" t="str">
        <f t="shared" ca="1" si="169"/>
        <v/>
      </c>
      <c r="E680" s="11" t="str">
        <f t="shared" ca="1" si="170"/>
        <v/>
      </c>
      <c r="F680" s="67"/>
      <c r="G680" s="67"/>
      <c r="H680" s="61"/>
      <c r="I680" s="68"/>
      <c r="J680" s="68"/>
      <c r="K680" s="61"/>
      <c r="L680" s="61"/>
    </row>
    <row r="681" spans="1:12" x14ac:dyDescent="0.3">
      <c r="A681" s="11">
        <f t="shared" si="178"/>
        <v>680</v>
      </c>
      <c r="B681" s="24">
        <v>45787</v>
      </c>
      <c r="C681" s="11" t="str">
        <f t="shared" ca="1" si="168"/>
        <v/>
      </c>
      <c r="D681" s="11" t="str">
        <f t="shared" ca="1" si="169"/>
        <v/>
      </c>
      <c r="E681" s="11" t="str">
        <f t="shared" ca="1" si="170"/>
        <v/>
      </c>
      <c r="F681" s="67"/>
      <c r="G681" s="67"/>
      <c r="H681" s="61"/>
      <c r="I681" s="68"/>
      <c r="J681" s="68"/>
      <c r="K681" s="61"/>
      <c r="L681" s="61"/>
    </row>
    <row r="682" spans="1:12" x14ac:dyDescent="0.3">
      <c r="A682" s="11">
        <f t="shared" si="178"/>
        <v>681</v>
      </c>
      <c r="B682" s="24">
        <v>45788</v>
      </c>
      <c r="C682" s="11" t="str">
        <f t="shared" ref="C682:C745" ca="1" si="186">IF(TODAY() &gt;= B682, COUNTIFS(data_2,_xlfn.CONCAT("=",B682)), "")</f>
        <v/>
      </c>
      <c r="D682" s="11" t="str">
        <f t="shared" ref="D682:D745" ca="1" si="187">IF(C682&lt;&gt;"",IF(C682&gt;=1,1,0),"")</f>
        <v/>
      </c>
      <c r="E682" s="11" t="str">
        <f t="shared" ref="E682:E745" ca="1" si="188">IF(TODAY() &gt;= B682, COUNTIFS(data_1,_xlfn.CONCAT("=",B682)), "")</f>
        <v/>
      </c>
      <c r="F682" s="67"/>
      <c r="G682" s="67"/>
      <c r="H682" s="61"/>
      <c r="I682" s="68"/>
      <c r="J682" s="68"/>
      <c r="K682" s="61"/>
      <c r="L682" s="61"/>
    </row>
    <row r="683" spans="1:12" x14ac:dyDescent="0.3">
      <c r="A683" s="11">
        <f t="shared" si="178"/>
        <v>682</v>
      </c>
      <c r="B683" s="24">
        <v>45789</v>
      </c>
      <c r="C683" s="11" t="str">
        <f t="shared" ca="1" si="186"/>
        <v/>
      </c>
      <c r="D683" s="11" t="str">
        <f t="shared" ca="1" si="187"/>
        <v/>
      </c>
      <c r="E683" s="11" t="str">
        <f t="shared" ca="1" si="188"/>
        <v/>
      </c>
      <c r="F683" s="67"/>
      <c r="G683" s="67"/>
      <c r="H683" s="61"/>
      <c r="I683" s="68"/>
      <c r="J683" s="68"/>
      <c r="K683" s="61"/>
      <c r="L683" s="61"/>
    </row>
    <row r="684" spans="1:12" x14ac:dyDescent="0.3">
      <c r="A684" s="11">
        <f t="shared" si="178"/>
        <v>683</v>
      </c>
      <c r="B684" s="24">
        <v>45790</v>
      </c>
      <c r="C684" s="11" t="str">
        <f t="shared" ca="1" si="186"/>
        <v/>
      </c>
      <c r="D684" s="11" t="str">
        <f t="shared" ca="1" si="187"/>
        <v/>
      </c>
      <c r="E684" s="11" t="str">
        <f t="shared" ca="1" si="188"/>
        <v/>
      </c>
      <c r="F684" s="67"/>
      <c r="G684" s="67"/>
      <c r="H684" s="61"/>
      <c r="I684" s="68"/>
      <c r="J684" s="68"/>
      <c r="K684" s="61"/>
      <c r="L684" s="61"/>
    </row>
    <row r="685" spans="1:12" x14ac:dyDescent="0.3">
      <c r="A685" s="11">
        <f t="shared" si="178"/>
        <v>684</v>
      </c>
      <c r="B685" s="24">
        <v>45791</v>
      </c>
      <c r="C685" s="11" t="str">
        <f t="shared" ca="1" si="186"/>
        <v/>
      </c>
      <c r="D685" s="11" t="str">
        <f t="shared" ca="1" si="187"/>
        <v/>
      </c>
      <c r="E685" s="11" t="str">
        <f t="shared" ca="1" si="188"/>
        <v/>
      </c>
      <c r="F685" s="67"/>
      <c r="G685" s="67"/>
      <c r="H685" s="61"/>
      <c r="I685" s="68"/>
      <c r="J685" s="68"/>
      <c r="K685" s="61"/>
      <c r="L685" s="61"/>
    </row>
    <row r="686" spans="1:12" x14ac:dyDescent="0.3">
      <c r="A686" s="11">
        <f t="shared" si="178"/>
        <v>685</v>
      </c>
      <c r="B686" s="24">
        <v>45792</v>
      </c>
      <c r="C686" s="11" t="str">
        <f t="shared" ca="1" si="186"/>
        <v/>
      </c>
      <c r="D686" s="11" t="str">
        <f t="shared" ca="1" si="187"/>
        <v/>
      </c>
      <c r="E686" s="11" t="str">
        <f t="shared" ca="1" si="188"/>
        <v/>
      </c>
      <c r="F686" s="67"/>
      <c r="G686" s="67"/>
      <c r="H686" s="61"/>
      <c r="I686" s="68"/>
      <c r="J686" s="68"/>
      <c r="K686" s="61"/>
      <c r="L686" s="61"/>
    </row>
    <row r="687" spans="1:12" x14ac:dyDescent="0.3">
      <c r="A687" s="11">
        <f t="shared" si="178"/>
        <v>686</v>
      </c>
      <c r="B687" s="24">
        <v>45793</v>
      </c>
      <c r="C687" s="11" t="str">
        <f t="shared" ca="1" si="186"/>
        <v/>
      </c>
      <c r="D687" s="11" t="str">
        <f t="shared" ca="1" si="187"/>
        <v/>
      </c>
      <c r="E687" s="11" t="str">
        <f t="shared" ca="1" si="188"/>
        <v/>
      </c>
      <c r="F687" s="67"/>
      <c r="G687" s="67"/>
      <c r="H687" s="61"/>
      <c r="I687" s="68"/>
      <c r="J687" s="68"/>
      <c r="K687" s="61"/>
      <c r="L687" s="61"/>
    </row>
    <row r="688" spans="1:12" x14ac:dyDescent="0.3">
      <c r="A688" s="11">
        <f t="shared" si="178"/>
        <v>687</v>
      </c>
      <c r="B688" s="24">
        <v>45794</v>
      </c>
      <c r="C688" s="11" t="str">
        <f t="shared" ca="1" si="186"/>
        <v/>
      </c>
      <c r="D688" s="11" t="str">
        <f t="shared" ca="1" si="187"/>
        <v/>
      </c>
      <c r="E688" s="11" t="str">
        <f t="shared" ca="1" si="188"/>
        <v/>
      </c>
      <c r="F688" s="67"/>
      <c r="G688" s="67"/>
      <c r="H688" s="61"/>
      <c r="I688" s="68"/>
      <c r="J688" s="68"/>
      <c r="K688" s="61"/>
      <c r="L688" s="61"/>
    </row>
    <row r="689" spans="1:12" x14ac:dyDescent="0.3">
      <c r="A689" s="11">
        <f t="shared" si="178"/>
        <v>688</v>
      </c>
      <c r="B689" s="24">
        <v>45795</v>
      </c>
      <c r="C689" s="11" t="str">
        <f t="shared" ca="1" si="186"/>
        <v/>
      </c>
      <c r="D689" s="11" t="str">
        <f t="shared" ca="1" si="187"/>
        <v/>
      </c>
      <c r="E689" s="11" t="str">
        <f t="shared" ca="1" si="188"/>
        <v/>
      </c>
      <c r="F689" s="67"/>
      <c r="G689" s="67"/>
      <c r="H689" s="61"/>
      <c r="I689" s="68"/>
      <c r="J689" s="68"/>
      <c r="K689" s="61"/>
      <c r="L689" s="61"/>
    </row>
    <row r="690" spans="1:12" x14ac:dyDescent="0.3">
      <c r="A690" s="11">
        <f t="shared" si="178"/>
        <v>689</v>
      </c>
      <c r="B690" s="24">
        <v>45796</v>
      </c>
      <c r="C690" s="11" t="str">
        <f t="shared" ca="1" si="186"/>
        <v/>
      </c>
      <c r="D690" s="11" t="str">
        <f t="shared" ca="1" si="187"/>
        <v/>
      </c>
      <c r="E690" s="11" t="str">
        <f t="shared" ca="1" si="188"/>
        <v/>
      </c>
      <c r="F690" s="67"/>
      <c r="G690" s="67"/>
      <c r="H690" s="61"/>
      <c r="I690" s="68"/>
      <c r="J690" s="68"/>
      <c r="K690" s="61"/>
      <c r="L690" s="61"/>
    </row>
    <row r="691" spans="1:12" x14ac:dyDescent="0.3">
      <c r="A691" s="11">
        <f t="shared" si="178"/>
        <v>690</v>
      </c>
      <c r="B691" s="24">
        <v>45797</v>
      </c>
      <c r="C691" s="11" t="str">
        <f t="shared" ca="1" si="186"/>
        <v/>
      </c>
      <c r="D691" s="11" t="str">
        <f t="shared" ca="1" si="187"/>
        <v/>
      </c>
      <c r="E691" s="11" t="str">
        <f t="shared" ca="1" si="188"/>
        <v/>
      </c>
      <c r="F691" s="67"/>
      <c r="G691" s="67"/>
      <c r="H691" s="61"/>
      <c r="I691" s="68"/>
      <c r="J691" s="68"/>
      <c r="K691" s="61"/>
      <c r="L691" s="61"/>
    </row>
    <row r="692" spans="1:12" x14ac:dyDescent="0.3">
      <c r="A692" s="11">
        <f t="shared" si="178"/>
        <v>691</v>
      </c>
      <c r="B692" s="24">
        <v>45798</v>
      </c>
      <c r="C692" s="11" t="str">
        <f t="shared" ca="1" si="186"/>
        <v/>
      </c>
      <c r="D692" s="11" t="str">
        <f t="shared" ca="1" si="187"/>
        <v/>
      </c>
      <c r="E692" s="11" t="str">
        <f t="shared" ca="1" si="188"/>
        <v/>
      </c>
      <c r="F692" s="67">
        <f t="shared" ref="F692" ca="1" si="189">COUNTIFS(D692:D721,$N$2)</f>
        <v>0</v>
      </c>
      <c r="G692" s="67">
        <f t="shared" ref="G692" ca="1" si="190">SUMIFS(E692:E721,D692:D721,$N$2)</f>
        <v>0</v>
      </c>
      <c r="H692" s="61" t="str">
        <f t="shared" ref="H692" ca="1" si="191">IF(AND(F692&lt;&gt;0,F692&lt;&gt;""),G692/F692,"")</f>
        <v/>
      </c>
      <c r="I692" s="68">
        <f t="shared" ref="I692" ca="1" si="192">COUNTIFS(D692:D721,$N$3)</f>
        <v>0</v>
      </c>
      <c r="J692" s="68">
        <f t="shared" ref="J692" ca="1" si="193">SUMIFS(E692:E721,D692:D721,$N$3)</f>
        <v>0</v>
      </c>
      <c r="K692" s="61" t="str">
        <f t="shared" ref="K692" ca="1" si="194">IF(AND(I692&lt;&gt;"",I692&lt;&gt;0),J692/I692,"")</f>
        <v/>
      </c>
      <c r="L692" s="61" t="str">
        <f t="shared" ref="L692" ca="1" si="195">IF(AND(H692&lt;&gt;"",H692&lt;&gt;0),K692/H692,"")</f>
        <v/>
      </c>
    </row>
    <row r="693" spans="1:12" x14ac:dyDescent="0.3">
      <c r="A693" s="11">
        <f t="shared" si="178"/>
        <v>692</v>
      </c>
      <c r="B693" s="24">
        <v>45799</v>
      </c>
      <c r="C693" s="11" t="str">
        <f t="shared" ca="1" si="186"/>
        <v/>
      </c>
      <c r="D693" s="11" t="str">
        <f t="shared" ca="1" si="187"/>
        <v/>
      </c>
      <c r="E693" s="11" t="str">
        <f t="shared" ca="1" si="188"/>
        <v/>
      </c>
      <c r="F693" s="67"/>
      <c r="G693" s="67"/>
      <c r="H693" s="61"/>
      <c r="I693" s="68"/>
      <c r="J693" s="68"/>
      <c r="K693" s="61"/>
      <c r="L693" s="61"/>
    </row>
    <row r="694" spans="1:12" x14ac:dyDescent="0.3">
      <c r="A694" s="11">
        <f t="shared" si="178"/>
        <v>693</v>
      </c>
      <c r="B694" s="24">
        <v>45800</v>
      </c>
      <c r="C694" s="11" t="str">
        <f t="shared" ca="1" si="186"/>
        <v/>
      </c>
      <c r="D694" s="11" t="str">
        <f t="shared" ca="1" si="187"/>
        <v/>
      </c>
      <c r="E694" s="11" t="str">
        <f t="shared" ca="1" si="188"/>
        <v/>
      </c>
      <c r="F694" s="67"/>
      <c r="G694" s="67"/>
      <c r="H694" s="61"/>
      <c r="I694" s="68"/>
      <c r="J694" s="68"/>
      <c r="K694" s="61"/>
      <c r="L694" s="61"/>
    </row>
    <row r="695" spans="1:12" x14ac:dyDescent="0.3">
      <c r="A695" s="11">
        <f t="shared" si="178"/>
        <v>694</v>
      </c>
      <c r="B695" s="24">
        <v>45801</v>
      </c>
      <c r="C695" s="11" t="str">
        <f t="shared" ca="1" si="186"/>
        <v/>
      </c>
      <c r="D695" s="11" t="str">
        <f t="shared" ca="1" si="187"/>
        <v/>
      </c>
      <c r="E695" s="11" t="str">
        <f t="shared" ca="1" si="188"/>
        <v/>
      </c>
      <c r="F695" s="67"/>
      <c r="G695" s="67"/>
      <c r="H695" s="61"/>
      <c r="I695" s="68"/>
      <c r="J695" s="68"/>
      <c r="K695" s="61"/>
      <c r="L695" s="61"/>
    </row>
    <row r="696" spans="1:12" x14ac:dyDescent="0.3">
      <c r="A696" s="11">
        <f t="shared" si="178"/>
        <v>695</v>
      </c>
      <c r="B696" s="24">
        <v>45802</v>
      </c>
      <c r="C696" s="11" t="str">
        <f t="shared" ca="1" si="186"/>
        <v/>
      </c>
      <c r="D696" s="11" t="str">
        <f t="shared" ca="1" si="187"/>
        <v/>
      </c>
      <c r="E696" s="11" t="str">
        <f t="shared" ca="1" si="188"/>
        <v/>
      </c>
      <c r="F696" s="67"/>
      <c r="G696" s="67"/>
      <c r="H696" s="61"/>
      <c r="I696" s="68"/>
      <c r="J696" s="68"/>
      <c r="K696" s="61"/>
      <c r="L696" s="61"/>
    </row>
    <row r="697" spans="1:12" x14ac:dyDescent="0.3">
      <c r="A697" s="11">
        <f t="shared" si="178"/>
        <v>696</v>
      </c>
      <c r="B697" s="24">
        <v>45803</v>
      </c>
      <c r="C697" s="11" t="str">
        <f t="shared" ca="1" si="186"/>
        <v/>
      </c>
      <c r="D697" s="11" t="str">
        <f t="shared" ca="1" si="187"/>
        <v/>
      </c>
      <c r="E697" s="11" t="str">
        <f t="shared" ca="1" si="188"/>
        <v/>
      </c>
      <c r="F697" s="67"/>
      <c r="G697" s="67"/>
      <c r="H697" s="61"/>
      <c r="I697" s="68"/>
      <c r="J697" s="68"/>
      <c r="K697" s="61"/>
      <c r="L697" s="61"/>
    </row>
    <row r="698" spans="1:12" x14ac:dyDescent="0.3">
      <c r="A698" s="11">
        <f t="shared" si="178"/>
        <v>697</v>
      </c>
      <c r="B698" s="24">
        <v>45804</v>
      </c>
      <c r="C698" s="11" t="str">
        <f t="shared" ca="1" si="186"/>
        <v/>
      </c>
      <c r="D698" s="11" t="str">
        <f t="shared" ca="1" si="187"/>
        <v/>
      </c>
      <c r="E698" s="11" t="str">
        <f t="shared" ca="1" si="188"/>
        <v/>
      </c>
      <c r="F698" s="67"/>
      <c r="G698" s="67"/>
      <c r="H698" s="61"/>
      <c r="I698" s="68"/>
      <c r="J698" s="68"/>
      <c r="K698" s="61"/>
      <c r="L698" s="61"/>
    </row>
    <row r="699" spans="1:12" x14ac:dyDescent="0.3">
      <c r="A699" s="11">
        <f t="shared" si="178"/>
        <v>698</v>
      </c>
      <c r="B699" s="24">
        <v>45805</v>
      </c>
      <c r="C699" s="11" t="str">
        <f t="shared" ca="1" si="186"/>
        <v/>
      </c>
      <c r="D699" s="11" t="str">
        <f t="shared" ca="1" si="187"/>
        <v/>
      </c>
      <c r="E699" s="11" t="str">
        <f t="shared" ca="1" si="188"/>
        <v/>
      </c>
      <c r="F699" s="67"/>
      <c r="G699" s="67"/>
      <c r="H699" s="61"/>
      <c r="I699" s="68"/>
      <c r="J699" s="68"/>
      <c r="K699" s="61"/>
      <c r="L699" s="61"/>
    </row>
    <row r="700" spans="1:12" x14ac:dyDescent="0.3">
      <c r="A700" s="11">
        <f t="shared" si="178"/>
        <v>699</v>
      </c>
      <c r="B700" s="24">
        <v>45806</v>
      </c>
      <c r="C700" s="11" t="str">
        <f t="shared" ca="1" si="186"/>
        <v/>
      </c>
      <c r="D700" s="11" t="str">
        <f t="shared" ca="1" si="187"/>
        <v/>
      </c>
      <c r="E700" s="11" t="str">
        <f t="shared" ca="1" si="188"/>
        <v/>
      </c>
      <c r="F700" s="67"/>
      <c r="G700" s="67"/>
      <c r="H700" s="61"/>
      <c r="I700" s="68"/>
      <c r="J700" s="68"/>
      <c r="K700" s="61"/>
      <c r="L700" s="61"/>
    </row>
    <row r="701" spans="1:12" x14ac:dyDescent="0.3">
      <c r="A701" s="11">
        <f t="shared" si="178"/>
        <v>700</v>
      </c>
      <c r="B701" s="24">
        <v>45807</v>
      </c>
      <c r="C701" s="11" t="str">
        <f t="shared" ca="1" si="186"/>
        <v/>
      </c>
      <c r="D701" s="11" t="str">
        <f t="shared" ca="1" si="187"/>
        <v/>
      </c>
      <c r="E701" s="11" t="str">
        <f t="shared" ca="1" si="188"/>
        <v/>
      </c>
      <c r="F701" s="67"/>
      <c r="G701" s="67"/>
      <c r="H701" s="61"/>
      <c r="I701" s="68"/>
      <c r="J701" s="68"/>
      <c r="K701" s="61"/>
      <c r="L701" s="61"/>
    </row>
    <row r="702" spans="1:12" x14ac:dyDescent="0.3">
      <c r="A702" s="11">
        <f t="shared" si="178"/>
        <v>701</v>
      </c>
      <c r="B702" s="24">
        <v>45808</v>
      </c>
      <c r="C702" s="11" t="str">
        <f t="shared" ca="1" si="186"/>
        <v/>
      </c>
      <c r="D702" s="11" t="str">
        <f t="shared" ca="1" si="187"/>
        <v/>
      </c>
      <c r="E702" s="11" t="str">
        <f t="shared" ca="1" si="188"/>
        <v/>
      </c>
      <c r="F702" s="67"/>
      <c r="G702" s="67"/>
      <c r="H702" s="61"/>
      <c r="I702" s="68"/>
      <c r="J702" s="68"/>
      <c r="K702" s="61"/>
      <c r="L702" s="61"/>
    </row>
    <row r="703" spans="1:12" x14ac:dyDescent="0.3">
      <c r="A703" s="11">
        <f t="shared" si="178"/>
        <v>702</v>
      </c>
      <c r="B703" s="24">
        <v>45809</v>
      </c>
      <c r="C703" s="11" t="str">
        <f t="shared" ca="1" si="186"/>
        <v/>
      </c>
      <c r="D703" s="11" t="str">
        <f t="shared" ca="1" si="187"/>
        <v/>
      </c>
      <c r="E703" s="11" t="str">
        <f t="shared" ca="1" si="188"/>
        <v/>
      </c>
      <c r="F703" s="67"/>
      <c r="G703" s="67"/>
      <c r="H703" s="61"/>
      <c r="I703" s="68"/>
      <c r="J703" s="68"/>
      <c r="K703" s="61"/>
      <c r="L703" s="61"/>
    </row>
    <row r="704" spans="1:12" x14ac:dyDescent="0.3">
      <c r="A704" s="11">
        <f t="shared" si="178"/>
        <v>703</v>
      </c>
      <c r="B704" s="24">
        <v>45810</v>
      </c>
      <c r="C704" s="11" t="str">
        <f t="shared" ca="1" si="186"/>
        <v/>
      </c>
      <c r="D704" s="11" t="str">
        <f t="shared" ca="1" si="187"/>
        <v/>
      </c>
      <c r="E704" s="11" t="str">
        <f t="shared" ca="1" si="188"/>
        <v/>
      </c>
      <c r="F704" s="67"/>
      <c r="G704" s="67"/>
      <c r="H704" s="61"/>
      <c r="I704" s="68"/>
      <c r="J704" s="68"/>
      <c r="K704" s="61"/>
      <c r="L704" s="61"/>
    </row>
    <row r="705" spans="1:12" x14ac:dyDescent="0.3">
      <c r="A705" s="11">
        <f t="shared" si="178"/>
        <v>704</v>
      </c>
      <c r="B705" s="24">
        <v>45811</v>
      </c>
      <c r="C705" s="11" t="str">
        <f t="shared" ca="1" si="186"/>
        <v/>
      </c>
      <c r="D705" s="11" t="str">
        <f t="shared" ca="1" si="187"/>
        <v/>
      </c>
      <c r="E705" s="11" t="str">
        <f t="shared" ca="1" si="188"/>
        <v/>
      </c>
      <c r="F705" s="67"/>
      <c r="G705" s="67"/>
      <c r="H705" s="61"/>
      <c r="I705" s="68"/>
      <c r="J705" s="68"/>
      <c r="K705" s="61"/>
      <c r="L705" s="61"/>
    </row>
    <row r="706" spans="1:12" x14ac:dyDescent="0.3">
      <c r="A706" s="11">
        <f t="shared" si="178"/>
        <v>705</v>
      </c>
      <c r="B706" s="24">
        <v>45812</v>
      </c>
      <c r="C706" s="11" t="str">
        <f t="shared" ca="1" si="186"/>
        <v/>
      </c>
      <c r="D706" s="11" t="str">
        <f t="shared" ca="1" si="187"/>
        <v/>
      </c>
      <c r="E706" s="11" t="str">
        <f t="shared" ca="1" si="188"/>
        <v/>
      </c>
      <c r="F706" s="67"/>
      <c r="G706" s="67"/>
      <c r="H706" s="61"/>
      <c r="I706" s="68"/>
      <c r="J706" s="68"/>
      <c r="K706" s="61"/>
      <c r="L706" s="61"/>
    </row>
    <row r="707" spans="1:12" x14ac:dyDescent="0.3">
      <c r="A707" s="11">
        <f t="shared" si="178"/>
        <v>706</v>
      </c>
      <c r="B707" s="24">
        <v>45813</v>
      </c>
      <c r="C707" s="11" t="str">
        <f t="shared" ca="1" si="186"/>
        <v/>
      </c>
      <c r="D707" s="11" t="str">
        <f t="shared" ca="1" si="187"/>
        <v/>
      </c>
      <c r="E707" s="11" t="str">
        <f t="shared" ca="1" si="188"/>
        <v/>
      </c>
      <c r="F707" s="67"/>
      <c r="G707" s="67"/>
      <c r="H707" s="61"/>
      <c r="I707" s="68"/>
      <c r="J707" s="68"/>
      <c r="K707" s="61"/>
      <c r="L707" s="61"/>
    </row>
    <row r="708" spans="1:12" x14ac:dyDescent="0.3">
      <c r="A708" s="11">
        <f t="shared" si="178"/>
        <v>707</v>
      </c>
      <c r="B708" s="24">
        <v>45814</v>
      </c>
      <c r="C708" s="11" t="str">
        <f t="shared" ca="1" si="186"/>
        <v/>
      </c>
      <c r="D708" s="11" t="str">
        <f t="shared" ca="1" si="187"/>
        <v/>
      </c>
      <c r="E708" s="11" t="str">
        <f t="shared" ca="1" si="188"/>
        <v/>
      </c>
      <c r="F708" s="67"/>
      <c r="G708" s="67"/>
      <c r="H708" s="61"/>
      <c r="I708" s="68"/>
      <c r="J708" s="68"/>
      <c r="K708" s="61"/>
      <c r="L708" s="61"/>
    </row>
    <row r="709" spans="1:12" x14ac:dyDescent="0.3">
      <c r="A709" s="11">
        <f t="shared" ref="A709:A772" si="196">A708+1</f>
        <v>708</v>
      </c>
      <c r="B709" s="24">
        <v>45815</v>
      </c>
      <c r="C709" s="11" t="str">
        <f t="shared" ca="1" si="186"/>
        <v/>
      </c>
      <c r="D709" s="11" t="str">
        <f t="shared" ca="1" si="187"/>
        <v/>
      </c>
      <c r="E709" s="11" t="str">
        <f t="shared" ca="1" si="188"/>
        <v/>
      </c>
      <c r="F709" s="67"/>
      <c r="G709" s="67"/>
      <c r="H709" s="61"/>
      <c r="I709" s="68"/>
      <c r="J709" s="68"/>
      <c r="K709" s="61"/>
      <c r="L709" s="61"/>
    </row>
    <row r="710" spans="1:12" x14ac:dyDescent="0.3">
      <c r="A710" s="11">
        <f t="shared" si="196"/>
        <v>709</v>
      </c>
      <c r="B710" s="24">
        <v>45816</v>
      </c>
      <c r="C710" s="11" t="str">
        <f t="shared" ca="1" si="186"/>
        <v/>
      </c>
      <c r="D710" s="11" t="str">
        <f t="shared" ca="1" si="187"/>
        <v/>
      </c>
      <c r="E710" s="11" t="str">
        <f t="shared" ca="1" si="188"/>
        <v/>
      </c>
      <c r="F710" s="67"/>
      <c r="G710" s="67"/>
      <c r="H710" s="61"/>
      <c r="I710" s="68"/>
      <c r="J710" s="68"/>
      <c r="K710" s="61"/>
      <c r="L710" s="61"/>
    </row>
    <row r="711" spans="1:12" x14ac:dyDescent="0.3">
      <c r="A711" s="11">
        <f t="shared" si="196"/>
        <v>710</v>
      </c>
      <c r="B711" s="24">
        <v>45817</v>
      </c>
      <c r="C711" s="11" t="str">
        <f t="shared" ca="1" si="186"/>
        <v/>
      </c>
      <c r="D711" s="11" t="str">
        <f t="shared" ca="1" si="187"/>
        <v/>
      </c>
      <c r="E711" s="11" t="str">
        <f t="shared" ca="1" si="188"/>
        <v/>
      </c>
      <c r="F711" s="67"/>
      <c r="G711" s="67"/>
      <c r="H711" s="61"/>
      <c r="I711" s="68"/>
      <c r="J711" s="68"/>
      <c r="K711" s="61"/>
      <c r="L711" s="61"/>
    </row>
    <row r="712" spans="1:12" x14ac:dyDescent="0.3">
      <c r="A712" s="11">
        <f t="shared" si="196"/>
        <v>711</v>
      </c>
      <c r="B712" s="24">
        <v>45818</v>
      </c>
      <c r="C712" s="11" t="str">
        <f t="shared" ca="1" si="186"/>
        <v/>
      </c>
      <c r="D712" s="11" t="str">
        <f t="shared" ca="1" si="187"/>
        <v/>
      </c>
      <c r="E712" s="11" t="str">
        <f t="shared" ca="1" si="188"/>
        <v/>
      </c>
      <c r="F712" s="67"/>
      <c r="G712" s="67"/>
      <c r="H712" s="61"/>
      <c r="I712" s="68"/>
      <c r="J712" s="68"/>
      <c r="K712" s="61"/>
      <c r="L712" s="61"/>
    </row>
    <row r="713" spans="1:12" x14ac:dyDescent="0.3">
      <c r="A713" s="11">
        <f t="shared" si="196"/>
        <v>712</v>
      </c>
      <c r="B713" s="24">
        <v>45819</v>
      </c>
      <c r="C713" s="11" t="str">
        <f t="shared" ca="1" si="186"/>
        <v/>
      </c>
      <c r="D713" s="11" t="str">
        <f t="shared" ca="1" si="187"/>
        <v/>
      </c>
      <c r="E713" s="11" t="str">
        <f t="shared" ca="1" si="188"/>
        <v/>
      </c>
      <c r="F713" s="67"/>
      <c r="G713" s="67"/>
      <c r="H713" s="61"/>
      <c r="I713" s="68"/>
      <c r="J713" s="68"/>
      <c r="K713" s="61"/>
      <c r="L713" s="61"/>
    </row>
    <row r="714" spans="1:12" x14ac:dyDescent="0.3">
      <c r="A714" s="11">
        <f t="shared" si="196"/>
        <v>713</v>
      </c>
      <c r="B714" s="24">
        <v>45820</v>
      </c>
      <c r="C714" s="11" t="str">
        <f t="shared" ca="1" si="186"/>
        <v/>
      </c>
      <c r="D714" s="11" t="str">
        <f t="shared" ca="1" si="187"/>
        <v/>
      </c>
      <c r="E714" s="11" t="str">
        <f t="shared" ca="1" si="188"/>
        <v/>
      </c>
      <c r="F714" s="67"/>
      <c r="G714" s="67"/>
      <c r="H714" s="61"/>
      <c r="I714" s="68"/>
      <c r="J714" s="68"/>
      <c r="K714" s="61"/>
      <c r="L714" s="61"/>
    </row>
    <row r="715" spans="1:12" x14ac:dyDescent="0.3">
      <c r="A715" s="11">
        <f t="shared" si="196"/>
        <v>714</v>
      </c>
      <c r="B715" s="24">
        <v>45821</v>
      </c>
      <c r="C715" s="11" t="str">
        <f t="shared" ca="1" si="186"/>
        <v/>
      </c>
      <c r="D715" s="11" t="str">
        <f t="shared" ca="1" si="187"/>
        <v/>
      </c>
      <c r="E715" s="11" t="str">
        <f t="shared" ca="1" si="188"/>
        <v/>
      </c>
      <c r="F715" s="67"/>
      <c r="G715" s="67"/>
      <c r="H715" s="61"/>
      <c r="I715" s="68"/>
      <c r="J715" s="68"/>
      <c r="K715" s="61"/>
      <c r="L715" s="61"/>
    </row>
    <row r="716" spans="1:12" x14ac:dyDescent="0.3">
      <c r="A716" s="11">
        <f t="shared" si="196"/>
        <v>715</v>
      </c>
      <c r="B716" s="24">
        <v>45822</v>
      </c>
      <c r="C716" s="11" t="str">
        <f t="shared" ca="1" si="186"/>
        <v/>
      </c>
      <c r="D716" s="11" t="str">
        <f t="shared" ca="1" si="187"/>
        <v/>
      </c>
      <c r="E716" s="11" t="str">
        <f t="shared" ca="1" si="188"/>
        <v/>
      </c>
      <c r="F716" s="67"/>
      <c r="G716" s="67"/>
      <c r="H716" s="61"/>
      <c r="I716" s="68"/>
      <c r="J716" s="68"/>
      <c r="K716" s="61"/>
      <c r="L716" s="61"/>
    </row>
    <row r="717" spans="1:12" x14ac:dyDescent="0.3">
      <c r="A717" s="11">
        <f t="shared" si="196"/>
        <v>716</v>
      </c>
      <c r="B717" s="24">
        <v>45823</v>
      </c>
      <c r="C717" s="11" t="str">
        <f t="shared" ca="1" si="186"/>
        <v/>
      </c>
      <c r="D717" s="11" t="str">
        <f t="shared" ca="1" si="187"/>
        <v/>
      </c>
      <c r="E717" s="11" t="str">
        <f t="shared" ca="1" si="188"/>
        <v/>
      </c>
      <c r="F717" s="67"/>
      <c r="G717" s="67"/>
      <c r="H717" s="61"/>
      <c r="I717" s="68"/>
      <c r="J717" s="68"/>
      <c r="K717" s="61"/>
      <c r="L717" s="61"/>
    </row>
    <row r="718" spans="1:12" x14ac:dyDescent="0.3">
      <c r="A718" s="11">
        <f t="shared" si="196"/>
        <v>717</v>
      </c>
      <c r="B718" s="24">
        <v>45824</v>
      </c>
      <c r="C718" s="11" t="str">
        <f t="shared" ca="1" si="186"/>
        <v/>
      </c>
      <c r="D718" s="11" t="str">
        <f t="shared" ca="1" si="187"/>
        <v/>
      </c>
      <c r="E718" s="11" t="str">
        <f t="shared" ca="1" si="188"/>
        <v/>
      </c>
      <c r="F718" s="67"/>
      <c r="G718" s="67"/>
      <c r="H718" s="61"/>
      <c r="I718" s="68"/>
      <c r="J718" s="68"/>
      <c r="K718" s="61"/>
      <c r="L718" s="61"/>
    </row>
    <row r="719" spans="1:12" x14ac:dyDescent="0.3">
      <c r="A719" s="11">
        <f t="shared" si="196"/>
        <v>718</v>
      </c>
      <c r="B719" s="24">
        <v>45825</v>
      </c>
      <c r="C719" s="11" t="str">
        <f t="shared" ca="1" si="186"/>
        <v/>
      </c>
      <c r="D719" s="11" t="str">
        <f t="shared" ca="1" si="187"/>
        <v/>
      </c>
      <c r="E719" s="11" t="str">
        <f t="shared" ca="1" si="188"/>
        <v/>
      </c>
      <c r="F719" s="67"/>
      <c r="G719" s="67"/>
      <c r="H719" s="61"/>
      <c r="I719" s="68"/>
      <c r="J719" s="68"/>
      <c r="K719" s="61"/>
      <c r="L719" s="61"/>
    </row>
    <row r="720" spans="1:12" x14ac:dyDescent="0.3">
      <c r="A720" s="11">
        <f t="shared" si="196"/>
        <v>719</v>
      </c>
      <c r="B720" s="24">
        <v>45826</v>
      </c>
      <c r="C720" s="11" t="str">
        <f t="shared" ca="1" si="186"/>
        <v/>
      </c>
      <c r="D720" s="11" t="str">
        <f t="shared" ca="1" si="187"/>
        <v/>
      </c>
      <c r="E720" s="11" t="str">
        <f t="shared" ca="1" si="188"/>
        <v/>
      </c>
      <c r="F720" s="67"/>
      <c r="G720" s="67"/>
      <c r="H720" s="61"/>
      <c r="I720" s="68"/>
      <c r="J720" s="68"/>
      <c r="K720" s="61"/>
      <c r="L720" s="61"/>
    </row>
    <row r="721" spans="1:12" x14ac:dyDescent="0.3">
      <c r="A721" s="11">
        <f t="shared" si="196"/>
        <v>720</v>
      </c>
      <c r="B721" s="24">
        <v>45827</v>
      </c>
      <c r="C721" s="11" t="str">
        <f t="shared" ca="1" si="186"/>
        <v/>
      </c>
      <c r="D721" s="11" t="str">
        <f t="shared" ca="1" si="187"/>
        <v/>
      </c>
      <c r="E721" s="11" t="str">
        <f t="shared" ca="1" si="188"/>
        <v/>
      </c>
      <c r="F721" s="67"/>
      <c r="G721" s="67"/>
      <c r="H721" s="61"/>
      <c r="I721" s="68"/>
      <c r="J721" s="68"/>
      <c r="K721" s="61"/>
      <c r="L721" s="61"/>
    </row>
    <row r="722" spans="1:12" x14ac:dyDescent="0.3">
      <c r="A722" s="11">
        <f t="shared" si="196"/>
        <v>721</v>
      </c>
      <c r="B722" s="24">
        <v>45828</v>
      </c>
      <c r="C722" s="11" t="str">
        <f t="shared" ca="1" si="186"/>
        <v/>
      </c>
      <c r="D722" s="11" t="str">
        <f t="shared" ca="1" si="187"/>
        <v/>
      </c>
      <c r="E722" s="11" t="str">
        <f t="shared" ca="1" si="188"/>
        <v/>
      </c>
      <c r="F722" s="67">
        <f t="shared" ref="F722" ca="1" si="197">COUNTIFS(D722:D751,$N$2)</f>
        <v>0</v>
      </c>
      <c r="G722" s="67">
        <f t="shared" ref="G722" ca="1" si="198">SUMIFS(E722:E751,D722:D751,$N$2)</f>
        <v>0</v>
      </c>
      <c r="H722" s="61" t="str">
        <f t="shared" ref="H722" ca="1" si="199">IF(AND(F722&lt;&gt;0,F722&lt;&gt;""),G722/F722,"")</f>
        <v/>
      </c>
      <c r="I722" s="68">
        <f t="shared" ref="I722" ca="1" si="200">COUNTIFS(D722:D751,$N$3)</f>
        <v>0</v>
      </c>
      <c r="J722" s="68">
        <f t="shared" ref="J722" ca="1" si="201">SUMIFS(E722:E751,D722:D751,$N$3)</f>
        <v>0</v>
      </c>
      <c r="K722" s="61" t="str">
        <f t="shared" ref="K722" ca="1" si="202">IF(AND(I722&lt;&gt;"",I722&lt;&gt;0),J722/I722,"")</f>
        <v/>
      </c>
      <c r="L722" s="61" t="str">
        <f t="shared" ref="L722" ca="1" si="203">IF(AND(H722&lt;&gt;"",H722&lt;&gt;0),K722/H722,"")</f>
        <v/>
      </c>
    </row>
    <row r="723" spans="1:12" x14ac:dyDescent="0.3">
      <c r="A723" s="11">
        <f t="shared" si="196"/>
        <v>722</v>
      </c>
      <c r="B723" s="24">
        <v>45829</v>
      </c>
      <c r="C723" s="11" t="str">
        <f t="shared" ca="1" si="186"/>
        <v/>
      </c>
      <c r="D723" s="11" t="str">
        <f t="shared" ca="1" si="187"/>
        <v/>
      </c>
      <c r="E723" s="11" t="str">
        <f t="shared" ca="1" si="188"/>
        <v/>
      </c>
      <c r="F723" s="67"/>
      <c r="G723" s="67"/>
      <c r="H723" s="61"/>
      <c r="I723" s="68"/>
      <c r="J723" s="68"/>
      <c r="K723" s="61"/>
      <c r="L723" s="61"/>
    </row>
    <row r="724" spans="1:12" x14ac:dyDescent="0.3">
      <c r="A724" s="11">
        <f t="shared" si="196"/>
        <v>723</v>
      </c>
      <c r="B724" s="24">
        <v>45830</v>
      </c>
      <c r="C724" s="11" t="str">
        <f t="shared" ca="1" si="186"/>
        <v/>
      </c>
      <c r="D724" s="11" t="str">
        <f t="shared" ca="1" si="187"/>
        <v/>
      </c>
      <c r="E724" s="11" t="str">
        <f t="shared" ca="1" si="188"/>
        <v/>
      </c>
      <c r="F724" s="67"/>
      <c r="G724" s="67"/>
      <c r="H724" s="61"/>
      <c r="I724" s="68"/>
      <c r="J724" s="68"/>
      <c r="K724" s="61"/>
      <c r="L724" s="61"/>
    </row>
    <row r="725" spans="1:12" x14ac:dyDescent="0.3">
      <c r="A725" s="11">
        <f t="shared" si="196"/>
        <v>724</v>
      </c>
      <c r="B725" s="24">
        <v>45831</v>
      </c>
      <c r="C725" s="11" t="str">
        <f t="shared" ca="1" si="186"/>
        <v/>
      </c>
      <c r="D725" s="11" t="str">
        <f t="shared" ca="1" si="187"/>
        <v/>
      </c>
      <c r="E725" s="11" t="str">
        <f t="shared" ca="1" si="188"/>
        <v/>
      </c>
      <c r="F725" s="67"/>
      <c r="G725" s="67"/>
      <c r="H725" s="61"/>
      <c r="I725" s="68"/>
      <c r="J725" s="68"/>
      <c r="K725" s="61"/>
      <c r="L725" s="61"/>
    </row>
    <row r="726" spans="1:12" x14ac:dyDescent="0.3">
      <c r="A726" s="11">
        <f t="shared" si="196"/>
        <v>725</v>
      </c>
      <c r="B726" s="24">
        <v>45832</v>
      </c>
      <c r="C726" s="11" t="str">
        <f t="shared" ca="1" si="186"/>
        <v/>
      </c>
      <c r="D726" s="11" t="str">
        <f t="shared" ca="1" si="187"/>
        <v/>
      </c>
      <c r="E726" s="11" t="str">
        <f t="shared" ca="1" si="188"/>
        <v/>
      </c>
      <c r="F726" s="67"/>
      <c r="G726" s="67"/>
      <c r="H726" s="61"/>
      <c r="I726" s="68"/>
      <c r="J726" s="68"/>
      <c r="K726" s="61"/>
      <c r="L726" s="61"/>
    </row>
    <row r="727" spans="1:12" x14ac:dyDescent="0.3">
      <c r="A727" s="11">
        <f t="shared" si="196"/>
        <v>726</v>
      </c>
      <c r="B727" s="24">
        <v>45833</v>
      </c>
      <c r="C727" s="11" t="str">
        <f t="shared" ca="1" si="186"/>
        <v/>
      </c>
      <c r="D727" s="11" t="str">
        <f t="shared" ca="1" si="187"/>
        <v/>
      </c>
      <c r="E727" s="11" t="str">
        <f t="shared" ca="1" si="188"/>
        <v/>
      </c>
      <c r="F727" s="67"/>
      <c r="G727" s="67"/>
      <c r="H727" s="61"/>
      <c r="I727" s="68"/>
      <c r="J727" s="68"/>
      <c r="K727" s="61"/>
      <c r="L727" s="61"/>
    </row>
    <row r="728" spans="1:12" x14ac:dyDescent="0.3">
      <c r="A728" s="11">
        <f t="shared" si="196"/>
        <v>727</v>
      </c>
      <c r="B728" s="24">
        <v>45834</v>
      </c>
      <c r="C728" s="11" t="str">
        <f t="shared" ca="1" si="186"/>
        <v/>
      </c>
      <c r="D728" s="11" t="str">
        <f t="shared" ca="1" si="187"/>
        <v/>
      </c>
      <c r="E728" s="11" t="str">
        <f t="shared" ca="1" si="188"/>
        <v/>
      </c>
      <c r="F728" s="67"/>
      <c r="G728" s="67"/>
      <c r="H728" s="61"/>
      <c r="I728" s="68"/>
      <c r="J728" s="68"/>
      <c r="K728" s="61"/>
      <c r="L728" s="61"/>
    </row>
    <row r="729" spans="1:12" x14ac:dyDescent="0.3">
      <c r="A729" s="11">
        <f t="shared" si="196"/>
        <v>728</v>
      </c>
      <c r="B729" s="24">
        <v>45835</v>
      </c>
      <c r="C729" s="11" t="str">
        <f t="shared" ca="1" si="186"/>
        <v/>
      </c>
      <c r="D729" s="11" t="str">
        <f t="shared" ca="1" si="187"/>
        <v/>
      </c>
      <c r="E729" s="11" t="str">
        <f t="shared" ca="1" si="188"/>
        <v/>
      </c>
      <c r="F729" s="67"/>
      <c r="G729" s="67"/>
      <c r="H729" s="61"/>
      <c r="I729" s="68"/>
      <c r="J729" s="68"/>
      <c r="K729" s="61"/>
      <c r="L729" s="61"/>
    </row>
    <row r="730" spans="1:12" x14ac:dyDescent="0.3">
      <c r="A730" s="11">
        <f t="shared" si="196"/>
        <v>729</v>
      </c>
      <c r="B730" s="24">
        <v>45836</v>
      </c>
      <c r="C730" s="11" t="str">
        <f t="shared" ca="1" si="186"/>
        <v/>
      </c>
      <c r="D730" s="11" t="str">
        <f t="shared" ca="1" si="187"/>
        <v/>
      </c>
      <c r="E730" s="11" t="str">
        <f t="shared" ca="1" si="188"/>
        <v/>
      </c>
      <c r="F730" s="67"/>
      <c r="G730" s="67"/>
      <c r="H730" s="61"/>
      <c r="I730" s="68"/>
      <c r="J730" s="68"/>
      <c r="K730" s="61"/>
      <c r="L730" s="61"/>
    </row>
    <row r="731" spans="1:12" x14ac:dyDescent="0.3">
      <c r="A731" s="11">
        <f t="shared" si="196"/>
        <v>730</v>
      </c>
      <c r="B731" s="24">
        <v>45837</v>
      </c>
      <c r="C731" s="11" t="str">
        <f t="shared" ca="1" si="186"/>
        <v/>
      </c>
      <c r="D731" s="11" t="str">
        <f t="shared" ca="1" si="187"/>
        <v/>
      </c>
      <c r="E731" s="11" t="str">
        <f t="shared" ca="1" si="188"/>
        <v/>
      </c>
      <c r="F731" s="67"/>
      <c r="G731" s="67"/>
      <c r="H731" s="61"/>
      <c r="I731" s="68"/>
      <c r="J731" s="68"/>
      <c r="K731" s="61"/>
      <c r="L731" s="61"/>
    </row>
    <row r="732" spans="1:12" x14ac:dyDescent="0.3">
      <c r="A732" s="11">
        <f t="shared" si="196"/>
        <v>731</v>
      </c>
      <c r="B732" s="24">
        <v>45838</v>
      </c>
      <c r="C732" s="11" t="str">
        <f t="shared" ca="1" si="186"/>
        <v/>
      </c>
      <c r="D732" s="11" t="str">
        <f t="shared" ca="1" si="187"/>
        <v/>
      </c>
      <c r="E732" s="11" t="str">
        <f t="shared" ca="1" si="188"/>
        <v/>
      </c>
      <c r="F732" s="67"/>
      <c r="G732" s="67"/>
      <c r="H732" s="61"/>
      <c r="I732" s="68"/>
      <c r="J732" s="68"/>
      <c r="K732" s="61"/>
      <c r="L732" s="61"/>
    </row>
    <row r="733" spans="1:12" x14ac:dyDescent="0.3">
      <c r="A733" s="11">
        <f t="shared" si="196"/>
        <v>732</v>
      </c>
      <c r="B733" s="24">
        <v>45839</v>
      </c>
      <c r="C733" s="11" t="str">
        <f t="shared" ca="1" si="186"/>
        <v/>
      </c>
      <c r="D733" s="11" t="str">
        <f t="shared" ca="1" si="187"/>
        <v/>
      </c>
      <c r="E733" s="11" t="str">
        <f t="shared" ca="1" si="188"/>
        <v/>
      </c>
      <c r="F733" s="67"/>
      <c r="G733" s="67"/>
      <c r="H733" s="61"/>
      <c r="I733" s="68"/>
      <c r="J733" s="68"/>
      <c r="K733" s="61"/>
      <c r="L733" s="61"/>
    </row>
    <row r="734" spans="1:12" x14ac:dyDescent="0.3">
      <c r="A734" s="11">
        <f t="shared" si="196"/>
        <v>733</v>
      </c>
      <c r="B734" s="24">
        <v>45840</v>
      </c>
      <c r="C734" s="11" t="str">
        <f t="shared" ca="1" si="186"/>
        <v/>
      </c>
      <c r="D734" s="11" t="str">
        <f t="shared" ca="1" si="187"/>
        <v/>
      </c>
      <c r="E734" s="11" t="str">
        <f t="shared" ca="1" si="188"/>
        <v/>
      </c>
      <c r="F734" s="67"/>
      <c r="G734" s="67"/>
      <c r="H734" s="61"/>
      <c r="I734" s="68"/>
      <c r="J734" s="68"/>
      <c r="K734" s="61"/>
      <c r="L734" s="61"/>
    </row>
    <row r="735" spans="1:12" x14ac:dyDescent="0.3">
      <c r="A735" s="11">
        <f t="shared" si="196"/>
        <v>734</v>
      </c>
      <c r="B735" s="24">
        <v>45841</v>
      </c>
      <c r="C735" s="11" t="str">
        <f t="shared" ca="1" si="186"/>
        <v/>
      </c>
      <c r="D735" s="11" t="str">
        <f t="shared" ca="1" si="187"/>
        <v/>
      </c>
      <c r="E735" s="11" t="str">
        <f t="shared" ca="1" si="188"/>
        <v/>
      </c>
      <c r="F735" s="67"/>
      <c r="G735" s="67"/>
      <c r="H735" s="61"/>
      <c r="I735" s="68"/>
      <c r="J735" s="68"/>
      <c r="K735" s="61"/>
      <c r="L735" s="61"/>
    </row>
    <row r="736" spans="1:12" x14ac:dyDescent="0.3">
      <c r="A736" s="11">
        <f t="shared" si="196"/>
        <v>735</v>
      </c>
      <c r="B736" s="24">
        <v>45842</v>
      </c>
      <c r="C736" s="11" t="str">
        <f t="shared" ca="1" si="186"/>
        <v/>
      </c>
      <c r="D736" s="11" t="str">
        <f t="shared" ca="1" si="187"/>
        <v/>
      </c>
      <c r="E736" s="11" t="str">
        <f t="shared" ca="1" si="188"/>
        <v/>
      </c>
      <c r="F736" s="67"/>
      <c r="G736" s="67"/>
      <c r="H736" s="61"/>
      <c r="I736" s="68"/>
      <c r="J736" s="68"/>
      <c r="K736" s="61"/>
      <c r="L736" s="61"/>
    </row>
    <row r="737" spans="1:12" x14ac:dyDescent="0.3">
      <c r="A737" s="11">
        <f t="shared" si="196"/>
        <v>736</v>
      </c>
      <c r="B737" s="24">
        <v>45843</v>
      </c>
      <c r="C737" s="11" t="str">
        <f t="shared" ca="1" si="186"/>
        <v/>
      </c>
      <c r="D737" s="11" t="str">
        <f t="shared" ca="1" si="187"/>
        <v/>
      </c>
      <c r="E737" s="11" t="str">
        <f t="shared" ca="1" si="188"/>
        <v/>
      </c>
      <c r="F737" s="67"/>
      <c r="G737" s="67"/>
      <c r="H737" s="61"/>
      <c r="I737" s="68"/>
      <c r="J737" s="68"/>
      <c r="K737" s="61"/>
      <c r="L737" s="61"/>
    </row>
    <row r="738" spans="1:12" x14ac:dyDescent="0.3">
      <c r="A738" s="11">
        <f t="shared" si="196"/>
        <v>737</v>
      </c>
      <c r="B738" s="24">
        <v>45844</v>
      </c>
      <c r="C738" s="11" t="str">
        <f t="shared" ca="1" si="186"/>
        <v/>
      </c>
      <c r="D738" s="11" t="str">
        <f t="shared" ca="1" si="187"/>
        <v/>
      </c>
      <c r="E738" s="11" t="str">
        <f t="shared" ca="1" si="188"/>
        <v/>
      </c>
      <c r="F738" s="67"/>
      <c r="G738" s="67"/>
      <c r="H738" s="61"/>
      <c r="I738" s="68"/>
      <c r="J738" s="68"/>
      <c r="K738" s="61"/>
      <c r="L738" s="61"/>
    </row>
    <row r="739" spans="1:12" x14ac:dyDescent="0.3">
      <c r="A739" s="11">
        <f t="shared" si="196"/>
        <v>738</v>
      </c>
      <c r="B739" s="24">
        <v>45845</v>
      </c>
      <c r="C739" s="11" t="str">
        <f t="shared" ca="1" si="186"/>
        <v/>
      </c>
      <c r="D739" s="11" t="str">
        <f t="shared" ca="1" si="187"/>
        <v/>
      </c>
      <c r="E739" s="11" t="str">
        <f t="shared" ca="1" si="188"/>
        <v/>
      </c>
      <c r="F739" s="67"/>
      <c r="G739" s="67"/>
      <c r="H739" s="61"/>
      <c r="I739" s="68"/>
      <c r="J739" s="68"/>
      <c r="K739" s="61"/>
      <c r="L739" s="61"/>
    </row>
    <row r="740" spans="1:12" x14ac:dyDescent="0.3">
      <c r="A740" s="11">
        <f t="shared" si="196"/>
        <v>739</v>
      </c>
      <c r="B740" s="24">
        <v>45846</v>
      </c>
      <c r="C740" s="11" t="str">
        <f t="shared" ca="1" si="186"/>
        <v/>
      </c>
      <c r="D740" s="11" t="str">
        <f t="shared" ca="1" si="187"/>
        <v/>
      </c>
      <c r="E740" s="11" t="str">
        <f t="shared" ca="1" si="188"/>
        <v/>
      </c>
      <c r="F740" s="67"/>
      <c r="G740" s="67"/>
      <c r="H740" s="61"/>
      <c r="I740" s="68"/>
      <c r="J740" s="68"/>
      <c r="K740" s="61"/>
      <c r="L740" s="61"/>
    </row>
    <row r="741" spans="1:12" x14ac:dyDescent="0.3">
      <c r="A741" s="11">
        <f t="shared" si="196"/>
        <v>740</v>
      </c>
      <c r="B741" s="24">
        <v>45847</v>
      </c>
      <c r="C741" s="11" t="str">
        <f t="shared" ca="1" si="186"/>
        <v/>
      </c>
      <c r="D741" s="11" t="str">
        <f t="shared" ca="1" si="187"/>
        <v/>
      </c>
      <c r="E741" s="11" t="str">
        <f t="shared" ca="1" si="188"/>
        <v/>
      </c>
      <c r="F741" s="67"/>
      <c r="G741" s="67"/>
      <c r="H741" s="61"/>
      <c r="I741" s="68"/>
      <c r="J741" s="68"/>
      <c r="K741" s="61"/>
      <c r="L741" s="61"/>
    </row>
    <row r="742" spans="1:12" x14ac:dyDescent="0.3">
      <c r="A742" s="11">
        <f t="shared" si="196"/>
        <v>741</v>
      </c>
      <c r="B742" s="24">
        <v>45848</v>
      </c>
      <c r="C742" s="11" t="str">
        <f t="shared" ca="1" si="186"/>
        <v/>
      </c>
      <c r="D742" s="11" t="str">
        <f t="shared" ca="1" si="187"/>
        <v/>
      </c>
      <c r="E742" s="11" t="str">
        <f t="shared" ca="1" si="188"/>
        <v/>
      </c>
      <c r="F742" s="67"/>
      <c r="G742" s="67"/>
      <c r="H742" s="61"/>
      <c r="I742" s="68"/>
      <c r="J742" s="68"/>
      <c r="K742" s="61"/>
      <c r="L742" s="61"/>
    </row>
    <row r="743" spans="1:12" x14ac:dyDescent="0.3">
      <c r="A743" s="11">
        <f t="shared" si="196"/>
        <v>742</v>
      </c>
      <c r="B743" s="24">
        <v>45849</v>
      </c>
      <c r="C743" s="11" t="str">
        <f t="shared" ca="1" si="186"/>
        <v/>
      </c>
      <c r="D743" s="11" t="str">
        <f t="shared" ca="1" si="187"/>
        <v/>
      </c>
      <c r="E743" s="11" t="str">
        <f t="shared" ca="1" si="188"/>
        <v/>
      </c>
      <c r="F743" s="67"/>
      <c r="G743" s="67"/>
      <c r="H743" s="61"/>
      <c r="I743" s="68"/>
      <c r="J743" s="68"/>
      <c r="K743" s="61"/>
      <c r="L743" s="61"/>
    </row>
    <row r="744" spans="1:12" x14ac:dyDescent="0.3">
      <c r="A744" s="11">
        <f t="shared" si="196"/>
        <v>743</v>
      </c>
      <c r="B744" s="24">
        <v>45850</v>
      </c>
      <c r="C744" s="11" t="str">
        <f t="shared" ca="1" si="186"/>
        <v/>
      </c>
      <c r="D744" s="11" t="str">
        <f t="shared" ca="1" si="187"/>
        <v/>
      </c>
      <c r="E744" s="11" t="str">
        <f t="shared" ca="1" si="188"/>
        <v/>
      </c>
      <c r="F744" s="67"/>
      <c r="G744" s="67"/>
      <c r="H744" s="61"/>
      <c r="I744" s="68"/>
      <c r="J744" s="68"/>
      <c r="K744" s="61"/>
      <c r="L744" s="61"/>
    </row>
    <row r="745" spans="1:12" x14ac:dyDescent="0.3">
      <c r="A745" s="11">
        <f t="shared" si="196"/>
        <v>744</v>
      </c>
      <c r="B745" s="24">
        <v>45851</v>
      </c>
      <c r="C745" s="11" t="str">
        <f t="shared" ca="1" si="186"/>
        <v/>
      </c>
      <c r="D745" s="11" t="str">
        <f t="shared" ca="1" si="187"/>
        <v/>
      </c>
      <c r="E745" s="11" t="str">
        <f t="shared" ca="1" si="188"/>
        <v/>
      </c>
      <c r="F745" s="67"/>
      <c r="G745" s="67"/>
      <c r="H745" s="61"/>
      <c r="I745" s="68"/>
      <c r="J745" s="68"/>
      <c r="K745" s="61"/>
      <c r="L745" s="61"/>
    </row>
    <row r="746" spans="1:12" x14ac:dyDescent="0.3">
      <c r="A746" s="11">
        <f t="shared" si="196"/>
        <v>745</v>
      </c>
      <c r="B746" s="24">
        <v>45852</v>
      </c>
      <c r="C746" s="11" t="str">
        <f t="shared" ref="C746:C809" ca="1" si="204">IF(TODAY() &gt;= B746, COUNTIFS(data_2,_xlfn.CONCAT("=",B746)), "")</f>
        <v/>
      </c>
      <c r="D746" s="11" t="str">
        <f t="shared" ref="D746:D809" ca="1" si="205">IF(C746&lt;&gt;"",IF(C746&gt;=1,1,0),"")</f>
        <v/>
      </c>
      <c r="E746" s="11" t="str">
        <f t="shared" ref="E746:E809" ca="1" si="206">IF(TODAY() &gt;= B746, COUNTIFS(data_1,_xlfn.CONCAT("=",B746)), "")</f>
        <v/>
      </c>
      <c r="F746" s="67"/>
      <c r="G746" s="67"/>
      <c r="H746" s="61"/>
      <c r="I746" s="68"/>
      <c r="J746" s="68"/>
      <c r="K746" s="61"/>
      <c r="L746" s="61"/>
    </row>
    <row r="747" spans="1:12" x14ac:dyDescent="0.3">
      <c r="A747" s="11">
        <f t="shared" si="196"/>
        <v>746</v>
      </c>
      <c r="B747" s="24">
        <v>45853</v>
      </c>
      <c r="C747" s="11" t="str">
        <f t="shared" ca="1" si="204"/>
        <v/>
      </c>
      <c r="D747" s="11" t="str">
        <f t="shared" ca="1" si="205"/>
        <v/>
      </c>
      <c r="E747" s="11" t="str">
        <f t="shared" ca="1" si="206"/>
        <v/>
      </c>
      <c r="F747" s="67"/>
      <c r="G747" s="67"/>
      <c r="H747" s="61"/>
      <c r="I747" s="68"/>
      <c r="J747" s="68"/>
      <c r="K747" s="61"/>
      <c r="L747" s="61"/>
    </row>
    <row r="748" spans="1:12" x14ac:dyDescent="0.3">
      <c r="A748" s="11">
        <f t="shared" si="196"/>
        <v>747</v>
      </c>
      <c r="B748" s="24">
        <v>45854</v>
      </c>
      <c r="C748" s="11" t="str">
        <f t="shared" ca="1" si="204"/>
        <v/>
      </c>
      <c r="D748" s="11" t="str">
        <f t="shared" ca="1" si="205"/>
        <v/>
      </c>
      <c r="E748" s="11" t="str">
        <f t="shared" ca="1" si="206"/>
        <v/>
      </c>
      <c r="F748" s="67"/>
      <c r="G748" s="67"/>
      <c r="H748" s="61"/>
      <c r="I748" s="68"/>
      <c r="J748" s="68"/>
      <c r="K748" s="61"/>
      <c r="L748" s="61"/>
    </row>
    <row r="749" spans="1:12" x14ac:dyDescent="0.3">
      <c r="A749" s="11">
        <f t="shared" si="196"/>
        <v>748</v>
      </c>
      <c r="B749" s="24">
        <v>45855</v>
      </c>
      <c r="C749" s="11" t="str">
        <f t="shared" ca="1" si="204"/>
        <v/>
      </c>
      <c r="D749" s="11" t="str">
        <f t="shared" ca="1" si="205"/>
        <v/>
      </c>
      <c r="E749" s="11" t="str">
        <f t="shared" ca="1" si="206"/>
        <v/>
      </c>
      <c r="F749" s="67"/>
      <c r="G749" s="67"/>
      <c r="H749" s="61"/>
      <c r="I749" s="68"/>
      <c r="J749" s="68"/>
      <c r="K749" s="61"/>
      <c r="L749" s="61"/>
    </row>
    <row r="750" spans="1:12" x14ac:dyDescent="0.3">
      <c r="A750" s="11">
        <f t="shared" si="196"/>
        <v>749</v>
      </c>
      <c r="B750" s="24">
        <v>45856</v>
      </c>
      <c r="C750" s="11" t="str">
        <f t="shared" ca="1" si="204"/>
        <v/>
      </c>
      <c r="D750" s="11" t="str">
        <f t="shared" ca="1" si="205"/>
        <v/>
      </c>
      <c r="E750" s="11" t="str">
        <f t="shared" ca="1" si="206"/>
        <v/>
      </c>
      <c r="F750" s="67"/>
      <c r="G750" s="67"/>
      <c r="H750" s="61"/>
      <c r="I750" s="68"/>
      <c r="J750" s="68"/>
      <c r="K750" s="61"/>
      <c r="L750" s="61"/>
    </row>
    <row r="751" spans="1:12" x14ac:dyDescent="0.3">
      <c r="A751" s="11">
        <f t="shared" si="196"/>
        <v>750</v>
      </c>
      <c r="B751" s="24">
        <v>45857</v>
      </c>
      <c r="C751" s="11" t="str">
        <f t="shared" ca="1" si="204"/>
        <v/>
      </c>
      <c r="D751" s="11" t="str">
        <f t="shared" ca="1" si="205"/>
        <v/>
      </c>
      <c r="E751" s="11" t="str">
        <f t="shared" ca="1" si="206"/>
        <v/>
      </c>
      <c r="F751" s="67"/>
      <c r="G751" s="67"/>
      <c r="H751" s="61"/>
      <c r="I751" s="68"/>
      <c r="J751" s="68"/>
      <c r="K751" s="61"/>
      <c r="L751" s="61"/>
    </row>
    <row r="752" spans="1:12" x14ac:dyDescent="0.3">
      <c r="A752" s="11">
        <f t="shared" si="196"/>
        <v>751</v>
      </c>
      <c r="B752" s="24">
        <v>45858</v>
      </c>
      <c r="C752" s="11" t="str">
        <f t="shared" ca="1" si="204"/>
        <v/>
      </c>
      <c r="D752" s="11" t="str">
        <f t="shared" ca="1" si="205"/>
        <v/>
      </c>
      <c r="E752" s="11" t="str">
        <f t="shared" ca="1" si="206"/>
        <v/>
      </c>
      <c r="F752" s="67">
        <f t="shared" ref="F752" ca="1" si="207">COUNTIFS(D752:D781,$N$2)</f>
        <v>0</v>
      </c>
      <c r="G752" s="67">
        <f t="shared" ref="G752" ca="1" si="208">SUMIFS(E752:E781,D752:D781,$N$2)</f>
        <v>0</v>
      </c>
      <c r="H752" s="61" t="str">
        <f t="shared" ref="H752" ca="1" si="209">IF(AND(F752&lt;&gt;0,F752&lt;&gt;""),G752/F752,"")</f>
        <v/>
      </c>
      <c r="I752" s="68">
        <f t="shared" ref="I752" ca="1" si="210">COUNTIFS(D752:D781,$N$3)</f>
        <v>0</v>
      </c>
      <c r="J752" s="68">
        <f t="shared" ref="J752" ca="1" si="211">SUMIFS(E752:E781,D752:D781,$N$3)</f>
        <v>0</v>
      </c>
      <c r="K752" s="61" t="str">
        <f t="shared" ref="K752" ca="1" si="212">IF(AND(I752&lt;&gt;"",I752&lt;&gt;0),J752/I752,"")</f>
        <v/>
      </c>
      <c r="L752" s="61" t="str">
        <f t="shared" ref="L752" ca="1" si="213">IF(AND(H752&lt;&gt;"",H752&lt;&gt;0),K752/H752,"")</f>
        <v/>
      </c>
    </row>
    <row r="753" spans="1:12" x14ac:dyDescent="0.3">
      <c r="A753" s="11">
        <f t="shared" si="196"/>
        <v>752</v>
      </c>
      <c r="B753" s="24">
        <v>45859</v>
      </c>
      <c r="C753" s="11" t="str">
        <f t="shared" ca="1" si="204"/>
        <v/>
      </c>
      <c r="D753" s="11" t="str">
        <f t="shared" ca="1" si="205"/>
        <v/>
      </c>
      <c r="E753" s="11" t="str">
        <f t="shared" ca="1" si="206"/>
        <v/>
      </c>
      <c r="F753" s="67"/>
      <c r="G753" s="67"/>
      <c r="H753" s="61"/>
      <c r="I753" s="68"/>
      <c r="J753" s="68"/>
      <c r="K753" s="61"/>
      <c r="L753" s="61"/>
    </row>
    <row r="754" spans="1:12" x14ac:dyDescent="0.3">
      <c r="A754" s="11">
        <f t="shared" si="196"/>
        <v>753</v>
      </c>
      <c r="B754" s="24">
        <v>45860</v>
      </c>
      <c r="C754" s="11" t="str">
        <f t="shared" ca="1" si="204"/>
        <v/>
      </c>
      <c r="D754" s="11" t="str">
        <f t="shared" ca="1" si="205"/>
        <v/>
      </c>
      <c r="E754" s="11" t="str">
        <f t="shared" ca="1" si="206"/>
        <v/>
      </c>
      <c r="F754" s="67"/>
      <c r="G754" s="67"/>
      <c r="H754" s="61"/>
      <c r="I754" s="68"/>
      <c r="J754" s="68"/>
      <c r="K754" s="61"/>
      <c r="L754" s="61"/>
    </row>
    <row r="755" spans="1:12" x14ac:dyDescent="0.3">
      <c r="A755" s="11">
        <f t="shared" si="196"/>
        <v>754</v>
      </c>
      <c r="B755" s="24">
        <v>45861</v>
      </c>
      <c r="C755" s="11" t="str">
        <f t="shared" ca="1" si="204"/>
        <v/>
      </c>
      <c r="D755" s="11" t="str">
        <f t="shared" ca="1" si="205"/>
        <v/>
      </c>
      <c r="E755" s="11" t="str">
        <f t="shared" ca="1" si="206"/>
        <v/>
      </c>
      <c r="F755" s="67"/>
      <c r="G755" s="67"/>
      <c r="H755" s="61"/>
      <c r="I755" s="68"/>
      <c r="J755" s="68"/>
      <c r="K755" s="61"/>
      <c r="L755" s="61"/>
    </row>
    <row r="756" spans="1:12" x14ac:dyDescent="0.3">
      <c r="A756" s="11">
        <f t="shared" si="196"/>
        <v>755</v>
      </c>
      <c r="B756" s="24">
        <v>45862</v>
      </c>
      <c r="C756" s="11" t="str">
        <f t="shared" ca="1" si="204"/>
        <v/>
      </c>
      <c r="D756" s="11" t="str">
        <f t="shared" ca="1" si="205"/>
        <v/>
      </c>
      <c r="E756" s="11" t="str">
        <f t="shared" ca="1" si="206"/>
        <v/>
      </c>
      <c r="F756" s="67"/>
      <c r="G756" s="67"/>
      <c r="H756" s="61"/>
      <c r="I756" s="68"/>
      <c r="J756" s="68"/>
      <c r="K756" s="61"/>
      <c r="L756" s="61"/>
    </row>
    <row r="757" spans="1:12" x14ac:dyDescent="0.3">
      <c r="A757" s="11">
        <f t="shared" si="196"/>
        <v>756</v>
      </c>
      <c r="B757" s="24">
        <v>45863</v>
      </c>
      <c r="C757" s="11" t="str">
        <f t="shared" ca="1" si="204"/>
        <v/>
      </c>
      <c r="D757" s="11" t="str">
        <f t="shared" ca="1" si="205"/>
        <v/>
      </c>
      <c r="E757" s="11" t="str">
        <f t="shared" ca="1" si="206"/>
        <v/>
      </c>
      <c r="F757" s="67"/>
      <c r="G757" s="67"/>
      <c r="H757" s="61"/>
      <c r="I757" s="68"/>
      <c r="J757" s="68"/>
      <c r="K757" s="61"/>
      <c r="L757" s="61"/>
    </row>
    <row r="758" spans="1:12" x14ac:dyDescent="0.3">
      <c r="A758" s="11">
        <f t="shared" si="196"/>
        <v>757</v>
      </c>
      <c r="B758" s="24">
        <v>45864</v>
      </c>
      <c r="C758" s="11" t="str">
        <f t="shared" ca="1" si="204"/>
        <v/>
      </c>
      <c r="D758" s="11" t="str">
        <f t="shared" ca="1" si="205"/>
        <v/>
      </c>
      <c r="E758" s="11" t="str">
        <f t="shared" ca="1" si="206"/>
        <v/>
      </c>
      <c r="F758" s="67"/>
      <c r="G758" s="67"/>
      <c r="H758" s="61"/>
      <c r="I758" s="68"/>
      <c r="J758" s="68"/>
      <c r="K758" s="61"/>
      <c r="L758" s="61"/>
    </row>
    <row r="759" spans="1:12" x14ac:dyDescent="0.3">
      <c r="A759" s="11">
        <f t="shared" si="196"/>
        <v>758</v>
      </c>
      <c r="B759" s="24">
        <v>45865</v>
      </c>
      <c r="C759" s="11" t="str">
        <f t="shared" ca="1" si="204"/>
        <v/>
      </c>
      <c r="D759" s="11" t="str">
        <f t="shared" ca="1" si="205"/>
        <v/>
      </c>
      <c r="E759" s="11" t="str">
        <f t="shared" ca="1" si="206"/>
        <v/>
      </c>
      <c r="F759" s="67"/>
      <c r="G759" s="67"/>
      <c r="H759" s="61"/>
      <c r="I759" s="68"/>
      <c r="J759" s="68"/>
      <c r="K759" s="61"/>
      <c r="L759" s="61"/>
    </row>
    <row r="760" spans="1:12" x14ac:dyDescent="0.3">
      <c r="A760" s="11">
        <f t="shared" si="196"/>
        <v>759</v>
      </c>
      <c r="B760" s="24">
        <v>45866</v>
      </c>
      <c r="C760" s="11" t="str">
        <f t="shared" ca="1" si="204"/>
        <v/>
      </c>
      <c r="D760" s="11" t="str">
        <f t="shared" ca="1" si="205"/>
        <v/>
      </c>
      <c r="E760" s="11" t="str">
        <f t="shared" ca="1" si="206"/>
        <v/>
      </c>
      <c r="F760" s="67"/>
      <c r="G760" s="67"/>
      <c r="H760" s="61"/>
      <c r="I760" s="68"/>
      <c r="J760" s="68"/>
      <c r="K760" s="61"/>
      <c r="L760" s="61"/>
    </row>
    <row r="761" spans="1:12" x14ac:dyDescent="0.3">
      <c r="A761" s="11">
        <f t="shared" si="196"/>
        <v>760</v>
      </c>
      <c r="B761" s="24">
        <v>45867</v>
      </c>
      <c r="C761" s="11" t="str">
        <f t="shared" ca="1" si="204"/>
        <v/>
      </c>
      <c r="D761" s="11" t="str">
        <f t="shared" ca="1" si="205"/>
        <v/>
      </c>
      <c r="E761" s="11" t="str">
        <f t="shared" ca="1" si="206"/>
        <v/>
      </c>
      <c r="F761" s="67"/>
      <c r="G761" s="67"/>
      <c r="H761" s="61"/>
      <c r="I761" s="68"/>
      <c r="J761" s="68"/>
      <c r="K761" s="61"/>
      <c r="L761" s="61"/>
    </row>
    <row r="762" spans="1:12" x14ac:dyDescent="0.3">
      <c r="A762" s="11">
        <f t="shared" si="196"/>
        <v>761</v>
      </c>
      <c r="B762" s="24">
        <v>45868</v>
      </c>
      <c r="C762" s="11" t="str">
        <f t="shared" ca="1" si="204"/>
        <v/>
      </c>
      <c r="D762" s="11" t="str">
        <f t="shared" ca="1" si="205"/>
        <v/>
      </c>
      <c r="E762" s="11" t="str">
        <f t="shared" ca="1" si="206"/>
        <v/>
      </c>
      <c r="F762" s="67"/>
      <c r="G762" s="67"/>
      <c r="H762" s="61"/>
      <c r="I762" s="68"/>
      <c r="J762" s="68"/>
      <c r="K762" s="61"/>
      <c r="L762" s="61"/>
    </row>
    <row r="763" spans="1:12" x14ac:dyDescent="0.3">
      <c r="A763" s="11">
        <f t="shared" si="196"/>
        <v>762</v>
      </c>
      <c r="B763" s="24">
        <v>45869</v>
      </c>
      <c r="C763" s="11" t="str">
        <f t="shared" ca="1" si="204"/>
        <v/>
      </c>
      <c r="D763" s="11" t="str">
        <f t="shared" ca="1" si="205"/>
        <v/>
      </c>
      <c r="E763" s="11" t="str">
        <f t="shared" ca="1" si="206"/>
        <v/>
      </c>
      <c r="F763" s="67"/>
      <c r="G763" s="67"/>
      <c r="H763" s="61"/>
      <c r="I763" s="68"/>
      <c r="J763" s="68"/>
      <c r="K763" s="61"/>
      <c r="L763" s="61"/>
    </row>
    <row r="764" spans="1:12" x14ac:dyDescent="0.3">
      <c r="A764" s="11">
        <f t="shared" si="196"/>
        <v>763</v>
      </c>
      <c r="B764" s="24">
        <v>45870</v>
      </c>
      <c r="C764" s="11" t="str">
        <f t="shared" ca="1" si="204"/>
        <v/>
      </c>
      <c r="D764" s="11" t="str">
        <f t="shared" ca="1" si="205"/>
        <v/>
      </c>
      <c r="E764" s="11" t="str">
        <f t="shared" ca="1" si="206"/>
        <v/>
      </c>
      <c r="F764" s="67"/>
      <c r="G764" s="67"/>
      <c r="H764" s="61"/>
      <c r="I764" s="68"/>
      <c r="J764" s="68"/>
      <c r="K764" s="61"/>
      <c r="L764" s="61"/>
    </row>
    <row r="765" spans="1:12" x14ac:dyDescent="0.3">
      <c r="A765" s="11">
        <f t="shared" si="196"/>
        <v>764</v>
      </c>
      <c r="B765" s="24">
        <v>45871</v>
      </c>
      <c r="C765" s="11" t="str">
        <f t="shared" ca="1" si="204"/>
        <v/>
      </c>
      <c r="D765" s="11" t="str">
        <f t="shared" ca="1" si="205"/>
        <v/>
      </c>
      <c r="E765" s="11" t="str">
        <f t="shared" ca="1" si="206"/>
        <v/>
      </c>
      <c r="F765" s="67"/>
      <c r="G765" s="67"/>
      <c r="H765" s="61"/>
      <c r="I765" s="68"/>
      <c r="J765" s="68"/>
      <c r="K765" s="61"/>
      <c r="L765" s="61"/>
    </row>
    <row r="766" spans="1:12" x14ac:dyDescent="0.3">
      <c r="A766" s="11">
        <f t="shared" si="196"/>
        <v>765</v>
      </c>
      <c r="B766" s="24">
        <v>45872</v>
      </c>
      <c r="C766" s="11" t="str">
        <f t="shared" ca="1" si="204"/>
        <v/>
      </c>
      <c r="D766" s="11" t="str">
        <f t="shared" ca="1" si="205"/>
        <v/>
      </c>
      <c r="E766" s="11" t="str">
        <f t="shared" ca="1" si="206"/>
        <v/>
      </c>
      <c r="F766" s="67"/>
      <c r="G766" s="67"/>
      <c r="H766" s="61"/>
      <c r="I766" s="68"/>
      <c r="J766" s="68"/>
      <c r="K766" s="61"/>
      <c r="L766" s="61"/>
    </row>
    <row r="767" spans="1:12" x14ac:dyDescent="0.3">
      <c r="A767" s="11">
        <f t="shared" si="196"/>
        <v>766</v>
      </c>
      <c r="B767" s="24">
        <v>45873</v>
      </c>
      <c r="C767" s="11" t="str">
        <f t="shared" ca="1" si="204"/>
        <v/>
      </c>
      <c r="D767" s="11" t="str">
        <f t="shared" ca="1" si="205"/>
        <v/>
      </c>
      <c r="E767" s="11" t="str">
        <f t="shared" ca="1" si="206"/>
        <v/>
      </c>
      <c r="F767" s="67"/>
      <c r="G767" s="67"/>
      <c r="H767" s="61"/>
      <c r="I767" s="68"/>
      <c r="J767" s="68"/>
      <c r="K767" s="61"/>
      <c r="L767" s="61"/>
    </row>
    <row r="768" spans="1:12" x14ac:dyDescent="0.3">
      <c r="A768" s="11">
        <f t="shared" si="196"/>
        <v>767</v>
      </c>
      <c r="B768" s="24">
        <v>45874</v>
      </c>
      <c r="C768" s="11" t="str">
        <f t="shared" ca="1" si="204"/>
        <v/>
      </c>
      <c r="D768" s="11" t="str">
        <f t="shared" ca="1" si="205"/>
        <v/>
      </c>
      <c r="E768" s="11" t="str">
        <f t="shared" ca="1" si="206"/>
        <v/>
      </c>
      <c r="F768" s="67"/>
      <c r="G768" s="67"/>
      <c r="H768" s="61"/>
      <c r="I768" s="68"/>
      <c r="J768" s="68"/>
      <c r="K768" s="61"/>
      <c r="L768" s="61"/>
    </row>
    <row r="769" spans="1:12" x14ac:dyDescent="0.3">
      <c r="A769" s="11">
        <f t="shared" si="196"/>
        <v>768</v>
      </c>
      <c r="B769" s="24">
        <v>45875</v>
      </c>
      <c r="C769" s="11" t="str">
        <f t="shared" ca="1" si="204"/>
        <v/>
      </c>
      <c r="D769" s="11" t="str">
        <f t="shared" ca="1" si="205"/>
        <v/>
      </c>
      <c r="E769" s="11" t="str">
        <f t="shared" ca="1" si="206"/>
        <v/>
      </c>
      <c r="F769" s="67"/>
      <c r="G769" s="67"/>
      <c r="H769" s="61"/>
      <c r="I769" s="68"/>
      <c r="J769" s="68"/>
      <c r="K769" s="61"/>
      <c r="L769" s="61"/>
    </row>
    <row r="770" spans="1:12" x14ac:dyDescent="0.3">
      <c r="A770" s="11">
        <f t="shared" si="196"/>
        <v>769</v>
      </c>
      <c r="B770" s="24">
        <v>45876</v>
      </c>
      <c r="C770" s="11" t="str">
        <f t="shared" ca="1" si="204"/>
        <v/>
      </c>
      <c r="D770" s="11" t="str">
        <f t="shared" ca="1" si="205"/>
        <v/>
      </c>
      <c r="E770" s="11" t="str">
        <f t="shared" ca="1" si="206"/>
        <v/>
      </c>
      <c r="F770" s="67"/>
      <c r="G770" s="67"/>
      <c r="H770" s="61"/>
      <c r="I770" s="68"/>
      <c r="J770" s="68"/>
      <c r="K770" s="61"/>
      <c r="L770" s="61"/>
    </row>
    <row r="771" spans="1:12" x14ac:dyDescent="0.3">
      <c r="A771" s="11">
        <f t="shared" si="196"/>
        <v>770</v>
      </c>
      <c r="B771" s="24">
        <v>45877</v>
      </c>
      <c r="C771" s="11" t="str">
        <f t="shared" ca="1" si="204"/>
        <v/>
      </c>
      <c r="D771" s="11" t="str">
        <f t="shared" ca="1" si="205"/>
        <v/>
      </c>
      <c r="E771" s="11" t="str">
        <f t="shared" ca="1" si="206"/>
        <v/>
      </c>
      <c r="F771" s="67"/>
      <c r="G771" s="67"/>
      <c r="H771" s="61"/>
      <c r="I771" s="68"/>
      <c r="J771" s="68"/>
      <c r="K771" s="61"/>
      <c r="L771" s="61"/>
    </row>
    <row r="772" spans="1:12" x14ac:dyDescent="0.3">
      <c r="A772" s="11">
        <f t="shared" si="196"/>
        <v>771</v>
      </c>
      <c r="B772" s="24">
        <v>45878</v>
      </c>
      <c r="C772" s="11" t="str">
        <f t="shared" ca="1" si="204"/>
        <v/>
      </c>
      <c r="D772" s="11" t="str">
        <f t="shared" ca="1" si="205"/>
        <v/>
      </c>
      <c r="E772" s="11" t="str">
        <f t="shared" ca="1" si="206"/>
        <v/>
      </c>
      <c r="F772" s="67"/>
      <c r="G772" s="67"/>
      <c r="H772" s="61"/>
      <c r="I772" s="68"/>
      <c r="J772" s="68"/>
      <c r="K772" s="61"/>
      <c r="L772" s="61"/>
    </row>
    <row r="773" spans="1:12" x14ac:dyDescent="0.3">
      <c r="A773" s="11">
        <f t="shared" ref="A773:A836" si="214">A772+1</f>
        <v>772</v>
      </c>
      <c r="B773" s="24">
        <v>45879</v>
      </c>
      <c r="C773" s="11" t="str">
        <f t="shared" ca="1" si="204"/>
        <v/>
      </c>
      <c r="D773" s="11" t="str">
        <f t="shared" ca="1" si="205"/>
        <v/>
      </c>
      <c r="E773" s="11" t="str">
        <f t="shared" ca="1" si="206"/>
        <v/>
      </c>
      <c r="F773" s="67"/>
      <c r="G773" s="67"/>
      <c r="H773" s="61"/>
      <c r="I773" s="68"/>
      <c r="J773" s="68"/>
      <c r="K773" s="61"/>
      <c r="L773" s="61"/>
    </row>
    <row r="774" spans="1:12" x14ac:dyDescent="0.3">
      <c r="A774" s="11">
        <f t="shared" si="214"/>
        <v>773</v>
      </c>
      <c r="B774" s="24">
        <v>45880</v>
      </c>
      <c r="C774" s="11" t="str">
        <f t="shared" ca="1" si="204"/>
        <v/>
      </c>
      <c r="D774" s="11" t="str">
        <f t="shared" ca="1" si="205"/>
        <v/>
      </c>
      <c r="E774" s="11" t="str">
        <f t="shared" ca="1" si="206"/>
        <v/>
      </c>
      <c r="F774" s="67"/>
      <c r="G774" s="67"/>
      <c r="H774" s="61"/>
      <c r="I774" s="68"/>
      <c r="J774" s="68"/>
      <c r="K774" s="61"/>
      <c r="L774" s="61"/>
    </row>
    <row r="775" spans="1:12" x14ac:dyDescent="0.3">
      <c r="A775" s="11">
        <f t="shared" si="214"/>
        <v>774</v>
      </c>
      <c r="B775" s="24">
        <v>45881</v>
      </c>
      <c r="C775" s="11" t="str">
        <f t="shared" ca="1" si="204"/>
        <v/>
      </c>
      <c r="D775" s="11" t="str">
        <f t="shared" ca="1" si="205"/>
        <v/>
      </c>
      <c r="E775" s="11" t="str">
        <f t="shared" ca="1" si="206"/>
        <v/>
      </c>
      <c r="F775" s="67"/>
      <c r="G775" s="67"/>
      <c r="H775" s="61"/>
      <c r="I775" s="68"/>
      <c r="J775" s="68"/>
      <c r="K775" s="61"/>
      <c r="L775" s="61"/>
    </row>
    <row r="776" spans="1:12" x14ac:dyDescent="0.3">
      <c r="A776" s="11">
        <f t="shared" si="214"/>
        <v>775</v>
      </c>
      <c r="B776" s="24">
        <v>45882</v>
      </c>
      <c r="C776" s="11" t="str">
        <f t="shared" ca="1" si="204"/>
        <v/>
      </c>
      <c r="D776" s="11" t="str">
        <f t="shared" ca="1" si="205"/>
        <v/>
      </c>
      <c r="E776" s="11" t="str">
        <f t="shared" ca="1" si="206"/>
        <v/>
      </c>
      <c r="F776" s="67"/>
      <c r="G776" s="67"/>
      <c r="H776" s="61"/>
      <c r="I776" s="68"/>
      <c r="J776" s="68"/>
      <c r="K776" s="61"/>
      <c r="L776" s="61"/>
    </row>
    <row r="777" spans="1:12" x14ac:dyDescent="0.3">
      <c r="A777" s="11">
        <f t="shared" si="214"/>
        <v>776</v>
      </c>
      <c r="B777" s="24">
        <v>45883</v>
      </c>
      <c r="C777" s="11" t="str">
        <f t="shared" ca="1" si="204"/>
        <v/>
      </c>
      <c r="D777" s="11" t="str">
        <f t="shared" ca="1" si="205"/>
        <v/>
      </c>
      <c r="E777" s="11" t="str">
        <f t="shared" ca="1" si="206"/>
        <v/>
      </c>
      <c r="F777" s="67"/>
      <c r="G777" s="67"/>
      <c r="H777" s="61"/>
      <c r="I777" s="68"/>
      <c r="J777" s="68"/>
      <c r="K777" s="61"/>
      <c r="L777" s="61"/>
    </row>
    <row r="778" spans="1:12" x14ac:dyDescent="0.3">
      <c r="A778" s="11">
        <f t="shared" si="214"/>
        <v>777</v>
      </c>
      <c r="B778" s="24">
        <v>45884</v>
      </c>
      <c r="C778" s="11" t="str">
        <f t="shared" ca="1" si="204"/>
        <v/>
      </c>
      <c r="D778" s="11" t="str">
        <f t="shared" ca="1" si="205"/>
        <v/>
      </c>
      <c r="E778" s="11" t="str">
        <f t="shared" ca="1" si="206"/>
        <v/>
      </c>
      <c r="F778" s="67"/>
      <c r="G778" s="67"/>
      <c r="H778" s="61"/>
      <c r="I778" s="68"/>
      <c r="J778" s="68"/>
      <c r="K778" s="61"/>
      <c r="L778" s="61"/>
    </row>
    <row r="779" spans="1:12" x14ac:dyDescent="0.3">
      <c r="A779" s="11">
        <f t="shared" si="214"/>
        <v>778</v>
      </c>
      <c r="B779" s="24">
        <v>45885</v>
      </c>
      <c r="C779" s="11" t="str">
        <f t="shared" ca="1" si="204"/>
        <v/>
      </c>
      <c r="D779" s="11" t="str">
        <f t="shared" ca="1" si="205"/>
        <v/>
      </c>
      <c r="E779" s="11" t="str">
        <f t="shared" ca="1" si="206"/>
        <v/>
      </c>
      <c r="F779" s="67"/>
      <c r="G779" s="67"/>
      <c r="H779" s="61"/>
      <c r="I779" s="68"/>
      <c r="J779" s="68"/>
      <c r="K779" s="61"/>
      <c r="L779" s="61"/>
    </row>
    <row r="780" spans="1:12" x14ac:dyDescent="0.3">
      <c r="A780" s="11">
        <f t="shared" si="214"/>
        <v>779</v>
      </c>
      <c r="B780" s="24">
        <v>45886</v>
      </c>
      <c r="C780" s="11" t="str">
        <f t="shared" ca="1" si="204"/>
        <v/>
      </c>
      <c r="D780" s="11" t="str">
        <f t="shared" ca="1" si="205"/>
        <v/>
      </c>
      <c r="E780" s="11" t="str">
        <f t="shared" ca="1" si="206"/>
        <v/>
      </c>
      <c r="F780" s="67"/>
      <c r="G780" s="67"/>
      <c r="H780" s="61"/>
      <c r="I780" s="68"/>
      <c r="J780" s="68"/>
      <c r="K780" s="61"/>
      <c r="L780" s="61"/>
    </row>
    <row r="781" spans="1:12" x14ac:dyDescent="0.3">
      <c r="A781" s="11">
        <f t="shared" si="214"/>
        <v>780</v>
      </c>
      <c r="B781" s="24">
        <v>45887</v>
      </c>
      <c r="C781" s="11" t="str">
        <f t="shared" ca="1" si="204"/>
        <v/>
      </c>
      <c r="D781" s="11" t="str">
        <f t="shared" ca="1" si="205"/>
        <v/>
      </c>
      <c r="E781" s="11" t="str">
        <f t="shared" ca="1" si="206"/>
        <v/>
      </c>
      <c r="F781" s="67"/>
      <c r="G781" s="67"/>
      <c r="H781" s="61"/>
      <c r="I781" s="68"/>
      <c r="J781" s="68"/>
      <c r="K781" s="61"/>
      <c r="L781" s="61"/>
    </row>
    <row r="782" spans="1:12" x14ac:dyDescent="0.3">
      <c r="A782" s="11">
        <f t="shared" si="214"/>
        <v>781</v>
      </c>
      <c r="B782" s="24">
        <v>45888</v>
      </c>
      <c r="C782" s="11" t="str">
        <f t="shared" ca="1" si="204"/>
        <v/>
      </c>
      <c r="D782" s="11" t="str">
        <f t="shared" ca="1" si="205"/>
        <v/>
      </c>
      <c r="E782" s="11" t="str">
        <f t="shared" ca="1" si="206"/>
        <v/>
      </c>
      <c r="F782" s="67">
        <f t="shared" ref="F782" ca="1" si="215">COUNTIFS(D782:D811,$N$2)</f>
        <v>0</v>
      </c>
      <c r="G782" s="67">
        <f t="shared" ref="G782" ca="1" si="216">SUMIFS(E782:E811,D782:D811,$N$2)</f>
        <v>0</v>
      </c>
      <c r="H782" s="61" t="str">
        <f t="shared" ref="H782" ca="1" si="217">IF(AND(F782&lt;&gt;0,F782&lt;&gt;""),G782/F782,"")</f>
        <v/>
      </c>
      <c r="I782" s="68">
        <f t="shared" ref="I782" ca="1" si="218">COUNTIFS(D782:D811,$N$3)</f>
        <v>0</v>
      </c>
      <c r="J782" s="68">
        <f t="shared" ref="J782" ca="1" si="219">SUMIFS(E782:E811,D782:D811,$N$3)</f>
        <v>0</v>
      </c>
      <c r="K782" s="61" t="str">
        <f t="shared" ref="K782" ca="1" si="220">IF(AND(I782&lt;&gt;"",I782&lt;&gt;0),J782/I782,"")</f>
        <v/>
      </c>
      <c r="L782" s="61" t="str">
        <f t="shared" ref="L782" ca="1" si="221">IF(AND(H782&lt;&gt;"",H782&lt;&gt;0),K782/H782,"")</f>
        <v/>
      </c>
    </row>
    <row r="783" spans="1:12" x14ac:dyDescent="0.3">
      <c r="A783" s="11">
        <f t="shared" si="214"/>
        <v>782</v>
      </c>
      <c r="B783" s="24">
        <v>45889</v>
      </c>
      <c r="C783" s="11" t="str">
        <f t="shared" ca="1" si="204"/>
        <v/>
      </c>
      <c r="D783" s="11" t="str">
        <f t="shared" ca="1" si="205"/>
        <v/>
      </c>
      <c r="E783" s="11" t="str">
        <f t="shared" ca="1" si="206"/>
        <v/>
      </c>
      <c r="F783" s="67"/>
      <c r="G783" s="67"/>
      <c r="H783" s="61"/>
      <c r="I783" s="68"/>
      <c r="J783" s="68"/>
      <c r="K783" s="61"/>
      <c r="L783" s="61"/>
    </row>
    <row r="784" spans="1:12" x14ac:dyDescent="0.3">
      <c r="A784" s="11">
        <f t="shared" si="214"/>
        <v>783</v>
      </c>
      <c r="B784" s="24">
        <v>45890</v>
      </c>
      <c r="C784" s="11" t="str">
        <f t="shared" ca="1" si="204"/>
        <v/>
      </c>
      <c r="D784" s="11" t="str">
        <f t="shared" ca="1" si="205"/>
        <v/>
      </c>
      <c r="E784" s="11" t="str">
        <f t="shared" ca="1" si="206"/>
        <v/>
      </c>
      <c r="F784" s="67"/>
      <c r="G784" s="67"/>
      <c r="H784" s="61"/>
      <c r="I784" s="68"/>
      <c r="J784" s="68"/>
      <c r="K784" s="61"/>
      <c r="L784" s="61"/>
    </row>
    <row r="785" spans="1:12" x14ac:dyDescent="0.3">
      <c r="A785" s="11">
        <f t="shared" si="214"/>
        <v>784</v>
      </c>
      <c r="B785" s="24">
        <v>45891</v>
      </c>
      <c r="C785" s="11" t="str">
        <f t="shared" ca="1" si="204"/>
        <v/>
      </c>
      <c r="D785" s="11" t="str">
        <f t="shared" ca="1" si="205"/>
        <v/>
      </c>
      <c r="E785" s="11" t="str">
        <f t="shared" ca="1" si="206"/>
        <v/>
      </c>
      <c r="F785" s="67"/>
      <c r="G785" s="67"/>
      <c r="H785" s="61"/>
      <c r="I785" s="68"/>
      <c r="J785" s="68"/>
      <c r="K785" s="61"/>
      <c r="L785" s="61"/>
    </row>
    <row r="786" spans="1:12" x14ac:dyDescent="0.3">
      <c r="A786" s="11">
        <f t="shared" si="214"/>
        <v>785</v>
      </c>
      <c r="B786" s="24">
        <v>45892</v>
      </c>
      <c r="C786" s="11" t="str">
        <f t="shared" ca="1" si="204"/>
        <v/>
      </c>
      <c r="D786" s="11" t="str">
        <f t="shared" ca="1" si="205"/>
        <v/>
      </c>
      <c r="E786" s="11" t="str">
        <f t="shared" ca="1" si="206"/>
        <v/>
      </c>
      <c r="F786" s="67"/>
      <c r="G786" s="67"/>
      <c r="H786" s="61"/>
      <c r="I786" s="68"/>
      <c r="J786" s="68"/>
      <c r="K786" s="61"/>
      <c r="L786" s="61"/>
    </row>
    <row r="787" spans="1:12" x14ac:dyDescent="0.3">
      <c r="A787" s="11">
        <f t="shared" si="214"/>
        <v>786</v>
      </c>
      <c r="B787" s="24">
        <v>45893</v>
      </c>
      <c r="C787" s="11" t="str">
        <f t="shared" ca="1" si="204"/>
        <v/>
      </c>
      <c r="D787" s="11" t="str">
        <f t="shared" ca="1" si="205"/>
        <v/>
      </c>
      <c r="E787" s="11" t="str">
        <f t="shared" ca="1" si="206"/>
        <v/>
      </c>
      <c r="F787" s="67"/>
      <c r="G787" s="67"/>
      <c r="H787" s="61"/>
      <c r="I787" s="68"/>
      <c r="J787" s="68"/>
      <c r="K787" s="61"/>
      <c r="L787" s="61"/>
    </row>
    <row r="788" spans="1:12" x14ac:dyDescent="0.3">
      <c r="A788" s="11">
        <f t="shared" si="214"/>
        <v>787</v>
      </c>
      <c r="B788" s="24">
        <v>45894</v>
      </c>
      <c r="C788" s="11" t="str">
        <f t="shared" ca="1" si="204"/>
        <v/>
      </c>
      <c r="D788" s="11" t="str">
        <f t="shared" ca="1" si="205"/>
        <v/>
      </c>
      <c r="E788" s="11" t="str">
        <f t="shared" ca="1" si="206"/>
        <v/>
      </c>
      <c r="F788" s="67"/>
      <c r="G788" s="67"/>
      <c r="H788" s="61"/>
      <c r="I788" s="68"/>
      <c r="J788" s="68"/>
      <c r="K788" s="61"/>
      <c r="L788" s="61"/>
    </row>
    <row r="789" spans="1:12" x14ac:dyDescent="0.3">
      <c r="A789" s="11">
        <f t="shared" si="214"/>
        <v>788</v>
      </c>
      <c r="B789" s="24">
        <v>45895</v>
      </c>
      <c r="C789" s="11" t="str">
        <f t="shared" ca="1" si="204"/>
        <v/>
      </c>
      <c r="D789" s="11" t="str">
        <f t="shared" ca="1" si="205"/>
        <v/>
      </c>
      <c r="E789" s="11" t="str">
        <f t="shared" ca="1" si="206"/>
        <v/>
      </c>
      <c r="F789" s="67"/>
      <c r="G789" s="67"/>
      <c r="H789" s="61"/>
      <c r="I789" s="68"/>
      <c r="J789" s="68"/>
      <c r="K789" s="61"/>
      <c r="L789" s="61"/>
    </row>
    <row r="790" spans="1:12" x14ac:dyDescent="0.3">
      <c r="A790" s="11">
        <f t="shared" si="214"/>
        <v>789</v>
      </c>
      <c r="B790" s="24">
        <v>45896</v>
      </c>
      <c r="C790" s="11" t="str">
        <f t="shared" ca="1" si="204"/>
        <v/>
      </c>
      <c r="D790" s="11" t="str">
        <f t="shared" ca="1" si="205"/>
        <v/>
      </c>
      <c r="E790" s="11" t="str">
        <f t="shared" ca="1" si="206"/>
        <v/>
      </c>
      <c r="F790" s="67"/>
      <c r="G790" s="67"/>
      <c r="H790" s="61"/>
      <c r="I790" s="68"/>
      <c r="J790" s="68"/>
      <c r="K790" s="61"/>
      <c r="L790" s="61"/>
    </row>
    <row r="791" spans="1:12" x14ac:dyDescent="0.3">
      <c r="A791" s="11">
        <f t="shared" si="214"/>
        <v>790</v>
      </c>
      <c r="B791" s="24">
        <v>45897</v>
      </c>
      <c r="C791" s="11" t="str">
        <f t="shared" ca="1" si="204"/>
        <v/>
      </c>
      <c r="D791" s="11" t="str">
        <f t="shared" ca="1" si="205"/>
        <v/>
      </c>
      <c r="E791" s="11" t="str">
        <f t="shared" ca="1" si="206"/>
        <v/>
      </c>
      <c r="F791" s="67"/>
      <c r="G791" s="67"/>
      <c r="H791" s="61"/>
      <c r="I791" s="68"/>
      <c r="J791" s="68"/>
      <c r="K791" s="61"/>
      <c r="L791" s="61"/>
    </row>
    <row r="792" spans="1:12" x14ac:dyDescent="0.3">
      <c r="A792" s="11">
        <f t="shared" si="214"/>
        <v>791</v>
      </c>
      <c r="B792" s="24">
        <v>45898</v>
      </c>
      <c r="C792" s="11" t="str">
        <f t="shared" ca="1" si="204"/>
        <v/>
      </c>
      <c r="D792" s="11" t="str">
        <f t="shared" ca="1" si="205"/>
        <v/>
      </c>
      <c r="E792" s="11" t="str">
        <f t="shared" ca="1" si="206"/>
        <v/>
      </c>
      <c r="F792" s="67"/>
      <c r="G792" s="67"/>
      <c r="H792" s="61"/>
      <c r="I792" s="68"/>
      <c r="J792" s="68"/>
      <c r="K792" s="61"/>
      <c r="L792" s="61"/>
    </row>
    <row r="793" spans="1:12" x14ac:dyDescent="0.3">
      <c r="A793" s="11">
        <f t="shared" si="214"/>
        <v>792</v>
      </c>
      <c r="B793" s="24">
        <v>45899</v>
      </c>
      <c r="C793" s="11" t="str">
        <f t="shared" ca="1" si="204"/>
        <v/>
      </c>
      <c r="D793" s="11" t="str">
        <f t="shared" ca="1" si="205"/>
        <v/>
      </c>
      <c r="E793" s="11" t="str">
        <f t="shared" ca="1" si="206"/>
        <v/>
      </c>
      <c r="F793" s="67"/>
      <c r="G793" s="67"/>
      <c r="H793" s="61"/>
      <c r="I793" s="68"/>
      <c r="J793" s="68"/>
      <c r="K793" s="61"/>
      <c r="L793" s="61"/>
    </row>
    <row r="794" spans="1:12" x14ac:dyDescent="0.3">
      <c r="A794" s="11">
        <f t="shared" si="214"/>
        <v>793</v>
      </c>
      <c r="B794" s="24">
        <v>45900</v>
      </c>
      <c r="C794" s="11" t="str">
        <f t="shared" ca="1" si="204"/>
        <v/>
      </c>
      <c r="D794" s="11" t="str">
        <f t="shared" ca="1" si="205"/>
        <v/>
      </c>
      <c r="E794" s="11" t="str">
        <f t="shared" ca="1" si="206"/>
        <v/>
      </c>
      <c r="F794" s="67"/>
      <c r="G794" s="67"/>
      <c r="H794" s="61"/>
      <c r="I794" s="68"/>
      <c r="J794" s="68"/>
      <c r="K794" s="61"/>
      <c r="L794" s="61"/>
    </row>
    <row r="795" spans="1:12" x14ac:dyDescent="0.3">
      <c r="A795" s="11">
        <f t="shared" si="214"/>
        <v>794</v>
      </c>
      <c r="B795" s="24">
        <v>45901</v>
      </c>
      <c r="C795" s="11" t="str">
        <f t="shared" ca="1" si="204"/>
        <v/>
      </c>
      <c r="D795" s="11" t="str">
        <f t="shared" ca="1" si="205"/>
        <v/>
      </c>
      <c r="E795" s="11" t="str">
        <f t="shared" ca="1" si="206"/>
        <v/>
      </c>
      <c r="F795" s="67"/>
      <c r="G795" s="67"/>
      <c r="H795" s="61"/>
      <c r="I795" s="68"/>
      <c r="J795" s="68"/>
      <c r="K795" s="61"/>
      <c r="L795" s="61"/>
    </row>
    <row r="796" spans="1:12" x14ac:dyDescent="0.3">
      <c r="A796" s="11">
        <f t="shared" si="214"/>
        <v>795</v>
      </c>
      <c r="B796" s="24">
        <v>45902</v>
      </c>
      <c r="C796" s="11" t="str">
        <f t="shared" ca="1" si="204"/>
        <v/>
      </c>
      <c r="D796" s="11" t="str">
        <f t="shared" ca="1" si="205"/>
        <v/>
      </c>
      <c r="E796" s="11" t="str">
        <f t="shared" ca="1" si="206"/>
        <v/>
      </c>
      <c r="F796" s="67"/>
      <c r="G796" s="67"/>
      <c r="H796" s="61"/>
      <c r="I796" s="68"/>
      <c r="J796" s="68"/>
      <c r="K796" s="61"/>
      <c r="L796" s="61"/>
    </row>
    <row r="797" spans="1:12" x14ac:dyDescent="0.3">
      <c r="A797" s="11">
        <f t="shared" si="214"/>
        <v>796</v>
      </c>
      <c r="B797" s="24">
        <v>45903</v>
      </c>
      <c r="C797" s="11" t="str">
        <f t="shared" ca="1" si="204"/>
        <v/>
      </c>
      <c r="D797" s="11" t="str">
        <f t="shared" ca="1" si="205"/>
        <v/>
      </c>
      <c r="E797" s="11" t="str">
        <f t="shared" ca="1" si="206"/>
        <v/>
      </c>
      <c r="F797" s="67"/>
      <c r="G797" s="67"/>
      <c r="H797" s="61"/>
      <c r="I797" s="68"/>
      <c r="J797" s="68"/>
      <c r="K797" s="61"/>
      <c r="L797" s="61"/>
    </row>
    <row r="798" spans="1:12" x14ac:dyDescent="0.3">
      <c r="A798" s="11">
        <f t="shared" si="214"/>
        <v>797</v>
      </c>
      <c r="B798" s="24">
        <v>45904</v>
      </c>
      <c r="C798" s="11" t="str">
        <f t="shared" ca="1" si="204"/>
        <v/>
      </c>
      <c r="D798" s="11" t="str">
        <f t="shared" ca="1" si="205"/>
        <v/>
      </c>
      <c r="E798" s="11" t="str">
        <f t="shared" ca="1" si="206"/>
        <v/>
      </c>
      <c r="F798" s="67"/>
      <c r="G798" s="67"/>
      <c r="H798" s="61"/>
      <c r="I798" s="68"/>
      <c r="J798" s="68"/>
      <c r="K798" s="61"/>
      <c r="L798" s="61"/>
    </row>
    <row r="799" spans="1:12" x14ac:dyDescent="0.3">
      <c r="A799" s="11">
        <f t="shared" si="214"/>
        <v>798</v>
      </c>
      <c r="B799" s="24">
        <v>45905</v>
      </c>
      <c r="C799" s="11" t="str">
        <f t="shared" ca="1" si="204"/>
        <v/>
      </c>
      <c r="D799" s="11" t="str">
        <f t="shared" ca="1" si="205"/>
        <v/>
      </c>
      <c r="E799" s="11" t="str">
        <f t="shared" ca="1" si="206"/>
        <v/>
      </c>
      <c r="F799" s="67"/>
      <c r="G799" s="67"/>
      <c r="H799" s="61"/>
      <c r="I799" s="68"/>
      <c r="J799" s="68"/>
      <c r="K799" s="61"/>
      <c r="L799" s="61"/>
    </row>
    <row r="800" spans="1:12" x14ac:dyDescent="0.3">
      <c r="A800" s="11">
        <f t="shared" si="214"/>
        <v>799</v>
      </c>
      <c r="B800" s="24">
        <v>45906</v>
      </c>
      <c r="C800" s="11" t="str">
        <f t="shared" ca="1" si="204"/>
        <v/>
      </c>
      <c r="D800" s="11" t="str">
        <f t="shared" ca="1" si="205"/>
        <v/>
      </c>
      <c r="E800" s="11" t="str">
        <f t="shared" ca="1" si="206"/>
        <v/>
      </c>
      <c r="F800" s="67"/>
      <c r="G800" s="67"/>
      <c r="H800" s="61"/>
      <c r="I800" s="68"/>
      <c r="J800" s="68"/>
      <c r="K800" s="61"/>
      <c r="L800" s="61"/>
    </row>
    <row r="801" spans="1:12" x14ac:dyDescent="0.3">
      <c r="A801" s="11">
        <f t="shared" si="214"/>
        <v>800</v>
      </c>
      <c r="B801" s="24">
        <v>45907</v>
      </c>
      <c r="C801" s="11" t="str">
        <f t="shared" ca="1" si="204"/>
        <v/>
      </c>
      <c r="D801" s="11" t="str">
        <f t="shared" ca="1" si="205"/>
        <v/>
      </c>
      <c r="E801" s="11" t="str">
        <f t="shared" ca="1" si="206"/>
        <v/>
      </c>
      <c r="F801" s="67"/>
      <c r="G801" s="67"/>
      <c r="H801" s="61"/>
      <c r="I801" s="68"/>
      <c r="J801" s="68"/>
      <c r="K801" s="61"/>
      <c r="L801" s="61"/>
    </row>
    <row r="802" spans="1:12" x14ac:dyDescent="0.3">
      <c r="A802" s="11">
        <f t="shared" si="214"/>
        <v>801</v>
      </c>
      <c r="B802" s="24">
        <v>45908</v>
      </c>
      <c r="C802" s="11" t="str">
        <f t="shared" ca="1" si="204"/>
        <v/>
      </c>
      <c r="D802" s="11" t="str">
        <f t="shared" ca="1" si="205"/>
        <v/>
      </c>
      <c r="E802" s="11" t="str">
        <f t="shared" ca="1" si="206"/>
        <v/>
      </c>
      <c r="F802" s="67"/>
      <c r="G802" s="67"/>
      <c r="H802" s="61"/>
      <c r="I802" s="68"/>
      <c r="J802" s="68"/>
      <c r="K802" s="61"/>
      <c r="L802" s="61"/>
    </row>
    <row r="803" spans="1:12" x14ac:dyDescent="0.3">
      <c r="A803" s="11">
        <f t="shared" si="214"/>
        <v>802</v>
      </c>
      <c r="B803" s="24">
        <v>45909</v>
      </c>
      <c r="C803" s="11" t="str">
        <f t="shared" ca="1" si="204"/>
        <v/>
      </c>
      <c r="D803" s="11" t="str">
        <f t="shared" ca="1" si="205"/>
        <v/>
      </c>
      <c r="E803" s="11" t="str">
        <f t="shared" ca="1" si="206"/>
        <v/>
      </c>
      <c r="F803" s="67"/>
      <c r="G803" s="67"/>
      <c r="H803" s="61"/>
      <c r="I803" s="68"/>
      <c r="J803" s="68"/>
      <c r="K803" s="61"/>
      <c r="L803" s="61"/>
    </row>
    <row r="804" spans="1:12" x14ac:dyDescent="0.3">
      <c r="A804" s="11">
        <f t="shared" si="214"/>
        <v>803</v>
      </c>
      <c r="B804" s="24">
        <v>45910</v>
      </c>
      <c r="C804" s="11" t="str">
        <f t="shared" ca="1" si="204"/>
        <v/>
      </c>
      <c r="D804" s="11" t="str">
        <f t="shared" ca="1" si="205"/>
        <v/>
      </c>
      <c r="E804" s="11" t="str">
        <f t="shared" ca="1" si="206"/>
        <v/>
      </c>
      <c r="F804" s="67"/>
      <c r="G804" s="67"/>
      <c r="H804" s="61"/>
      <c r="I804" s="68"/>
      <c r="J804" s="68"/>
      <c r="K804" s="61"/>
      <c r="L804" s="61"/>
    </row>
    <row r="805" spans="1:12" x14ac:dyDescent="0.3">
      <c r="A805" s="11">
        <f t="shared" si="214"/>
        <v>804</v>
      </c>
      <c r="B805" s="24">
        <v>45911</v>
      </c>
      <c r="C805" s="11" t="str">
        <f t="shared" ca="1" si="204"/>
        <v/>
      </c>
      <c r="D805" s="11" t="str">
        <f t="shared" ca="1" si="205"/>
        <v/>
      </c>
      <c r="E805" s="11" t="str">
        <f t="shared" ca="1" si="206"/>
        <v/>
      </c>
      <c r="F805" s="67"/>
      <c r="G805" s="67"/>
      <c r="H805" s="61"/>
      <c r="I805" s="68"/>
      <c r="J805" s="68"/>
      <c r="K805" s="61"/>
      <c r="L805" s="61"/>
    </row>
    <row r="806" spans="1:12" x14ac:dyDescent="0.3">
      <c r="A806" s="11">
        <f t="shared" si="214"/>
        <v>805</v>
      </c>
      <c r="B806" s="24">
        <v>45912</v>
      </c>
      <c r="C806" s="11" t="str">
        <f t="shared" ca="1" si="204"/>
        <v/>
      </c>
      <c r="D806" s="11" t="str">
        <f t="shared" ca="1" si="205"/>
        <v/>
      </c>
      <c r="E806" s="11" t="str">
        <f t="shared" ca="1" si="206"/>
        <v/>
      </c>
      <c r="F806" s="67"/>
      <c r="G806" s="67"/>
      <c r="H806" s="61"/>
      <c r="I806" s="68"/>
      <c r="J806" s="68"/>
      <c r="K806" s="61"/>
      <c r="L806" s="61"/>
    </row>
    <row r="807" spans="1:12" x14ac:dyDescent="0.3">
      <c r="A807" s="11">
        <f t="shared" si="214"/>
        <v>806</v>
      </c>
      <c r="B807" s="24">
        <v>45913</v>
      </c>
      <c r="C807" s="11" t="str">
        <f t="shared" ca="1" si="204"/>
        <v/>
      </c>
      <c r="D807" s="11" t="str">
        <f t="shared" ca="1" si="205"/>
        <v/>
      </c>
      <c r="E807" s="11" t="str">
        <f t="shared" ca="1" si="206"/>
        <v/>
      </c>
      <c r="F807" s="67"/>
      <c r="G807" s="67"/>
      <c r="H807" s="61"/>
      <c r="I807" s="68"/>
      <c r="J807" s="68"/>
      <c r="K807" s="61"/>
      <c r="L807" s="61"/>
    </row>
    <row r="808" spans="1:12" x14ac:dyDescent="0.3">
      <c r="A808" s="11">
        <f t="shared" si="214"/>
        <v>807</v>
      </c>
      <c r="B808" s="24">
        <v>45914</v>
      </c>
      <c r="C808" s="11" t="str">
        <f t="shared" ca="1" si="204"/>
        <v/>
      </c>
      <c r="D808" s="11" t="str">
        <f t="shared" ca="1" si="205"/>
        <v/>
      </c>
      <c r="E808" s="11" t="str">
        <f t="shared" ca="1" si="206"/>
        <v/>
      </c>
      <c r="F808" s="67"/>
      <c r="G808" s="67"/>
      <c r="H808" s="61"/>
      <c r="I808" s="68"/>
      <c r="J808" s="68"/>
      <c r="K808" s="61"/>
      <c r="L808" s="61"/>
    </row>
    <row r="809" spans="1:12" x14ac:dyDescent="0.3">
      <c r="A809" s="11">
        <f t="shared" si="214"/>
        <v>808</v>
      </c>
      <c r="B809" s="24">
        <v>45915</v>
      </c>
      <c r="C809" s="11" t="str">
        <f t="shared" ca="1" si="204"/>
        <v/>
      </c>
      <c r="D809" s="11" t="str">
        <f t="shared" ca="1" si="205"/>
        <v/>
      </c>
      <c r="E809" s="11" t="str">
        <f t="shared" ca="1" si="206"/>
        <v/>
      </c>
      <c r="F809" s="67"/>
      <c r="G809" s="67"/>
      <c r="H809" s="61"/>
      <c r="I809" s="68"/>
      <c r="J809" s="68"/>
      <c r="K809" s="61"/>
      <c r="L809" s="61"/>
    </row>
    <row r="810" spans="1:12" x14ac:dyDescent="0.3">
      <c r="A810" s="11">
        <f t="shared" si="214"/>
        <v>809</v>
      </c>
      <c r="B810" s="24">
        <v>45916</v>
      </c>
      <c r="C810" s="11" t="str">
        <f t="shared" ref="C810:C873" ca="1" si="222">IF(TODAY() &gt;= B810, COUNTIFS(data_2,_xlfn.CONCAT("=",B810)), "")</f>
        <v/>
      </c>
      <c r="D810" s="11" t="str">
        <f t="shared" ref="D810:D873" ca="1" si="223">IF(C810&lt;&gt;"",IF(C810&gt;=1,1,0),"")</f>
        <v/>
      </c>
      <c r="E810" s="11" t="str">
        <f t="shared" ref="E810:E873" ca="1" si="224">IF(TODAY() &gt;= B810, COUNTIFS(data_1,_xlfn.CONCAT("=",B810)), "")</f>
        <v/>
      </c>
      <c r="F810" s="67"/>
      <c r="G810" s="67"/>
      <c r="H810" s="61"/>
      <c r="I810" s="68"/>
      <c r="J810" s="68"/>
      <c r="K810" s="61"/>
      <c r="L810" s="61"/>
    </row>
    <row r="811" spans="1:12" x14ac:dyDescent="0.3">
      <c r="A811" s="11">
        <f t="shared" si="214"/>
        <v>810</v>
      </c>
      <c r="B811" s="24">
        <v>45917</v>
      </c>
      <c r="C811" s="11" t="str">
        <f t="shared" ca="1" si="222"/>
        <v/>
      </c>
      <c r="D811" s="11" t="str">
        <f t="shared" ca="1" si="223"/>
        <v/>
      </c>
      <c r="E811" s="11" t="str">
        <f t="shared" ca="1" si="224"/>
        <v/>
      </c>
      <c r="F811" s="67"/>
      <c r="G811" s="67"/>
      <c r="H811" s="61"/>
      <c r="I811" s="68"/>
      <c r="J811" s="68"/>
      <c r="K811" s="61"/>
      <c r="L811" s="61"/>
    </row>
    <row r="812" spans="1:12" x14ac:dyDescent="0.3">
      <c r="A812" s="11">
        <f t="shared" si="214"/>
        <v>811</v>
      </c>
      <c r="B812" s="24">
        <v>45918</v>
      </c>
      <c r="C812" s="11" t="str">
        <f t="shared" ca="1" si="222"/>
        <v/>
      </c>
      <c r="D812" s="11" t="str">
        <f t="shared" ca="1" si="223"/>
        <v/>
      </c>
      <c r="E812" s="11" t="str">
        <f t="shared" ca="1" si="224"/>
        <v/>
      </c>
      <c r="F812" s="67">
        <f t="shared" ref="F812" ca="1" si="225">COUNTIFS(D812:D841,$N$2)</f>
        <v>0</v>
      </c>
      <c r="G812" s="67">
        <f t="shared" ref="G812" ca="1" si="226">SUMIFS(E812:E841,D812:D841,$N$2)</f>
        <v>0</v>
      </c>
      <c r="H812" s="61" t="str">
        <f t="shared" ref="H812" ca="1" si="227">IF(AND(F812&lt;&gt;0,F812&lt;&gt;""),G812/F812,"")</f>
        <v/>
      </c>
      <c r="I812" s="68">
        <f t="shared" ref="I812" ca="1" si="228">COUNTIFS(D812:D841,$N$3)</f>
        <v>0</v>
      </c>
      <c r="J812" s="68">
        <f t="shared" ref="J812" ca="1" si="229">SUMIFS(E812:E841,D812:D841,$N$3)</f>
        <v>0</v>
      </c>
      <c r="K812" s="61" t="str">
        <f t="shared" ref="K812" ca="1" si="230">IF(AND(I812&lt;&gt;"",I812&lt;&gt;0),J812/I812,"")</f>
        <v/>
      </c>
      <c r="L812" s="61" t="str">
        <f t="shared" ref="L812" ca="1" si="231">IF(AND(H812&lt;&gt;"",H812&lt;&gt;0),K812/H812,"")</f>
        <v/>
      </c>
    </row>
    <row r="813" spans="1:12" x14ac:dyDescent="0.3">
      <c r="A813" s="11">
        <f t="shared" si="214"/>
        <v>812</v>
      </c>
      <c r="B813" s="24">
        <v>45919</v>
      </c>
      <c r="C813" s="11" t="str">
        <f t="shared" ca="1" si="222"/>
        <v/>
      </c>
      <c r="D813" s="11" t="str">
        <f t="shared" ca="1" si="223"/>
        <v/>
      </c>
      <c r="E813" s="11" t="str">
        <f t="shared" ca="1" si="224"/>
        <v/>
      </c>
      <c r="F813" s="67"/>
      <c r="G813" s="67"/>
      <c r="H813" s="61"/>
      <c r="I813" s="68"/>
      <c r="J813" s="68"/>
      <c r="K813" s="61"/>
      <c r="L813" s="61"/>
    </row>
    <row r="814" spans="1:12" x14ac:dyDescent="0.3">
      <c r="A814" s="11">
        <f t="shared" si="214"/>
        <v>813</v>
      </c>
      <c r="B814" s="24">
        <v>45920</v>
      </c>
      <c r="C814" s="11" t="str">
        <f t="shared" ca="1" si="222"/>
        <v/>
      </c>
      <c r="D814" s="11" t="str">
        <f t="shared" ca="1" si="223"/>
        <v/>
      </c>
      <c r="E814" s="11" t="str">
        <f t="shared" ca="1" si="224"/>
        <v/>
      </c>
      <c r="F814" s="67"/>
      <c r="G814" s="67"/>
      <c r="H814" s="61"/>
      <c r="I814" s="68"/>
      <c r="J814" s="68"/>
      <c r="K814" s="61"/>
      <c r="L814" s="61"/>
    </row>
    <row r="815" spans="1:12" x14ac:dyDescent="0.3">
      <c r="A815" s="11">
        <f t="shared" si="214"/>
        <v>814</v>
      </c>
      <c r="B815" s="24">
        <v>45921</v>
      </c>
      <c r="C815" s="11" t="str">
        <f t="shared" ca="1" si="222"/>
        <v/>
      </c>
      <c r="D815" s="11" t="str">
        <f t="shared" ca="1" si="223"/>
        <v/>
      </c>
      <c r="E815" s="11" t="str">
        <f t="shared" ca="1" si="224"/>
        <v/>
      </c>
      <c r="F815" s="67"/>
      <c r="G815" s="67"/>
      <c r="H815" s="61"/>
      <c r="I815" s="68"/>
      <c r="J815" s="68"/>
      <c r="K815" s="61"/>
      <c r="L815" s="61"/>
    </row>
    <row r="816" spans="1:12" x14ac:dyDescent="0.3">
      <c r="A816" s="11">
        <f t="shared" si="214"/>
        <v>815</v>
      </c>
      <c r="B816" s="24">
        <v>45922</v>
      </c>
      <c r="C816" s="11" t="str">
        <f t="shared" ca="1" si="222"/>
        <v/>
      </c>
      <c r="D816" s="11" t="str">
        <f t="shared" ca="1" si="223"/>
        <v/>
      </c>
      <c r="E816" s="11" t="str">
        <f t="shared" ca="1" si="224"/>
        <v/>
      </c>
      <c r="F816" s="67"/>
      <c r="G816" s="67"/>
      <c r="H816" s="61"/>
      <c r="I816" s="68"/>
      <c r="J816" s="68"/>
      <c r="K816" s="61"/>
      <c r="L816" s="61"/>
    </row>
    <row r="817" spans="1:12" x14ac:dyDescent="0.3">
      <c r="A817" s="11">
        <f t="shared" si="214"/>
        <v>816</v>
      </c>
      <c r="B817" s="24">
        <v>45923</v>
      </c>
      <c r="C817" s="11" t="str">
        <f t="shared" ca="1" si="222"/>
        <v/>
      </c>
      <c r="D817" s="11" t="str">
        <f t="shared" ca="1" si="223"/>
        <v/>
      </c>
      <c r="E817" s="11" t="str">
        <f t="shared" ca="1" si="224"/>
        <v/>
      </c>
      <c r="F817" s="67"/>
      <c r="G817" s="67"/>
      <c r="H817" s="61"/>
      <c r="I817" s="68"/>
      <c r="J817" s="68"/>
      <c r="K817" s="61"/>
      <c r="L817" s="61"/>
    </row>
    <row r="818" spans="1:12" x14ac:dyDescent="0.3">
      <c r="A818" s="11">
        <f t="shared" si="214"/>
        <v>817</v>
      </c>
      <c r="B818" s="24">
        <v>45924</v>
      </c>
      <c r="C818" s="11" t="str">
        <f t="shared" ca="1" si="222"/>
        <v/>
      </c>
      <c r="D818" s="11" t="str">
        <f t="shared" ca="1" si="223"/>
        <v/>
      </c>
      <c r="E818" s="11" t="str">
        <f t="shared" ca="1" si="224"/>
        <v/>
      </c>
      <c r="F818" s="67"/>
      <c r="G818" s="67"/>
      <c r="H818" s="61"/>
      <c r="I818" s="68"/>
      <c r="J818" s="68"/>
      <c r="K818" s="61"/>
      <c r="L818" s="61"/>
    </row>
    <row r="819" spans="1:12" x14ac:dyDescent="0.3">
      <c r="A819" s="11">
        <f t="shared" si="214"/>
        <v>818</v>
      </c>
      <c r="B819" s="24">
        <v>45925</v>
      </c>
      <c r="C819" s="11" t="str">
        <f t="shared" ca="1" si="222"/>
        <v/>
      </c>
      <c r="D819" s="11" t="str">
        <f t="shared" ca="1" si="223"/>
        <v/>
      </c>
      <c r="E819" s="11" t="str">
        <f t="shared" ca="1" si="224"/>
        <v/>
      </c>
      <c r="F819" s="67"/>
      <c r="G819" s="67"/>
      <c r="H819" s="61"/>
      <c r="I819" s="68"/>
      <c r="J819" s="68"/>
      <c r="K819" s="61"/>
      <c r="L819" s="61"/>
    </row>
    <row r="820" spans="1:12" x14ac:dyDescent="0.3">
      <c r="A820" s="11">
        <f t="shared" si="214"/>
        <v>819</v>
      </c>
      <c r="B820" s="24">
        <v>45926</v>
      </c>
      <c r="C820" s="11" t="str">
        <f t="shared" ca="1" si="222"/>
        <v/>
      </c>
      <c r="D820" s="11" t="str">
        <f t="shared" ca="1" si="223"/>
        <v/>
      </c>
      <c r="E820" s="11" t="str">
        <f t="shared" ca="1" si="224"/>
        <v/>
      </c>
      <c r="F820" s="67"/>
      <c r="G820" s="67"/>
      <c r="H820" s="61"/>
      <c r="I820" s="68"/>
      <c r="J820" s="68"/>
      <c r="K820" s="61"/>
      <c r="L820" s="61"/>
    </row>
    <row r="821" spans="1:12" x14ac:dyDescent="0.3">
      <c r="A821" s="11">
        <f t="shared" si="214"/>
        <v>820</v>
      </c>
      <c r="B821" s="24">
        <v>45927</v>
      </c>
      <c r="C821" s="11" t="str">
        <f t="shared" ca="1" si="222"/>
        <v/>
      </c>
      <c r="D821" s="11" t="str">
        <f t="shared" ca="1" si="223"/>
        <v/>
      </c>
      <c r="E821" s="11" t="str">
        <f t="shared" ca="1" si="224"/>
        <v/>
      </c>
      <c r="F821" s="67"/>
      <c r="G821" s="67"/>
      <c r="H821" s="61"/>
      <c r="I821" s="68"/>
      <c r="J821" s="68"/>
      <c r="K821" s="61"/>
      <c r="L821" s="61"/>
    </row>
    <row r="822" spans="1:12" x14ac:dyDescent="0.3">
      <c r="A822" s="11">
        <f t="shared" si="214"/>
        <v>821</v>
      </c>
      <c r="B822" s="24">
        <v>45928</v>
      </c>
      <c r="C822" s="11" t="str">
        <f t="shared" ca="1" si="222"/>
        <v/>
      </c>
      <c r="D822" s="11" t="str">
        <f t="shared" ca="1" si="223"/>
        <v/>
      </c>
      <c r="E822" s="11" t="str">
        <f t="shared" ca="1" si="224"/>
        <v/>
      </c>
      <c r="F822" s="67"/>
      <c r="G822" s="67"/>
      <c r="H822" s="61"/>
      <c r="I822" s="68"/>
      <c r="J822" s="68"/>
      <c r="K822" s="61"/>
      <c r="L822" s="61"/>
    </row>
    <row r="823" spans="1:12" x14ac:dyDescent="0.3">
      <c r="A823" s="11">
        <f t="shared" si="214"/>
        <v>822</v>
      </c>
      <c r="B823" s="24">
        <v>45929</v>
      </c>
      <c r="C823" s="11" t="str">
        <f t="shared" ca="1" si="222"/>
        <v/>
      </c>
      <c r="D823" s="11" t="str">
        <f t="shared" ca="1" si="223"/>
        <v/>
      </c>
      <c r="E823" s="11" t="str">
        <f t="shared" ca="1" si="224"/>
        <v/>
      </c>
      <c r="F823" s="67"/>
      <c r="G823" s="67"/>
      <c r="H823" s="61"/>
      <c r="I823" s="68"/>
      <c r="J823" s="68"/>
      <c r="K823" s="61"/>
      <c r="L823" s="61"/>
    </row>
    <row r="824" spans="1:12" x14ac:dyDescent="0.3">
      <c r="A824" s="11">
        <f t="shared" si="214"/>
        <v>823</v>
      </c>
      <c r="B824" s="24">
        <v>45930</v>
      </c>
      <c r="C824" s="11" t="str">
        <f t="shared" ca="1" si="222"/>
        <v/>
      </c>
      <c r="D824" s="11" t="str">
        <f t="shared" ca="1" si="223"/>
        <v/>
      </c>
      <c r="E824" s="11" t="str">
        <f t="shared" ca="1" si="224"/>
        <v/>
      </c>
      <c r="F824" s="67"/>
      <c r="G824" s="67"/>
      <c r="H824" s="61"/>
      <c r="I824" s="68"/>
      <c r="J824" s="68"/>
      <c r="K824" s="61"/>
      <c r="L824" s="61"/>
    </row>
    <row r="825" spans="1:12" x14ac:dyDescent="0.3">
      <c r="A825" s="11">
        <f t="shared" si="214"/>
        <v>824</v>
      </c>
      <c r="B825" s="24">
        <v>45931</v>
      </c>
      <c r="C825" s="11" t="str">
        <f t="shared" ca="1" si="222"/>
        <v/>
      </c>
      <c r="D825" s="11" t="str">
        <f t="shared" ca="1" si="223"/>
        <v/>
      </c>
      <c r="E825" s="11" t="str">
        <f t="shared" ca="1" si="224"/>
        <v/>
      </c>
      <c r="F825" s="67"/>
      <c r="G825" s="67"/>
      <c r="H825" s="61"/>
      <c r="I825" s="68"/>
      <c r="J825" s="68"/>
      <c r="K825" s="61"/>
      <c r="L825" s="61"/>
    </row>
    <row r="826" spans="1:12" x14ac:dyDescent="0.3">
      <c r="A826" s="11">
        <f t="shared" si="214"/>
        <v>825</v>
      </c>
      <c r="B826" s="24">
        <v>45932</v>
      </c>
      <c r="C826" s="11" t="str">
        <f t="shared" ca="1" si="222"/>
        <v/>
      </c>
      <c r="D826" s="11" t="str">
        <f t="shared" ca="1" si="223"/>
        <v/>
      </c>
      <c r="E826" s="11" t="str">
        <f t="shared" ca="1" si="224"/>
        <v/>
      </c>
      <c r="F826" s="67"/>
      <c r="G826" s="67"/>
      <c r="H826" s="61"/>
      <c r="I826" s="68"/>
      <c r="J826" s="68"/>
      <c r="K826" s="61"/>
      <c r="L826" s="61"/>
    </row>
    <row r="827" spans="1:12" x14ac:dyDescent="0.3">
      <c r="A827" s="11">
        <f t="shared" si="214"/>
        <v>826</v>
      </c>
      <c r="B827" s="24">
        <v>45933</v>
      </c>
      <c r="C827" s="11" t="str">
        <f t="shared" ca="1" si="222"/>
        <v/>
      </c>
      <c r="D827" s="11" t="str">
        <f t="shared" ca="1" si="223"/>
        <v/>
      </c>
      <c r="E827" s="11" t="str">
        <f t="shared" ca="1" si="224"/>
        <v/>
      </c>
      <c r="F827" s="67"/>
      <c r="G827" s="67"/>
      <c r="H827" s="61"/>
      <c r="I827" s="68"/>
      <c r="J827" s="68"/>
      <c r="K827" s="61"/>
      <c r="L827" s="61"/>
    </row>
    <row r="828" spans="1:12" x14ac:dyDescent="0.3">
      <c r="A828" s="11">
        <f t="shared" si="214"/>
        <v>827</v>
      </c>
      <c r="B828" s="24">
        <v>45934</v>
      </c>
      <c r="C828" s="11" t="str">
        <f t="shared" ca="1" si="222"/>
        <v/>
      </c>
      <c r="D828" s="11" t="str">
        <f t="shared" ca="1" si="223"/>
        <v/>
      </c>
      <c r="E828" s="11" t="str">
        <f t="shared" ca="1" si="224"/>
        <v/>
      </c>
      <c r="F828" s="67"/>
      <c r="G828" s="67"/>
      <c r="H828" s="61"/>
      <c r="I828" s="68"/>
      <c r="J828" s="68"/>
      <c r="K828" s="61"/>
      <c r="L828" s="61"/>
    </row>
    <row r="829" spans="1:12" x14ac:dyDescent="0.3">
      <c r="A829" s="11">
        <f t="shared" si="214"/>
        <v>828</v>
      </c>
      <c r="B829" s="24">
        <v>45935</v>
      </c>
      <c r="C829" s="11" t="str">
        <f t="shared" ca="1" si="222"/>
        <v/>
      </c>
      <c r="D829" s="11" t="str">
        <f t="shared" ca="1" si="223"/>
        <v/>
      </c>
      <c r="E829" s="11" t="str">
        <f t="shared" ca="1" si="224"/>
        <v/>
      </c>
      <c r="F829" s="67"/>
      <c r="G829" s="67"/>
      <c r="H829" s="61"/>
      <c r="I829" s="68"/>
      <c r="J829" s="68"/>
      <c r="K829" s="61"/>
      <c r="L829" s="61"/>
    </row>
    <row r="830" spans="1:12" x14ac:dyDescent="0.3">
      <c r="A830" s="11">
        <f t="shared" si="214"/>
        <v>829</v>
      </c>
      <c r="B830" s="24">
        <v>45936</v>
      </c>
      <c r="C830" s="11" t="str">
        <f t="shared" ca="1" si="222"/>
        <v/>
      </c>
      <c r="D830" s="11" t="str">
        <f t="shared" ca="1" si="223"/>
        <v/>
      </c>
      <c r="E830" s="11" t="str">
        <f t="shared" ca="1" si="224"/>
        <v/>
      </c>
      <c r="F830" s="67"/>
      <c r="G830" s="67"/>
      <c r="H830" s="61"/>
      <c r="I830" s="68"/>
      <c r="J830" s="68"/>
      <c r="K830" s="61"/>
      <c r="L830" s="61"/>
    </row>
    <row r="831" spans="1:12" x14ac:dyDescent="0.3">
      <c r="A831" s="11">
        <f t="shared" si="214"/>
        <v>830</v>
      </c>
      <c r="B831" s="24">
        <v>45937</v>
      </c>
      <c r="C831" s="11" t="str">
        <f t="shared" ca="1" si="222"/>
        <v/>
      </c>
      <c r="D831" s="11" t="str">
        <f t="shared" ca="1" si="223"/>
        <v/>
      </c>
      <c r="E831" s="11" t="str">
        <f t="shared" ca="1" si="224"/>
        <v/>
      </c>
      <c r="F831" s="67"/>
      <c r="G831" s="67"/>
      <c r="H831" s="61"/>
      <c r="I831" s="68"/>
      <c r="J831" s="68"/>
      <c r="K831" s="61"/>
      <c r="L831" s="61"/>
    </row>
    <row r="832" spans="1:12" x14ac:dyDescent="0.3">
      <c r="A832" s="11">
        <f t="shared" si="214"/>
        <v>831</v>
      </c>
      <c r="B832" s="24">
        <v>45938</v>
      </c>
      <c r="C832" s="11" t="str">
        <f t="shared" ca="1" si="222"/>
        <v/>
      </c>
      <c r="D832" s="11" t="str">
        <f t="shared" ca="1" si="223"/>
        <v/>
      </c>
      <c r="E832" s="11" t="str">
        <f t="shared" ca="1" si="224"/>
        <v/>
      </c>
      <c r="F832" s="67"/>
      <c r="G832" s="67"/>
      <c r="H832" s="61"/>
      <c r="I832" s="68"/>
      <c r="J832" s="68"/>
      <c r="K832" s="61"/>
      <c r="L832" s="61"/>
    </row>
    <row r="833" spans="1:12" x14ac:dyDescent="0.3">
      <c r="A833" s="11">
        <f t="shared" si="214"/>
        <v>832</v>
      </c>
      <c r="B833" s="24">
        <v>45939</v>
      </c>
      <c r="C833" s="11" t="str">
        <f t="shared" ca="1" si="222"/>
        <v/>
      </c>
      <c r="D833" s="11" t="str">
        <f t="shared" ca="1" si="223"/>
        <v/>
      </c>
      <c r="E833" s="11" t="str">
        <f t="shared" ca="1" si="224"/>
        <v/>
      </c>
      <c r="F833" s="67"/>
      <c r="G833" s="67"/>
      <c r="H833" s="61"/>
      <c r="I833" s="68"/>
      <c r="J833" s="68"/>
      <c r="K833" s="61"/>
      <c r="L833" s="61"/>
    </row>
    <row r="834" spans="1:12" x14ac:dyDescent="0.3">
      <c r="A834" s="11">
        <f t="shared" si="214"/>
        <v>833</v>
      </c>
      <c r="B834" s="24">
        <v>45940</v>
      </c>
      <c r="C834" s="11" t="str">
        <f t="shared" ca="1" si="222"/>
        <v/>
      </c>
      <c r="D834" s="11" t="str">
        <f t="shared" ca="1" si="223"/>
        <v/>
      </c>
      <c r="E834" s="11" t="str">
        <f t="shared" ca="1" si="224"/>
        <v/>
      </c>
      <c r="F834" s="67"/>
      <c r="G834" s="67"/>
      <c r="H834" s="61"/>
      <c r="I834" s="68"/>
      <c r="J834" s="68"/>
      <c r="K834" s="61"/>
      <c r="L834" s="61"/>
    </row>
    <row r="835" spans="1:12" x14ac:dyDescent="0.3">
      <c r="A835" s="11">
        <f t="shared" si="214"/>
        <v>834</v>
      </c>
      <c r="B835" s="24">
        <v>45941</v>
      </c>
      <c r="C835" s="11" t="str">
        <f t="shared" ca="1" si="222"/>
        <v/>
      </c>
      <c r="D835" s="11" t="str">
        <f t="shared" ca="1" si="223"/>
        <v/>
      </c>
      <c r="E835" s="11" t="str">
        <f t="shared" ca="1" si="224"/>
        <v/>
      </c>
      <c r="F835" s="67"/>
      <c r="G835" s="67"/>
      <c r="H835" s="61"/>
      <c r="I835" s="68"/>
      <c r="J835" s="68"/>
      <c r="K835" s="61"/>
      <c r="L835" s="61"/>
    </row>
    <row r="836" spans="1:12" x14ac:dyDescent="0.3">
      <c r="A836" s="11">
        <f t="shared" si="214"/>
        <v>835</v>
      </c>
      <c r="B836" s="24">
        <v>45942</v>
      </c>
      <c r="C836" s="11" t="str">
        <f t="shared" ca="1" si="222"/>
        <v/>
      </c>
      <c r="D836" s="11" t="str">
        <f t="shared" ca="1" si="223"/>
        <v/>
      </c>
      <c r="E836" s="11" t="str">
        <f t="shared" ca="1" si="224"/>
        <v/>
      </c>
      <c r="F836" s="67"/>
      <c r="G836" s="67"/>
      <c r="H836" s="61"/>
      <c r="I836" s="68"/>
      <c r="J836" s="68"/>
      <c r="K836" s="61"/>
      <c r="L836" s="61"/>
    </row>
    <row r="837" spans="1:12" x14ac:dyDescent="0.3">
      <c r="A837" s="11">
        <f t="shared" ref="A837:A900" si="232">A836+1</f>
        <v>836</v>
      </c>
      <c r="B837" s="24">
        <v>45943</v>
      </c>
      <c r="C837" s="11" t="str">
        <f t="shared" ca="1" si="222"/>
        <v/>
      </c>
      <c r="D837" s="11" t="str">
        <f t="shared" ca="1" si="223"/>
        <v/>
      </c>
      <c r="E837" s="11" t="str">
        <f t="shared" ca="1" si="224"/>
        <v/>
      </c>
      <c r="F837" s="67"/>
      <c r="G837" s="67"/>
      <c r="H837" s="61"/>
      <c r="I837" s="68"/>
      <c r="J837" s="68"/>
      <c r="K837" s="61"/>
      <c r="L837" s="61"/>
    </row>
    <row r="838" spans="1:12" x14ac:dyDescent="0.3">
      <c r="A838" s="11">
        <f t="shared" si="232"/>
        <v>837</v>
      </c>
      <c r="B838" s="24">
        <v>45944</v>
      </c>
      <c r="C838" s="11" t="str">
        <f t="shared" ca="1" si="222"/>
        <v/>
      </c>
      <c r="D838" s="11" t="str">
        <f t="shared" ca="1" si="223"/>
        <v/>
      </c>
      <c r="E838" s="11" t="str">
        <f t="shared" ca="1" si="224"/>
        <v/>
      </c>
      <c r="F838" s="67"/>
      <c r="G838" s="67"/>
      <c r="H838" s="61"/>
      <c r="I838" s="68"/>
      <c r="J838" s="68"/>
      <c r="K838" s="61"/>
      <c r="L838" s="61"/>
    </row>
    <row r="839" spans="1:12" x14ac:dyDescent="0.3">
      <c r="A839" s="11">
        <f t="shared" si="232"/>
        <v>838</v>
      </c>
      <c r="B839" s="24">
        <v>45945</v>
      </c>
      <c r="C839" s="11" t="str">
        <f t="shared" ca="1" si="222"/>
        <v/>
      </c>
      <c r="D839" s="11" t="str">
        <f t="shared" ca="1" si="223"/>
        <v/>
      </c>
      <c r="E839" s="11" t="str">
        <f t="shared" ca="1" si="224"/>
        <v/>
      </c>
      <c r="F839" s="67"/>
      <c r="G839" s="67"/>
      <c r="H839" s="61"/>
      <c r="I839" s="68"/>
      <c r="J839" s="68"/>
      <c r="K839" s="61"/>
      <c r="L839" s="61"/>
    </row>
    <row r="840" spans="1:12" x14ac:dyDescent="0.3">
      <c r="A840" s="11">
        <f t="shared" si="232"/>
        <v>839</v>
      </c>
      <c r="B840" s="24">
        <v>45946</v>
      </c>
      <c r="C840" s="11" t="str">
        <f t="shared" ca="1" si="222"/>
        <v/>
      </c>
      <c r="D840" s="11" t="str">
        <f t="shared" ca="1" si="223"/>
        <v/>
      </c>
      <c r="E840" s="11" t="str">
        <f t="shared" ca="1" si="224"/>
        <v/>
      </c>
      <c r="F840" s="67"/>
      <c r="G840" s="67"/>
      <c r="H840" s="61"/>
      <c r="I840" s="68"/>
      <c r="J840" s="68"/>
      <c r="K840" s="61"/>
      <c r="L840" s="61"/>
    </row>
    <row r="841" spans="1:12" x14ac:dyDescent="0.3">
      <c r="A841" s="11">
        <f t="shared" si="232"/>
        <v>840</v>
      </c>
      <c r="B841" s="24">
        <v>45947</v>
      </c>
      <c r="C841" s="11" t="str">
        <f t="shared" ca="1" si="222"/>
        <v/>
      </c>
      <c r="D841" s="11" t="str">
        <f t="shared" ca="1" si="223"/>
        <v/>
      </c>
      <c r="E841" s="11" t="str">
        <f t="shared" ca="1" si="224"/>
        <v/>
      </c>
      <c r="F841" s="67"/>
      <c r="G841" s="67"/>
      <c r="H841" s="61"/>
      <c r="I841" s="68"/>
      <c r="J841" s="68"/>
      <c r="K841" s="61"/>
      <c r="L841" s="61"/>
    </row>
    <row r="842" spans="1:12" x14ac:dyDescent="0.3">
      <c r="A842" s="11">
        <f t="shared" si="232"/>
        <v>841</v>
      </c>
      <c r="B842" s="24">
        <v>45948</v>
      </c>
      <c r="C842" s="11" t="str">
        <f t="shared" ca="1" si="222"/>
        <v/>
      </c>
      <c r="D842" s="11" t="str">
        <f t="shared" ca="1" si="223"/>
        <v/>
      </c>
      <c r="E842" s="11" t="str">
        <f t="shared" ca="1" si="224"/>
        <v/>
      </c>
      <c r="F842" s="67">
        <f t="shared" ref="F842" ca="1" si="233">COUNTIFS(D842:D871,$N$2)</f>
        <v>0</v>
      </c>
      <c r="G842" s="67">
        <f t="shared" ref="G842" ca="1" si="234">SUMIFS(E842:E871,D842:D871,$N$2)</f>
        <v>0</v>
      </c>
      <c r="H842" s="61" t="str">
        <f t="shared" ref="H842" ca="1" si="235">IF(AND(F842&lt;&gt;0,F842&lt;&gt;""),G842/F842,"")</f>
        <v/>
      </c>
      <c r="I842" s="68">
        <f t="shared" ref="I842" ca="1" si="236">COUNTIFS(D842:D871,$N$3)</f>
        <v>0</v>
      </c>
      <c r="J842" s="68">
        <f t="shared" ref="J842" ca="1" si="237">SUMIFS(E842:E871,D842:D871,$N$3)</f>
        <v>0</v>
      </c>
      <c r="K842" s="61" t="str">
        <f t="shared" ref="K842" ca="1" si="238">IF(AND(I842&lt;&gt;"",I842&lt;&gt;0),J842/I842,"")</f>
        <v/>
      </c>
      <c r="L842" s="61" t="str">
        <f t="shared" ref="L842" ca="1" si="239">IF(AND(H842&lt;&gt;"",H842&lt;&gt;0),K842/H842,"")</f>
        <v/>
      </c>
    </row>
    <row r="843" spans="1:12" x14ac:dyDescent="0.3">
      <c r="A843" s="11">
        <f t="shared" si="232"/>
        <v>842</v>
      </c>
      <c r="B843" s="24">
        <v>45949</v>
      </c>
      <c r="C843" s="11" t="str">
        <f t="shared" ca="1" si="222"/>
        <v/>
      </c>
      <c r="D843" s="11" t="str">
        <f t="shared" ca="1" si="223"/>
        <v/>
      </c>
      <c r="E843" s="11" t="str">
        <f t="shared" ca="1" si="224"/>
        <v/>
      </c>
      <c r="F843" s="67"/>
      <c r="G843" s="67"/>
      <c r="H843" s="61"/>
      <c r="I843" s="68"/>
      <c r="J843" s="68"/>
      <c r="K843" s="61"/>
      <c r="L843" s="61"/>
    </row>
    <row r="844" spans="1:12" x14ac:dyDescent="0.3">
      <c r="A844" s="11">
        <f t="shared" si="232"/>
        <v>843</v>
      </c>
      <c r="B844" s="24">
        <v>45950</v>
      </c>
      <c r="C844" s="11" t="str">
        <f t="shared" ca="1" si="222"/>
        <v/>
      </c>
      <c r="D844" s="11" t="str">
        <f t="shared" ca="1" si="223"/>
        <v/>
      </c>
      <c r="E844" s="11" t="str">
        <f t="shared" ca="1" si="224"/>
        <v/>
      </c>
      <c r="F844" s="67"/>
      <c r="G844" s="67"/>
      <c r="H844" s="61"/>
      <c r="I844" s="68"/>
      <c r="J844" s="68"/>
      <c r="K844" s="61"/>
      <c r="L844" s="61"/>
    </row>
    <row r="845" spans="1:12" x14ac:dyDescent="0.3">
      <c r="A845" s="11">
        <f t="shared" si="232"/>
        <v>844</v>
      </c>
      <c r="B845" s="24">
        <v>45951</v>
      </c>
      <c r="C845" s="11" t="str">
        <f t="shared" ca="1" si="222"/>
        <v/>
      </c>
      <c r="D845" s="11" t="str">
        <f t="shared" ca="1" si="223"/>
        <v/>
      </c>
      <c r="E845" s="11" t="str">
        <f t="shared" ca="1" si="224"/>
        <v/>
      </c>
      <c r="F845" s="67"/>
      <c r="G845" s="67"/>
      <c r="H845" s="61"/>
      <c r="I845" s="68"/>
      <c r="J845" s="68"/>
      <c r="K845" s="61"/>
      <c r="L845" s="61"/>
    </row>
    <row r="846" spans="1:12" x14ac:dyDescent="0.3">
      <c r="A846" s="11">
        <f t="shared" si="232"/>
        <v>845</v>
      </c>
      <c r="B846" s="24">
        <v>45952</v>
      </c>
      <c r="C846" s="11" t="str">
        <f t="shared" ca="1" si="222"/>
        <v/>
      </c>
      <c r="D846" s="11" t="str">
        <f t="shared" ca="1" si="223"/>
        <v/>
      </c>
      <c r="E846" s="11" t="str">
        <f t="shared" ca="1" si="224"/>
        <v/>
      </c>
      <c r="F846" s="67"/>
      <c r="G846" s="67"/>
      <c r="H846" s="61"/>
      <c r="I846" s="68"/>
      <c r="J846" s="68"/>
      <c r="K846" s="61"/>
      <c r="L846" s="61"/>
    </row>
    <row r="847" spans="1:12" x14ac:dyDescent="0.3">
      <c r="A847" s="11">
        <f t="shared" si="232"/>
        <v>846</v>
      </c>
      <c r="B847" s="24">
        <v>45953</v>
      </c>
      <c r="C847" s="11" t="str">
        <f t="shared" ca="1" si="222"/>
        <v/>
      </c>
      <c r="D847" s="11" t="str">
        <f t="shared" ca="1" si="223"/>
        <v/>
      </c>
      <c r="E847" s="11" t="str">
        <f t="shared" ca="1" si="224"/>
        <v/>
      </c>
      <c r="F847" s="67"/>
      <c r="G847" s="67"/>
      <c r="H847" s="61"/>
      <c r="I847" s="68"/>
      <c r="J847" s="68"/>
      <c r="K847" s="61"/>
      <c r="L847" s="61"/>
    </row>
    <row r="848" spans="1:12" x14ac:dyDescent="0.3">
      <c r="A848" s="11">
        <f t="shared" si="232"/>
        <v>847</v>
      </c>
      <c r="B848" s="24">
        <v>45954</v>
      </c>
      <c r="C848" s="11" t="str">
        <f t="shared" ca="1" si="222"/>
        <v/>
      </c>
      <c r="D848" s="11" t="str">
        <f t="shared" ca="1" si="223"/>
        <v/>
      </c>
      <c r="E848" s="11" t="str">
        <f t="shared" ca="1" si="224"/>
        <v/>
      </c>
      <c r="F848" s="67"/>
      <c r="G848" s="67"/>
      <c r="H848" s="61"/>
      <c r="I848" s="68"/>
      <c r="J848" s="68"/>
      <c r="K848" s="61"/>
      <c r="L848" s="61"/>
    </row>
    <row r="849" spans="1:12" x14ac:dyDescent="0.3">
      <c r="A849" s="11">
        <f t="shared" si="232"/>
        <v>848</v>
      </c>
      <c r="B849" s="24">
        <v>45955</v>
      </c>
      <c r="C849" s="11" t="str">
        <f t="shared" ca="1" si="222"/>
        <v/>
      </c>
      <c r="D849" s="11" t="str">
        <f t="shared" ca="1" si="223"/>
        <v/>
      </c>
      <c r="E849" s="11" t="str">
        <f t="shared" ca="1" si="224"/>
        <v/>
      </c>
      <c r="F849" s="67"/>
      <c r="G849" s="67"/>
      <c r="H849" s="61"/>
      <c r="I849" s="68"/>
      <c r="J849" s="68"/>
      <c r="K849" s="61"/>
      <c r="L849" s="61"/>
    </row>
    <row r="850" spans="1:12" x14ac:dyDescent="0.3">
      <c r="A850" s="11">
        <f t="shared" si="232"/>
        <v>849</v>
      </c>
      <c r="B850" s="24">
        <v>45956</v>
      </c>
      <c r="C850" s="11" t="str">
        <f t="shared" ca="1" si="222"/>
        <v/>
      </c>
      <c r="D850" s="11" t="str">
        <f t="shared" ca="1" si="223"/>
        <v/>
      </c>
      <c r="E850" s="11" t="str">
        <f t="shared" ca="1" si="224"/>
        <v/>
      </c>
      <c r="F850" s="67"/>
      <c r="G850" s="67"/>
      <c r="H850" s="61"/>
      <c r="I850" s="68"/>
      <c r="J850" s="68"/>
      <c r="K850" s="61"/>
      <c r="L850" s="61"/>
    </row>
    <row r="851" spans="1:12" x14ac:dyDescent="0.3">
      <c r="A851" s="11">
        <f t="shared" si="232"/>
        <v>850</v>
      </c>
      <c r="B851" s="24">
        <v>45957</v>
      </c>
      <c r="C851" s="11" t="str">
        <f t="shared" ca="1" si="222"/>
        <v/>
      </c>
      <c r="D851" s="11" t="str">
        <f t="shared" ca="1" si="223"/>
        <v/>
      </c>
      <c r="E851" s="11" t="str">
        <f t="shared" ca="1" si="224"/>
        <v/>
      </c>
      <c r="F851" s="67"/>
      <c r="G851" s="67"/>
      <c r="H851" s="61"/>
      <c r="I851" s="68"/>
      <c r="J851" s="68"/>
      <c r="K851" s="61"/>
      <c r="L851" s="61"/>
    </row>
    <row r="852" spans="1:12" x14ac:dyDescent="0.3">
      <c r="A852" s="11">
        <f t="shared" si="232"/>
        <v>851</v>
      </c>
      <c r="B852" s="24">
        <v>45958</v>
      </c>
      <c r="C852" s="11" t="str">
        <f t="shared" ca="1" si="222"/>
        <v/>
      </c>
      <c r="D852" s="11" t="str">
        <f t="shared" ca="1" si="223"/>
        <v/>
      </c>
      <c r="E852" s="11" t="str">
        <f t="shared" ca="1" si="224"/>
        <v/>
      </c>
      <c r="F852" s="67"/>
      <c r="G852" s="67"/>
      <c r="H852" s="61"/>
      <c r="I852" s="68"/>
      <c r="J852" s="68"/>
      <c r="K852" s="61"/>
      <c r="L852" s="61"/>
    </row>
    <row r="853" spans="1:12" x14ac:dyDescent="0.3">
      <c r="A853" s="11">
        <f t="shared" si="232"/>
        <v>852</v>
      </c>
      <c r="B853" s="24">
        <v>45959</v>
      </c>
      <c r="C853" s="11" t="str">
        <f t="shared" ca="1" si="222"/>
        <v/>
      </c>
      <c r="D853" s="11" t="str">
        <f t="shared" ca="1" si="223"/>
        <v/>
      </c>
      <c r="E853" s="11" t="str">
        <f t="shared" ca="1" si="224"/>
        <v/>
      </c>
      <c r="F853" s="67"/>
      <c r="G853" s="67"/>
      <c r="H853" s="61"/>
      <c r="I853" s="68"/>
      <c r="J853" s="68"/>
      <c r="K853" s="61"/>
      <c r="L853" s="61"/>
    </row>
    <row r="854" spans="1:12" x14ac:dyDescent="0.3">
      <c r="A854" s="11">
        <f t="shared" si="232"/>
        <v>853</v>
      </c>
      <c r="B854" s="24">
        <v>45960</v>
      </c>
      <c r="C854" s="11" t="str">
        <f t="shared" ca="1" si="222"/>
        <v/>
      </c>
      <c r="D854" s="11" t="str">
        <f t="shared" ca="1" si="223"/>
        <v/>
      </c>
      <c r="E854" s="11" t="str">
        <f t="shared" ca="1" si="224"/>
        <v/>
      </c>
      <c r="F854" s="67"/>
      <c r="G854" s="67"/>
      <c r="H854" s="61"/>
      <c r="I854" s="68"/>
      <c r="J854" s="68"/>
      <c r="K854" s="61"/>
      <c r="L854" s="61"/>
    </row>
    <row r="855" spans="1:12" x14ac:dyDescent="0.3">
      <c r="A855" s="11">
        <f t="shared" si="232"/>
        <v>854</v>
      </c>
      <c r="B855" s="24">
        <v>45961</v>
      </c>
      <c r="C855" s="11" t="str">
        <f t="shared" ca="1" si="222"/>
        <v/>
      </c>
      <c r="D855" s="11" t="str">
        <f t="shared" ca="1" si="223"/>
        <v/>
      </c>
      <c r="E855" s="11" t="str">
        <f t="shared" ca="1" si="224"/>
        <v/>
      </c>
      <c r="F855" s="67"/>
      <c r="G855" s="67"/>
      <c r="H855" s="61"/>
      <c r="I855" s="68"/>
      <c r="J855" s="68"/>
      <c r="K855" s="61"/>
      <c r="L855" s="61"/>
    </row>
    <row r="856" spans="1:12" x14ac:dyDescent="0.3">
      <c r="A856" s="11">
        <f t="shared" si="232"/>
        <v>855</v>
      </c>
      <c r="B856" s="24">
        <v>45962</v>
      </c>
      <c r="C856" s="11" t="str">
        <f t="shared" ca="1" si="222"/>
        <v/>
      </c>
      <c r="D856" s="11" t="str">
        <f t="shared" ca="1" si="223"/>
        <v/>
      </c>
      <c r="E856" s="11" t="str">
        <f t="shared" ca="1" si="224"/>
        <v/>
      </c>
      <c r="F856" s="67"/>
      <c r="G856" s="67"/>
      <c r="H856" s="61"/>
      <c r="I856" s="68"/>
      <c r="J856" s="68"/>
      <c r="K856" s="61"/>
      <c r="L856" s="61"/>
    </row>
    <row r="857" spans="1:12" x14ac:dyDescent="0.3">
      <c r="A857" s="11">
        <f t="shared" si="232"/>
        <v>856</v>
      </c>
      <c r="B857" s="24">
        <v>45963</v>
      </c>
      <c r="C857" s="11" t="str">
        <f t="shared" ca="1" si="222"/>
        <v/>
      </c>
      <c r="D857" s="11" t="str">
        <f t="shared" ca="1" si="223"/>
        <v/>
      </c>
      <c r="E857" s="11" t="str">
        <f t="shared" ca="1" si="224"/>
        <v/>
      </c>
      <c r="F857" s="67"/>
      <c r="G857" s="67"/>
      <c r="H857" s="61"/>
      <c r="I857" s="68"/>
      <c r="J857" s="68"/>
      <c r="K857" s="61"/>
      <c r="L857" s="61"/>
    </row>
    <row r="858" spans="1:12" x14ac:dyDescent="0.3">
      <c r="A858" s="11">
        <f t="shared" si="232"/>
        <v>857</v>
      </c>
      <c r="B858" s="24">
        <v>45964</v>
      </c>
      <c r="C858" s="11" t="str">
        <f t="shared" ca="1" si="222"/>
        <v/>
      </c>
      <c r="D858" s="11" t="str">
        <f t="shared" ca="1" si="223"/>
        <v/>
      </c>
      <c r="E858" s="11" t="str">
        <f t="shared" ca="1" si="224"/>
        <v/>
      </c>
      <c r="F858" s="67"/>
      <c r="G858" s="67"/>
      <c r="H858" s="61"/>
      <c r="I858" s="68"/>
      <c r="J858" s="68"/>
      <c r="K858" s="61"/>
      <c r="L858" s="61"/>
    </row>
    <row r="859" spans="1:12" x14ac:dyDescent="0.3">
      <c r="A859" s="11">
        <f t="shared" si="232"/>
        <v>858</v>
      </c>
      <c r="B859" s="24">
        <v>45965</v>
      </c>
      <c r="C859" s="11" t="str">
        <f t="shared" ca="1" si="222"/>
        <v/>
      </c>
      <c r="D859" s="11" t="str">
        <f t="shared" ca="1" si="223"/>
        <v/>
      </c>
      <c r="E859" s="11" t="str">
        <f t="shared" ca="1" si="224"/>
        <v/>
      </c>
      <c r="F859" s="67"/>
      <c r="G859" s="67"/>
      <c r="H859" s="61"/>
      <c r="I859" s="68"/>
      <c r="J859" s="68"/>
      <c r="K859" s="61"/>
      <c r="L859" s="61"/>
    </row>
    <row r="860" spans="1:12" x14ac:dyDescent="0.3">
      <c r="A860" s="11">
        <f t="shared" si="232"/>
        <v>859</v>
      </c>
      <c r="B860" s="24">
        <v>45966</v>
      </c>
      <c r="C860" s="11" t="str">
        <f t="shared" ca="1" si="222"/>
        <v/>
      </c>
      <c r="D860" s="11" t="str">
        <f t="shared" ca="1" si="223"/>
        <v/>
      </c>
      <c r="E860" s="11" t="str">
        <f t="shared" ca="1" si="224"/>
        <v/>
      </c>
      <c r="F860" s="67"/>
      <c r="G860" s="67"/>
      <c r="H860" s="61"/>
      <c r="I860" s="68"/>
      <c r="J860" s="68"/>
      <c r="K860" s="61"/>
      <c r="L860" s="61"/>
    </row>
    <row r="861" spans="1:12" x14ac:dyDescent="0.3">
      <c r="A861" s="11">
        <f t="shared" si="232"/>
        <v>860</v>
      </c>
      <c r="B861" s="24">
        <v>45967</v>
      </c>
      <c r="C861" s="11" t="str">
        <f t="shared" ca="1" si="222"/>
        <v/>
      </c>
      <c r="D861" s="11" t="str">
        <f t="shared" ca="1" si="223"/>
        <v/>
      </c>
      <c r="E861" s="11" t="str">
        <f t="shared" ca="1" si="224"/>
        <v/>
      </c>
      <c r="F861" s="67"/>
      <c r="G861" s="67"/>
      <c r="H861" s="61"/>
      <c r="I861" s="68"/>
      <c r="J861" s="68"/>
      <c r="K861" s="61"/>
      <c r="L861" s="61"/>
    </row>
    <row r="862" spans="1:12" x14ac:dyDescent="0.3">
      <c r="A862" s="11">
        <f t="shared" si="232"/>
        <v>861</v>
      </c>
      <c r="B862" s="24">
        <v>45968</v>
      </c>
      <c r="C862" s="11" t="str">
        <f t="shared" ca="1" si="222"/>
        <v/>
      </c>
      <c r="D862" s="11" t="str">
        <f t="shared" ca="1" si="223"/>
        <v/>
      </c>
      <c r="E862" s="11" t="str">
        <f t="shared" ca="1" si="224"/>
        <v/>
      </c>
      <c r="F862" s="67"/>
      <c r="G862" s="67"/>
      <c r="H862" s="61"/>
      <c r="I862" s="68"/>
      <c r="J862" s="68"/>
      <c r="K862" s="61"/>
      <c r="L862" s="61"/>
    </row>
    <row r="863" spans="1:12" x14ac:dyDescent="0.3">
      <c r="A863" s="11">
        <f t="shared" si="232"/>
        <v>862</v>
      </c>
      <c r="B863" s="24">
        <v>45969</v>
      </c>
      <c r="C863" s="11" t="str">
        <f t="shared" ca="1" si="222"/>
        <v/>
      </c>
      <c r="D863" s="11" t="str">
        <f t="shared" ca="1" si="223"/>
        <v/>
      </c>
      <c r="E863" s="11" t="str">
        <f t="shared" ca="1" si="224"/>
        <v/>
      </c>
      <c r="F863" s="67"/>
      <c r="G863" s="67"/>
      <c r="H863" s="61"/>
      <c r="I863" s="68"/>
      <c r="J863" s="68"/>
      <c r="K863" s="61"/>
      <c r="L863" s="61"/>
    </row>
    <row r="864" spans="1:12" x14ac:dyDescent="0.3">
      <c r="A864" s="11">
        <f t="shared" si="232"/>
        <v>863</v>
      </c>
      <c r="B864" s="24">
        <v>45970</v>
      </c>
      <c r="C864" s="11" t="str">
        <f t="shared" ca="1" si="222"/>
        <v/>
      </c>
      <c r="D864" s="11" t="str">
        <f t="shared" ca="1" si="223"/>
        <v/>
      </c>
      <c r="E864" s="11" t="str">
        <f t="shared" ca="1" si="224"/>
        <v/>
      </c>
      <c r="F864" s="67"/>
      <c r="G864" s="67"/>
      <c r="H864" s="61"/>
      <c r="I864" s="68"/>
      <c r="J864" s="68"/>
      <c r="K864" s="61"/>
      <c r="L864" s="61"/>
    </row>
    <row r="865" spans="1:12" x14ac:dyDescent="0.3">
      <c r="A865" s="11">
        <f t="shared" si="232"/>
        <v>864</v>
      </c>
      <c r="B865" s="24">
        <v>45971</v>
      </c>
      <c r="C865" s="11" t="str">
        <f t="shared" ca="1" si="222"/>
        <v/>
      </c>
      <c r="D865" s="11" t="str">
        <f t="shared" ca="1" si="223"/>
        <v/>
      </c>
      <c r="E865" s="11" t="str">
        <f t="shared" ca="1" si="224"/>
        <v/>
      </c>
      <c r="F865" s="67"/>
      <c r="G865" s="67"/>
      <c r="H865" s="61"/>
      <c r="I865" s="68"/>
      <c r="J865" s="68"/>
      <c r="K865" s="61"/>
      <c r="L865" s="61"/>
    </row>
    <row r="866" spans="1:12" x14ac:dyDescent="0.3">
      <c r="A866" s="11">
        <f t="shared" si="232"/>
        <v>865</v>
      </c>
      <c r="B866" s="24">
        <v>45972</v>
      </c>
      <c r="C866" s="11" t="str">
        <f t="shared" ca="1" si="222"/>
        <v/>
      </c>
      <c r="D866" s="11" t="str">
        <f t="shared" ca="1" si="223"/>
        <v/>
      </c>
      <c r="E866" s="11" t="str">
        <f t="shared" ca="1" si="224"/>
        <v/>
      </c>
      <c r="F866" s="67"/>
      <c r="G866" s="67"/>
      <c r="H866" s="61"/>
      <c r="I866" s="68"/>
      <c r="J866" s="68"/>
      <c r="K866" s="61"/>
      <c r="L866" s="61"/>
    </row>
    <row r="867" spans="1:12" x14ac:dyDescent="0.3">
      <c r="A867" s="11">
        <f t="shared" si="232"/>
        <v>866</v>
      </c>
      <c r="B867" s="24">
        <v>45973</v>
      </c>
      <c r="C867" s="11" t="str">
        <f t="shared" ca="1" si="222"/>
        <v/>
      </c>
      <c r="D867" s="11" t="str">
        <f t="shared" ca="1" si="223"/>
        <v/>
      </c>
      <c r="E867" s="11" t="str">
        <f t="shared" ca="1" si="224"/>
        <v/>
      </c>
      <c r="F867" s="67"/>
      <c r="G867" s="67"/>
      <c r="H867" s="61"/>
      <c r="I867" s="68"/>
      <c r="J867" s="68"/>
      <c r="K867" s="61"/>
      <c r="L867" s="61"/>
    </row>
    <row r="868" spans="1:12" x14ac:dyDescent="0.3">
      <c r="A868" s="11">
        <f t="shared" si="232"/>
        <v>867</v>
      </c>
      <c r="B868" s="24">
        <v>45974</v>
      </c>
      <c r="C868" s="11" t="str">
        <f t="shared" ca="1" si="222"/>
        <v/>
      </c>
      <c r="D868" s="11" t="str">
        <f t="shared" ca="1" si="223"/>
        <v/>
      </c>
      <c r="E868" s="11" t="str">
        <f t="shared" ca="1" si="224"/>
        <v/>
      </c>
      <c r="F868" s="67"/>
      <c r="G868" s="67"/>
      <c r="H868" s="61"/>
      <c r="I868" s="68"/>
      <c r="J868" s="68"/>
      <c r="K868" s="61"/>
      <c r="L868" s="61"/>
    </row>
    <row r="869" spans="1:12" x14ac:dyDescent="0.3">
      <c r="A869" s="11">
        <f t="shared" si="232"/>
        <v>868</v>
      </c>
      <c r="B869" s="24">
        <v>45975</v>
      </c>
      <c r="C869" s="11" t="str">
        <f t="shared" ca="1" si="222"/>
        <v/>
      </c>
      <c r="D869" s="11" t="str">
        <f t="shared" ca="1" si="223"/>
        <v/>
      </c>
      <c r="E869" s="11" t="str">
        <f t="shared" ca="1" si="224"/>
        <v/>
      </c>
      <c r="F869" s="67"/>
      <c r="G869" s="67"/>
      <c r="H869" s="61"/>
      <c r="I869" s="68"/>
      <c r="J869" s="68"/>
      <c r="K869" s="61"/>
      <c r="L869" s="61"/>
    </row>
    <row r="870" spans="1:12" x14ac:dyDescent="0.3">
      <c r="A870" s="11">
        <f t="shared" si="232"/>
        <v>869</v>
      </c>
      <c r="B870" s="24">
        <v>45976</v>
      </c>
      <c r="C870" s="11" t="str">
        <f t="shared" ca="1" si="222"/>
        <v/>
      </c>
      <c r="D870" s="11" t="str">
        <f t="shared" ca="1" si="223"/>
        <v/>
      </c>
      <c r="E870" s="11" t="str">
        <f t="shared" ca="1" si="224"/>
        <v/>
      </c>
      <c r="F870" s="67"/>
      <c r="G870" s="67"/>
      <c r="H870" s="61"/>
      <c r="I870" s="68"/>
      <c r="J870" s="68"/>
      <c r="K870" s="61"/>
      <c r="L870" s="61"/>
    </row>
    <row r="871" spans="1:12" x14ac:dyDescent="0.3">
      <c r="A871" s="11">
        <f t="shared" si="232"/>
        <v>870</v>
      </c>
      <c r="B871" s="24">
        <v>45977</v>
      </c>
      <c r="C871" s="11" t="str">
        <f t="shared" ca="1" si="222"/>
        <v/>
      </c>
      <c r="D871" s="11" t="str">
        <f t="shared" ca="1" si="223"/>
        <v/>
      </c>
      <c r="E871" s="11" t="str">
        <f t="shared" ca="1" si="224"/>
        <v/>
      </c>
      <c r="F871" s="67"/>
      <c r="G871" s="67"/>
      <c r="H871" s="61"/>
      <c r="I871" s="68"/>
      <c r="J871" s="68"/>
      <c r="K871" s="61"/>
      <c r="L871" s="61"/>
    </row>
    <row r="872" spans="1:12" x14ac:dyDescent="0.3">
      <c r="A872" s="11">
        <f t="shared" si="232"/>
        <v>871</v>
      </c>
      <c r="B872" s="24">
        <v>45978</v>
      </c>
      <c r="C872" s="11" t="str">
        <f t="shared" ca="1" si="222"/>
        <v/>
      </c>
      <c r="D872" s="11" t="str">
        <f t="shared" ca="1" si="223"/>
        <v/>
      </c>
      <c r="E872" s="11" t="str">
        <f t="shared" ca="1" si="224"/>
        <v/>
      </c>
      <c r="F872" s="67">
        <f t="shared" ref="F872" ca="1" si="240">COUNTIFS(D872:D901,$N$2)</f>
        <v>0</v>
      </c>
      <c r="G872" s="67">
        <f t="shared" ref="G872" ca="1" si="241">SUMIFS(E872:E901,D872:D901,$N$2)</f>
        <v>0</v>
      </c>
      <c r="H872" s="61" t="str">
        <f t="shared" ref="H872" ca="1" si="242">IF(AND(F872&lt;&gt;0,F872&lt;&gt;""),G872/F872,"")</f>
        <v/>
      </c>
      <c r="I872" s="68">
        <f t="shared" ref="I872" ca="1" si="243">COUNTIFS(D872:D901,$N$3)</f>
        <v>0</v>
      </c>
      <c r="J872" s="68">
        <f t="shared" ref="J872" ca="1" si="244">SUMIFS(E872:E901,D872:D901,$N$3)</f>
        <v>0</v>
      </c>
      <c r="K872" s="61" t="str">
        <f t="shared" ref="K872" ca="1" si="245">IF(AND(I872&lt;&gt;"",I872&lt;&gt;0),J872/I872,"")</f>
        <v/>
      </c>
      <c r="L872" s="61" t="str">
        <f t="shared" ref="L872" ca="1" si="246">IF(AND(H872&lt;&gt;"",H872&lt;&gt;0),K872/H872,"")</f>
        <v/>
      </c>
    </row>
    <row r="873" spans="1:12" x14ac:dyDescent="0.3">
      <c r="A873" s="11">
        <f t="shared" si="232"/>
        <v>872</v>
      </c>
      <c r="B873" s="24">
        <v>45979</v>
      </c>
      <c r="C873" s="11" t="str">
        <f t="shared" ca="1" si="222"/>
        <v/>
      </c>
      <c r="D873" s="11" t="str">
        <f t="shared" ca="1" si="223"/>
        <v/>
      </c>
      <c r="E873" s="11" t="str">
        <f t="shared" ca="1" si="224"/>
        <v/>
      </c>
      <c r="F873" s="67"/>
      <c r="G873" s="67"/>
      <c r="H873" s="61"/>
      <c r="I873" s="68"/>
      <c r="J873" s="68"/>
      <c r="K873" s="61"/>
      <c r="L873" s="61"/>
    </row>
    <row r="874" spans="1:12" x14ac:dyDescent="0.3">
      <c r="A874" s="11">
        <f t="shared" si="232"/>
        <v>873</v>
      </c>
      <c r="B874" s="24">
        <v>45980</v>
      </c>
      <c r="C874" s="11" t="str">
        <f t="shared" ref="C874:C937" ca="1" si="247">IF(TODAY() &gt;= B874, COUNTIFS(data_2,_xlfn.CONCAT("=",B874)), "")</f>
        <v/>
      </c>
      <c r="D874" s="11" t="str">
        <f t="shared" ref="D874:D937" ca="1" si="248">IF(C874&lt;&gt;"",IF(C874&gt;=1,1,0),"")</f>
        <v/>
      </c>
      <c r="E874" s="11" t="str">
        <f t="shared" ref="E874:E937" ca="1" si="249">IF(TODAY() &gt;= B874, COUNTIFS(data_1,_xlfn.CONCAT("=",B874)), "")</f>
        <v/>
      </c>
      <c r="F874" s="67"/>
      <c r="G874" s="67"/>
      <c r="H874" s="61"/>
      <c r="I874" s="68"/>
      <c r="J874" s="68"/>
      <c r="K874" s="61"/>
      <c r="L874" s="61"/>
    </row>
    <row r="875" spans="1:12" x14ac:dyDescent="0.3">
      <c r="A875" s="11">
        <f t="shared" si="232"/>
        <v>874</v>
      </c>
      <c r="B875" s="24">
        <v>45981</v>
      </c>
      <c r="C875" s="11" t="str">
        <f t="shared" ca="1" si="247"/>
        <v/>
      </c>
      <c r="D875" s="11" t="str">
        <f t="shared" ca="1" si="248"/>
        <v/>
      </c>
      <c r="E875" s="11" t="str">
        <f t="shared" ca="1" si="249"/>
        <v/>
      </c>
      <c r="F875" s="67"/>
      <c r="G875" s="67"/>
      <c r="H875" s="61"/>
      <c r="I875" s="68"/>
      <c r="J875" s="68"/>
      <c r="K875" s="61"/>
      <c r="L875" s="61"/>
    </row>
    <row r="876" spans="1:12" x14ac:dyDescent="0.3">
      <c r="A876" s="11">
        <f t="shared" si="232"/>
        <v>875</v>
      </c>
      <c r="B876" s="24">
        <v>45982</v>
      </c>
      <c r="C876" s="11" t="str">
        <f t="shared" ca="1" si="247"/>
        <v/>
      </c>
      <c r="D876" s="11" t="str">
        <f t="shared" ca="1" si="248"/>
        <v/>
      </c>
      <c r="E876" s="11" t="str">
        <f t="shared" ca="1" si="249"/>
        <v/>
      </c>
      <c r="F876" s="67"/>
      <c r="G876" s="67"/>
      <c r="H876" s="61"/>
      <c r="I876" s="68"/>
      <c r="J876" s="68"/>
      <c r="K876" s="61"/>
      <c r="L876" s="61"/>
    </row>
    <row r="877" spans="1:12" x14ac:dyDescent="0.3">
      <c r="A877" s="11">
        <f t="shared" si="232"/>
        <v>876</v>
      </c>
      <c r="B877" s="24">
        <v>45983</v>
      </c>
      <c r="C877" s="11" t="str">
        <f t="shared" ca="1" si="247"/>
        <v/>
      </c>
      <c r="D877" s="11" t="str">
        <f t="shared" ca="1" si="248"/>
        <v/>
      </c>
      <c r="E877" s="11" t="str">
        <f t="shared" ca="1" si="249"/>
        <v/>
      </c>
      <c r="F877" s="67"/>
      <c r="G877" s="67"/>
      <c r="H877" s="61"/>
      <c r="I877" s="68"/>
      <c r="J877" s="68"/>
      <c r="K877" s="61"/>
      <c r="L877" s="61"/>
    </row>
    <row r="878" spans="1:12" x14ac:dyDescent="0.3">
      <c r="A878" s="11">
        <f t="shared" si="232"/>
        <v>877</v>
      </c>
      <c r="B878" s="24">
        <v>45984</v>
      </c>
      <c r="C878" s="11" t="str">
        <f t="shared" ca="1" si="247"/>
        <v/>
      </c>
      <c r="D878" s="11" t="str">
        <f t="shared" ca="1" si="248"/>
        <v/>
      </c>
      <c r="E878" s="11" t="str">
        <f t="shared" ca="1" si="249"/>
        <v/>
      </c>
      <c r="F878" s="67"/>
      <c r="G878" s="67"/>
      <c r="H878" s="61"/>
      <c r="I878" s="68"/>
      <c r="J878" s="68"/>
      <c r="K878" s="61"/>
      <c r="L878" s="61"/>
    </row>
    <row r="879" spans="1:12" x14ac:dyDescent="0.3">
      <c r="A879" s="11">
        <f t="shared" si="232"/>
        <v>878</v>
      </c>
      <c r="B879" s="24">
        <v>45985</v>
      </c>
      <c r="C879" s="11" t="str">
        <f t="shared" ca="1" si="247"/>
        <v/>
      </c>
      <c r="D879" s="11" t="str">
        <f t="shared" ca="1" si="248"/>
        <v/>
      </c>
      <c r="E879" s="11" t="str">
        <f t="shared" ca="1" si="249"/>
        <v/>
      </c>
      <c r="F879" s="67"/>
      <c r="G879" s="67"/>
      <c r="H879" s="61"/>
      <c r="I879" s="68"/>
      <c r="J879" s="68"/>
      <c r="K879" s="61"/>
      <c r="L879" s="61"/>
    </row>
    <row r="880" spans="1:12" x14ac:dyDescent="0.3">
      <c r="A880" s="11">
        <f t="shared" si="232"/>
        <v>879</v>
      </c>
      <c r="B880" s="24">
        <v>45986</v>
      </c>
      <c r="C880" s="11" t="str">
        <f t="shared" ca="1" si="247"/>
        <v/>
      </c>
      <c r="D880" s="11" t="str">
        <f t="shared" ca="1" si="248"/>
        <v/>
      </c>
      <c r="E880" s="11" t="str">
        <f t="shared" ca="1" si="249"/>
        <v/>
      </c>
      <c r="F880" s="67"/>
      <c r="G880" s="67"/>
      <c r="H880" s="61"/>
      <c r="I880" s="68"/>
      <c r="J880" s="68"/>
      <c r="K880" s="61"/>
      <c r="L880" s="61"/>
    </row>
    <row r="881" spans="1:12" x14ac:dyDescent="0.3">
      <c r="A881" s="11">
        <f t="shared" si="232"/>
        <v>880</v>
      </c>
      <c r="B881" s="24">
        <v>45987</v>
      </c>
      <c r="C881" s="11" t="str">
        <f t="shared" ca="1" si="247"/>
        <v/>
      </c>
      <c r="D881" s="11" t="str">
        <f t="shared" ca="1" si="248"/>
        <v/>
      </c>
      <c r="E881" s="11" t="str">
        <f t="shared" ca="1" si="249"/>
        <v/>
      </c>
      <c r="F881" s="67"/>
      <c r="G881" s="67"/>
      <c r="H881" s="61"/>
      <c r="I881" s="68"/>
      <c r="J881" s="68"/>
      <c r="K881" s="61"/>
      <c r="L881" s="61"/>
    </row>
    <row r="882" spans="1:12" x14ac:dyDescent="0.3">
      <c r="A882" s="11">
        <f t="shared" si="232"/>
        <v>881</v>
      </c>
      <c r="B882" s="24">
        <v>45988</v>
      </c>
      <c r="C882" s="11" t="str">
        <f t="shared" ca="1" si="247"/>
        <v/>
      </c>
      <c r="D882" s="11" t="str">
        <f t="shared" ca="1" si="248"/>
        <v/>
      </c>
      <c r="E882" s="11" t="str">
        <f t="shared" ca="1" si="249"/>
        <v/>
      </c>
      <c r="F882" s="67"/>
      <c r="G882" s="67"/>
      <c r="H882" s="61"/>
      <c r="I882" s="68"/>
      <c r="J882" s="68"/>
      <c r="K882" s="61"/>
      <c r="L882" s="61"/>
    </row>
    <row r="883" spans="1:12" x14ac:dyDescent="0.3">
      <c r="A883" s="11">
        <f t="shared" si="232"/>
        <v>882</v>
      </c>
      <c r="B883" s="24">
        <v>45989</v>
      </c>
      <c r="C883" s="11" t="str">
        <f t="shared" ca="1" si="247"/>
        <v/>
      </c>
      <c r="D883" s="11" t="str">
        <f t="shared" ca="1" si="248"/>
        <v/>
      </c>
      <c r="E883" s="11" t="str">
        <f t="shared" ca="1" si="249"/>
        <v/>
      </c>
      <c r="F883" s="67"/>
      <c r="G883" s="67"/>
      <c r="H883" s="61"/>
      <c r="I883" s="68"/>
      <c r="J883" s="68"/>
      <c r="K883" s="61"/>
      <c r="L883" s="61"/>
    </row>
    <row r="884" spans="1:12" x14ac:dyDescent="0.3">
      <c r="A884" s="11">
        <f t="shared" si="232"/>
        <v>883</v>
      </c>
      <c r="B884" s="24">
        <v>45990</v>
      </c>
      <c r="C884" s="11" t="str">
        <f t="shared" ca="1" si="247"/>
        <v/>
      </c>
      <c r="D884" s="11" t="str">
        <f t="shared" ca="1" si="248"/>
        <v/>
      </c>
      <c r="E884" s="11" t="str">
        <f t="shared" ca="1" si="249"/>
        <v/>
      </c>
      <c r="F884" s="67"/>
      <c r="G884" s="67"/>
      <c r="H884" s="61"/>
      <c r="I884" s="68"/>
      <c r="J884" s="68"/>
      <c r="K884" s="61"/>
      <c r="L884" s="61"/>
    </row>
    <row r="885" spans="1:12" x14ac:dyDescent="0.3">
      <c r="A885" s="11">
        <f t="shared" si="232"/>
        <v>884</v>
      </c>
      <c r="B885" s="24">
        <v>45991</v>
      </c>
      <c r="C885" s="11" t="str">
        <f t="shared" ca="1" si="247"/>
        <v/>
      </c>
      <c r="D885" s="11" t="str">
        <f t="shared" ca="1" si="248"/>
        <v/>
      </c>
      <c r="E885" s="11" t="str">
        <f t="shared" ca="1" si="249"/>
        <v/>
      </c>
      <c r="F885" s="67"/>
      <c r="G885" s="67"/>
      <c r="H885" s="61"/>
      <c r="I885" s="68"/>
      <c r="J885" s="68"/>
      <c r="K885" s="61"/>
      <c r="L885" s="61"/>
    </row>
    <row r="886" spans="1:12" x14ac:dyDescent="0.3">
      <c r="A886" s="11">
        <f t="shared" si="232"/>
        <v>885</v>
      </c>
      <c r="B886" s="24">
        <v>45992</v>
      </c>
      <c r="C886" s="11" t="str">
        <f t="shared" ca="1" si="247"/>
        <v/>
      </c>
      <c r="D886" s="11" t="str">
        <f t="shared" ca="1" si="248"/>
        <v/>
      </c>
      <c r="E886" s="11" t="str">
        <f t="shared" ca="1" si="249"/>
        <v/>
      </c>
      <c r="F886" s="67"/>
      <c r="G886" s="67"/>
      <c r="H886" s="61"/>
      <c r="I886" s="68"/>
      <c r="J886" s="68"/>
      <c r="K886" s="61"/>
      <c r="L886" s="61"/>
    </row>
    <row r="887" spans="1:12" x14ac:dyDescent="0.3">
      <c r="A887" s="11">
        <f t="shared" si="232"/>
        <v>886</v>
      </c>
      <c r="B887" s="24">
        <v>45993</v>
      </c>
      <c r="C887" s="11" t="str">
        <f t="shared" ca="1" si="247"/>
        <v/>
      </c>
      <c r="D887" s="11" t="str">
        <f t="shared" ca="1" si="248"/>
        <v/>
      </c>
      <c r="E887" s="11" t="str">
        <f t="shared" ca="1" si="249"/>
        <v/>
      </c>
      <c r="F887" s="67"/>
      <c r="G887" s="67"/>
      <c r="H887" s="61"/>
      <c r="I887" s="68"/>
      <c r="J887" s="68"/>
      <c r="K887" s="61"/>
      <c r="L887" s="61"/>
    </row>
    <row r="888" spans="1:12" x14ac:dyDescent="0.3">
      <c r="A888" s="11">
        <f t="shared" si="232"/>
        <v>887</v>
      </c>
      <c r="B888" s="24">
        <v>45994</v>
      </c>
      <c r="C888" s="11" t="str">
        <f t="shared" ca="1" si="247"/>
        <v/>
      </c>
      <c r="D888" s="11" t="str">
        <f t="shared" ca="1" si="248"/>
        <v/>
      </c>
      <c r="E888" s="11" t="str">
        <f t="shared" ca="1" si="249"/>
        <v/>
      </c>
      <c r="F888" s="67"/>
      <c r="G888" s="67"/>
      <c r="H888" s="61"/>
      <c r="I888" s="68"/>
      <c r="J888" s="68"/>
      <c r="K888" s="61"/>
      <c r="L888" s="61"/>
    </row>
    <row r="889" spans="1:12" x14ac:dyDescent="0.3">
      <c r="A889" s="11">
        <f t="shared" si="232"/>
        <v>888</v>
      </c>
      <c r="B889" s="24">
        <v>45995</v>
      </c>
      <c r="C889" s="11" t="str">
        <f t="shared" ca="1" si="247"/>
        <v/>
      </c>
      <c r="D889" s="11" t="str">
        <f t="shared" ca="1" si="248"/>
        <v/>
      </c>
      <c r="E889" s="11" t="str">
        <f t="shared" ca="1" si="249"/>
        <v/>
      </c>
      <c r="F889" s="67"/>
      <c r="G889" s="67"/>
      <c r="H889" s="61"/>
      <c r="I889" s="68"/>
      <c r="J889" s="68"/>
      <c r="K889" s="61"/>
      <c r="L889" s="61"/>
    </row>
    <row r="890" spans="1:12" x14ac:dyDescent="0.3">
      <c r="A890" s="11">
        <f t="shared" si="232"/>
        <v>889</v>
      </c>
      <c r="B890" s="24">
        <v>45996</v>
      </c>
      <c r="C890" s="11" t="str">
        <f t="shared" ca="1" si="247"/>
        <v/>
      </c>
      <c r="D890" s="11" t="str">
        <f t="shared" ca="1" si="248"/>
        <v/>
      </c>
      <c r="E890" s="11" t="str">
        <f t="shared" ca="1" si="249"/>
        <v/>
      </c>
      <c r="F890" s="67"/>
      <c r="G890" s="67"/>
      <c r="H890" s="61"/>
      <c r="I890" s="68"/>
      <c r="J890" s="68"/>
      <c r="K890" s="61"/>
      <c r="L890" s="61"/>
    </row>
    <row r="891" spans="1:12" x14ac:dyDescent="0.3">
      <c r="A891" s="11">
        <f t="shared" si="232"/>
        <v>890</v>
      </c>
      <c r="B891" s="24">
        <v>45997</v>
      </c>
      <c r="C891" s="11" t="str">
        <f t="shared" ca="1" si="247"/>
        <v/>
      </c>
      <c r="D891" s="11" t="str">
        <f t="shared" ca="1" si="248"/>
        <v/>
      </c>
      <c r="E891" s="11" t="str">
        <f t="shared" ca="1" si="249"/>
        <v/>
      </c>
      <c r="F891" s="67"/>
      <c r="G891" s="67"/>
      <c r="H891" s="61"/>
      <c r="I891" s="68"/>
      <c r="J891" s="68"/>
      <c r="K891" s="61"/>
      <c r="L891" s="61"/>
    </row>
    <row r="892" spans="1:12" x14ac:dyDescent="0.3">
      <c r="A892" s="11">
        <f t="shared" si="232"/>
        <v>891</v>
      </c>
      <c r="B892" s="24">
        <v>45998</v>
      </c>
      <c r="C892" s="11" t="str">
        <f t="shared" ca="1" si="247"/>
        <v/>
      </c>
      <c r="D892" s="11" t="str">
        <f t="shared" ca="1" si="248"/>
        <v/>
      </c>
      <c r="E892" s="11" t="str">
        <f t="shared" ca="1" si="249"/>
        <v/>
      </c>
      <c r="F892" s="67"/>
      <c r="G892" s="67"/>
      <c r="H892" s="61"/>
      <c r="I892" s="68"/>
      <c r="J892" s="68"/>
      <c r="K892" s="61"/>
      <c r="L892" s="61"/>
    </row>
    <row r="893" spans="1:12" x14ac:dyDescent="0.3">
      <c r="A893" s="11">
        <f t="shared" si="232"/>
        <v>892</v>
      </c>
      <c r="B893" s="24">
        <v>45999</v>
      </c>
      <c r="C893" s="11" t="str">
        <f t="shared" ca="1" si="247"/>
        <v/>
      </c>
      <c r="D893" s="11" t="str">
        <f t="shared" ca="1" si="248"/>
        <v/>
      </c>
      <c r="E893" s="11" t="str">
        <f t="shared" ca="1" si="249"/>
        <v/>
      </c>
      <c r="F893" s="67"/>
      <c r="G893" s="67"/>
      <c r="H893" s="61"/>
      <c r="I893" s="68"/>
      <c r="J893" s="68"/>
      <c r="K893" s="61"/>
      <c r="L893" s="61"/>
    </row>
    <row r="894" spans="1:12" x14ac:dyDescent="0.3">
      <c r="A894" s="11">
        <f t="shared" si="232"/>
        <v>893</v>
      </c>
      <c r="B894" s="24">
        <v>46000</v>
      </c>
      <c r="C894" s="11" t="str">
        <f t="shared" ca="1" si="247"/>
        <v/>
      </c>
      <c r="D894" s="11" t="str">
        <f t="shared" ca="1" si="248"/>
        <v/>
      </c>
      <c r="E894" s="11" t="str">
        <f t="shared" ca="1" si="249"/>
        <v/>
      </c>
      <c r="F894" s="67"/>
      <c r="G894" s="67"/>
      <c r="H894" s="61"/>
      <c r="I894" s="68"/>
      <c r="J894" s="68"/>
      <c r="K894" s="61"/>
      <c r="L894" s="61"/>
    </row>
    <row r="895" spans="1:12" x14ac:dyDescent="0.3">
      <c r="A895" s="11">
        <f t="shared" si="232"/>
        <v>894</v>
      </c>
      <c r="B895" s="24">
        <v>46001</v>
      </c>
      <c r="C895" s="11" t="str">
        <f t="shared" ca="1" si="247"/>
        <v/>
      </c>
      <c r="D895" s="11" t="str">
        <f t="shared" ca="1" si="248"/>
        <v/>
      </c>
      <c r="E895" s="11" t="str">
        <f t="shared" ca="1" si="249"/>
        <v/>
      </c>
      <c r="F895" s="67"/>
      <c r="G895" s="67"/>
      <c r="H895" s="61"/>
      <c r="I895" s="68"/>
      <c r="J895" s="68"/>
      <c r="K895" s="61"/>
      <c r="L895" s="61"/>
    </row>
    <row r="896" spans="1:12" x14ac:dyDescent="0.3">
      <c r="A896" s="11">
        <f t="shared" si="232"/>
        <v>895</v>
      </c>
      <c r="B896" s="24">
        <v>46002</v>
      </c>
      <c r="C896" s="11" t="str">
        <f t="shared" ca="1" si="247"/>
        <v/>
      </c>
      <c r="D896" s="11" t="str">
        <f t="shared" ca="1" si="248"/>
        <v/>
      </c>
      <c r="E896" s="11" t="str">
        <f t="shared" ca="1" si="249"/>
        <v/>
      </c>
      <c r="F896" s="67"/>
      <c r="G896" s="67"/>
      <c r="H896" s="61"/>
      <c r="I896" s="68"/>
      <c r="J896" s="68"/>
      <c r="K896" s="61"/>
      <c r="L896" s="61"/>
    </row>
    <row r="897" spans="1:12" x14ac:dyDescent="0.3">
      <c r="A897" s="11">
        <f t="shared" si="232"/>
        <v>896</v>
      </c>
      <c r="B897" s="24">
        <v>46003</v>
      </c>
      <c r="C897" s="11" t="str">
        <f t="shared" ca="1" si="247"/>
        <v/>
      </c>
      <c r="D897" s="11" t="str">
        <f t="shared" ca="1" si="248"/>
        <v/>
      </c>
      <c r="E897" s="11" t="str">
        <f t="shared" ca="1" si="249"/>
        <v/>
      </c>
      <c r="F897" s="67"/>
      <c r="G897" s="67"/>
      <c r="H897" s="61"/>
      <c r="I897" s="68"/>
      <c r="J897" s="68"/>
      <c r="K897" s="61"/>
      <c r="L897" s="61"/>
    </row>
    <row r="898" spans="1:12" x14ac:dyDescent="0.3">
      <c r="A898" s="11">
        <f t="shared" si="232"/>
        <v>897</v>
      </c>
      <c r="B898" s="24">
        <v>46004</v>
      </c>
      <c r="C898" s="11" t="str">
        <f t="shared" ca="1" si="247"/>
        <v/>
      </c>
      <c r="D898" s="11" t="str">
        <f t="shared" ca="1" si="248"/>
        <v/>
      </c>
      <c r="E898" s="11" t="str">
        <f t="shared" ca="1" si="249"/>
        <v/>
      </c>
      <c r="F898" s="67"/>
      <c r="G898" s="67"/>
      <c r="H898" s="61"/>
      <c r="I898" s="68"/>
      <c r="J898" s="68"/>
      <c r="K898" s="61"/>
      <c r="L898" s="61"/>
    </row>
    <row r="899" spans="1:12" x14ac:dyDescent="0.3">
      <c r="A899" s="11">
        <f t="shared" si="232"/>
        <v>898</v>
      </c>
      <c r="B899" s="24">
        <v>46005</v>
      </c>
      <c r="C899" s="11" t="str">
        <f t="shared" ca="1" si="247"/>
        <v/>
      </c>
      <c r="D899" s="11" t="str">
        <f t="shared" ca="1" si="248"/>
        <v/>
      </c>
      <c r="E899" s="11" t="str">
        <f t="shared" ca="1" si="249"/>
        <v/>
      </c>
      <c r="F899" s="67"/>
      <c r="G899" s="67"/>
      <c r="H899" s="61"/>
      <c r="I899" s="68"/>
      <c r="J899" s="68"/>
      <c r="K899" s="61"/>
      <c r="L899" s="61"/>
    </row>
    <row r="900" spans="1:12" x14ac:dyDescent="0.3">
      <c r="A900" s="11">
        <f t="shared" si="232"/>
        <v>899</v>
      </c>
      <c r="B900" s="24">
        <v>46006</v>
      </c>
      <c r="C900" s="11" t="str">
        <f t="shared" ca="1" si="247"/>
        <v/>
      </c>
      <c r="D900" s="11" t="str">
        <f t="shared" ca="1" si="248"/>
        <v/>
      </c>
      <c r="E900" s="11" t="str">
        <f t="shared" ca="1" si="249"/>
        <v/>
      </c>
      <c r="F900" s="67"/>
      <c r="G900" s="67"/>
      <c r="H900" s="61"/>
      <c r="I900" s="68"/>
      <c r="J900" s="68"/>
      <c r="K900" s="61"/>
      <c r="L900" s="61"/>
    </row>
    <row r="901" spans="1:12" x14ac:dyDescent="0.3">
      <c r="A901" s="11">
        <f t="shared" ref="A901:A964" si="250">A900+1</f>
        <v>900</v>
      </c>
      <c r="B901" s="24">
        <v>46007</v>
      </c>
      <c r="C901" s="11" t="str">
        <f t="shared" ca="1" si="247"/>
        <v/>
      </c>
      <c r="D901" s="11" t="str">
        <f t="shared" ca="1" si="248"/>
        <v/>
      </c>
      <c r="E901" s="11" t="str">
        <f t="shared" ca="1" si="249"/>
        <v/>
      </c>
      <c r="F901" s="67"/>
      <c r="G901" s="67"/>
      <c r="H901" s="61"/>
      <c r="I901" s="68"/>
      <c r="J901" s="68"/>
      <c r="K901" s="61"/>
      <c r="L901" s="61"/>
    </row>
    <row r="902" spans="1:12" x14ac:dyDescent="0.3">
      <c r="A902" s="11">
        <f t="shared" si="250"/>
        <v>901</v>
      </c>
      <c r="B902" s="24">
        <v>46008</v>
      </c>
      <c r="C902" s="11" t="str">
        <f t="shared" ca="1" si="247"/>
        <v/>
      </c>
      <c r="D902" s="11" t="str">
        <f t="shared" ca="1" si="248"/>
        <v/>
      </c>
      <c r="E902" s="11" t="str">
        <f t="shared" ca="1" si="249"/>
        <v/>
      </c>
      <c r="F902" s="67">
        <f t="shared" ref="F902" ca="1" si="251">COUNTIFS(D902:D931,$N$2)</f>
        <v>0</v>
      </c>
      <c r="G902" s="67">
        <f t="shared" ref="G902" ca="1" si="252">SUMIFS(E902:E931,D902:D931,$N$2)</f>
        <v>0</v>
      </c>
      <c r="H902" s="61" t="str">
        <f t="shared" ref="H902" ca="1" si="253">IF(AND(F902&lt;&gt;0,F902&lt;&gt;""),G902/F902,"")</f>
        <v/>
      </c>
      <c r="I902" s="68">
        <f t="shared" ref="I902" ca="1" si="254">COUNTIFS(D902:D931,$N$3)</f>
        <v>0</v>
      </c>
      <c r="J902" s="68">
        <f t="shared" ref="J902" ca="1" si="255">SUMIFS(E902:E931,D902:D931,$N$3)</f>
        <v>0</v>
      </c>
      <c r="K902" s="61" t="str">
        <f t="shared" ref="K902" ca="1" si="256">IF(AND(I902&lt;&gt;"",I902&lt;&gt;0),J902/I902,"")</f>
        <v/>
      </c>
      <c r="L902" s="61" t="str">
        <f t="shared" ref="L902" ca="1" si="257">IF(AND(H902&lt;&gt;"",H902&lt;&gt;0),K902/H902,"")</f>
        <v/>
      </c>
    </row>
    <row r="903" spans="1:12" x14ac:dyDescent="0.3">
      <c r="A903" s="11">
        <f t="shared" si="250"/>
        <v>902</v>
      </c>
      <c r="B903" s="24">
        <v>46009</v>
      </c>
      <c r="C903" s="11" t="str">
        <f t="shared" ca="1" si="247"/>
        <v/>
      </c>
      <c r="D903" s="11" t="str">
        <f t="shared" ca="1" si="248"/>
        <v/>
      </c>
      <c r="E903" s="11" t="str">
        <f t="shared" ca="1" si="249"/>
        <v/>
      </c>
      <c r="F903" s="67"/>
      <c r="G903" s="67"/>
      <c r="H903" s="61"/>
      <c r="I903" s="68"/>
      <c r="J903" s="68"/>
      <c r="K903" s="61"/>
      <c r="L903" s="61"/>
    </row>
    <row r="904" spans="1:12" x14ac:dyDescent="0.3">
      <c r="A904" s="11">
        <f t="shared" si="250"/>
        <v>903</v>
      </c>
      <c r="B904" s="24">
        <v>46010</v>
      </c>
      <c r="C904" s="11" t="str">
        <f t="shared" ca="1" si="247"/>
        <v/>
      </c>
      <c r="D904" s="11" t="str">
        <f t="shared" ca="1" si="248"/>
        <v/>
      </c>
      <c r="E904" s="11" t="str">
        <f t="shared" ca="1" si="249"/>
        <v/>
      </c>
      <c r="F904" s="67"/>
      <c r="G904" s="67"/>
      <c r="H904" s="61"/>
      <c r="I904" s="68"/>
      <c r="J904" s="68"/>
      <c r="K904" s="61"/>
      <c r="L904" s="61"/>
    </row>
    <row r="905" spans="1:12" x14ac:dyDescent="0.3">
      <c r="A905" s="11">
        <f t="shared" si="250"/>
        <v>904</v>
      </c>
      <c r="B905" s="24">
        <v>46011</v>
      </c>
      <c r="C905" s="11" t="str">
        <f t="shared" ca="1" si="247"/>
        <v/>
      </c>
      <c r="D905" s="11" t="str">
        <f t="shared" ca="1" si="248"/>
        <v/>
      </c>
      <c r="E905" s="11" t="str">
        <f t="shared" ca="1" si="249"/>
        <v/>
      </c>
      <c r="F905" s="67"/>
      <c r="G905" s="67"/>
      <c r="H905" s="61"/>
      <c r="I905" s="68"/>
      <c r="J905" s="68"/>
      <c r="K905" s="61"/>
      <c r="L905" s="61"/>
    </row>
    <row r="906" spans="1:12" x14ac:dyDescent="0.3">
      <c r="A906" s="11">
        <f t="shared" si="250"/>
        <v>905</v>
      </c>
      <c r="B906" s="24">
        <v>46012</v>
      </c>
      <c r="C906" s="11" t="str">
        <f t="shared" ca="1" si="247"/>
        <v/>
      </c>
      <c r="D906" s="11" t="str">
        <f t="shared" ca="1" si="248"/>
        <v/>
      </c>
      <c r="E906" s="11" t="str">
        <f t="shared" ca="1" si="249"/>
        <v/>
      </c>
      <c r="F906" s="67"/>
      <c r="G906" s="67"/>
      <c r="H906" s="61"/>
      <c r="I906" s="68"/>
      <c r="J906" s="68"/>
      <c r="K906" s="61"/>
      <c r="L906" s="61"/>
    </row>
    <row r="907" spans="1:12" x14ac:dyDescent="0.3">
      <c r="A907" s="11">
        <f t="shared" si="250"/>
        <v>906</v>
      </c>
      <c r="B907" s="24">
        <v>46013</v>
      </c>
      <c r="C907" s="11" t="str">
        <f t="shared" ca="1" si="247"/>
        <v/>
      </c>
      <c r="D907" s="11" t="str">
        <f t="shared" ca="1" si="248"/>
        <v/>
      </c>
      <c r="E907" s="11" t="str">
        <f t="shared" ca="1" si="249"/>
        <v/>
      </c>
      <c r="F907" s="67"/>
      <c r="G907" s="67"/>
      <c r="H907" s="61"/>
      <c r="I907" s="68"/>
      <c r="J907" s="68"/>
      <c r="K907" s="61"/>
      <c r="L907" s="61"/>
    </row>
    <row r="908" spans="1:12" x14ac:dyDescent="0.3">
      <c r="A908" s="11">
        <f t="shared" si="250"/>
        <v>907</v>
      </c>
      <c r="B908" s="24">
        <v>46014</v>
      </c>
      <c r="C908" s="11" t="str">
        <f t="shared" ca="1" si="247"/>
        <v/>
      </c>
      <c r="D908" s="11" t="str">
        <f t="shared" ca="1" si="248"/>
        <v/>
      </c>
      <c r="E908" s="11" t="str">
        <f t="shared" ca="1" si="249"/>
        <v/>
      </c>
      <c r="F908" s="67"/>
      <c r="G908" s="67"/>
      <c r="H908" s="61"/>
      <c r="I908" s="68"/>
      <c r="J908" s="68"/>
      <c r="K908" s="61"/>
      <c r="L908" s="61"/>
    </row>
    <row r="909" spans="1:12" x14ac:dyDescent="0.3">
      <c r="A909" s="11">
        <f t="shared" si="250"/>
        <v>908</v>
      </c>
      <c r="B909" s="24">
        <v>46015</v>
      </c>
      <c r="C909" s="11" t="str">
        <f t="shared" ca="1" si="247"/>
        <v/>
      </c>
      <c r="D909" s="11" t="str">
        <f t="shared" ca="1" si="248"/>
        <v/>
      </c>
      <c r="E909" s="11" t="str">
        <f t="shared" ca="1" si="249"/>
        <v/>
      </c>
      <c r="F909" s="67"/>
      <c r="G909" s="67"/>
      <c r="H909" s="61"/>
      <c r="I909" s="68"/>
      <c r="J909" s="68"/>
      <c r="K909" s="61"/>
      <c r="L909" s="61"/>
    </row>
    <row r="910" spans="1:12" x14ac:dyDescent="0.3">
      <c r="A910" s="11">
        <f t="shared" si="250"/>
        <v>909</v>
      </c>
      <c r="B910" s="24">
        <v>46016</v>
      </c>
      <c r="C910" s="11" t="str">
        <f t="shared" ca="1" si="247"/>
        <v/>
      </c>
      <c r="D910" s="11" t="str">
        <f t="shared" ca="1" si="248"/>
        <v/>
      </c>
      <c r="E910" s="11" t="str">
        <f t="shared" ca="1" si="249"/>
        <v/>
      </c>
      <c r="F910" s="67"/>
      <c r="G910" s="67"/>
      <c r="H910" s="61"/>
      <c r="I910" s="68"/>
      <c r="J910" s="68"/>
      <c r="K910" s="61"/>
      <c r="L910" s="61"/>
    </row>
    <row r="911" spans="1:12" x14ac:dyDescent="0.3">
      <c r="A911" s="11">
        <f t="shared" si="250"/>
        <v>910</v>
      </c>
      <c r="B911" s="24">
        <v>46017</v>
      </c>
      <c r="C911" s="11" t="str">
        <f t="shared" ca="1" si="247"/>
        <v/>
      </c>
      <c r="D911" s="11" t="str">
        <f t="shared" ca="1" si="248"/>
        <v/>
      </c>
      <c r="E911" s="11" t="str">
        <f t="shared" ca="1" si="249"/>
        <v/>
      </c>
      <c r="F911" s="67"/>
      <c r="G911" s="67"/>
      <c r="H911" s="61"/>
      <c r="I911" s="68"/>
      <c r="J911" s="68"/>
      <c r="K911" s="61"/>
      <c r="L911" s="61"/>
    </row>
    <row r="912" spans="1:12" x14ac:dyDescent="0.3">
      <c r="A912" s="11">
        <f t="shared" si="250"/>
        <v>911</v>
      </c>
      <c r="B912" s="24">
        <v>46018</v>
      </c>
      <c r="C912" s="11" t="str">
        <f t="shared" ca="1" si="247"/>
        <v/>
      </c>
      <c r="D912" s="11" t="str">
        <f t="shared" ca="1" si="248"/>
        <v/>
      </c>
      <c r="E912" s="11" t="str">
        <f t="shared" ca="1" si="249"/>
        <v/>
      </c>
      <c r="F912" s="67"/>
      <c r="G912" s="67"/>
      <c r="H912" s="61"/>
      <c r="I912" s="68"/>
      <c r="J912" s="68"/>
      <c r="K912" s="61"/>
      <c r="L912" s="61"/>
    </row>
    <row r="913" spans="1:12" x14ac:dyDescent="0.3">
      <c r="A913" s="11">
        <f t="shared" si="250"/>
        <v>912</v>
      </c>
      <c r="B913" s="24">
        <v>46019</v>
      </c>
      <c r="C913" s="11" t="str">
        <f t="shared" ca="1" si="247"/>
        <v/>
      </c>
      <c r="D913" s="11" t="str">
        <f t="shared" ca="1" si="248"/>
        <v/>
      </c>
      <c r="E913" s="11" t="str">
        <f t="shared" ca="1" si="249"/>
        <v/>
      </c>
      <c r="F913" s="67"/>
      <c r="G913" s="67"/>
      <c r="H913" s="61"/>
      <c r="I913" s="68"/>
      <c r="J913" s="68"/>
      <c r="K913" s="61"/>
      <c r="L913" s="61"/>
    </row>
    <row r="914" spans="1:12" x14ac:dyDescent="0.3">
      <c r="A914" s="11">
        <f t="shared" si="250"/>
        <v>913</v>
      </c>
      <c r="B914" s="24">
        <v>46020</v>
      </c>
      <c r="C914" s="11" t="str">
        <f t="shared" ca="1" si="247"/>
        <v/>
      </c>
      <c r="D914" s="11" t="str">
        <f t="shared" ca="1" si="248"/>
        <v/>
      </c>
      <c r="E914" s="11" t="str">
        <f t="shared" ca="1" si="249"/>
        <v/>
      </c>
      <c r="F914" s="67"/>
      <c r="G914" s="67"/>
      <c r="H914" s="61"/>
      <c r="I914" s="68"/>
      <c r="J914" s="68"/>
      <c r="K914" s="61"/>
      <c r="L914" s="61"/>
    </row>
    <row r="915" spans="1:12" x14ac:dyDescent="0.3">
      <c r="A915" s="11">
        <f t="shared" si="250"/>
        <v>914</v>
      </c>
      <c r="B915" s="24">
        <v>46021</v>
      </c>
      <c r="C915" s="11" t="str">
        <f t="shared" ca="1" si="247"/>
        <v/>
      </c>
      <c r="D915" s="11" t="str">
        <f t="shared" ca="1" si="248"/>
        <v/>
      </c>
      <c r="E915" s="11" t="str">
        <f t="shared" ca="1" si="249"/>
        <v/>
      </c>
      <c r="F915" s="67"/>
      <c r="G915" s="67"/>
      <c r="H915" s="61"/>
      <c r="I915" s="68"/>
      <c r="J915" s="68"/>
      <c r="K915" s="61"/>
      <c r="L915" s="61"/>
    </row>
    <row r="916" spans="1:12" x14ac:dyDescent="0.3">
      <c r="A916" s="11">
        <f t="shared" si="250"/>
        <v>915</v>
      </c>
      <c r="B916" s="24">
        <v>46022</v>
      </c>
      <c r="C916" s="11" t="str">
        <f t="shared" ca="1" si="247"/>
        <v/>
      </c>
      <c r="D916" s="11" t="str">
        <f t="shared" ca="1" si="248"/>
        <v/>
      </c>
      <c r="E916" s="11" t="str">
        <f t="shared" ca="1" si="249"/>
        <v/>
      </c>
      <c r="F916" s="67"/>
      <c r="G916" s="67"/>
      <c r="H916" s="61"/>
      <c r="I916" s="68"/>
      <c r="J916" s="68"/>
      <c r="K916" s="61"/>
      <c r="L916" s="61"/>
    </row>
    <row r="917" spans="1:12" x14ac:dyDescent="0.3">
      <c r="A917" s="11">
        <f t="shared" si="250"/>
        <v>916</v>
      </c>
      <c r="B917" s="24">
        <v>46023</v>
      </c>
      <c r="C917" s="11" t="str">
        <f t="shared" ca="1" si="247"/>
        <v/>
      </c>
      <c r="D917" s="11" t="str">
        <f t="shared" ca="1" si="248"/>
        <v/>
      </c>
      <c r="E917" s="11" t="str">
        <f t="shared" ca="1" si="249"/>
        <v/>
      </c>
      <c r="F917" s="67"/>
      <c r="G917" s="67"/>
      <c r="H917" s="61"/>
      <c r="I917" s="68"/>
      <c r="J917" s="68"/>
      <c r="K917" s="61"/>
      <c r="L917" s="61"/>
    </row>
    <row r="918" spans="1:12" x14ac:dyDescent="0.3">
      <c r="A918" s="11">
        <f t="shared" si="250"/>
        <v>917</v>
      </c>
      <c r="B918" s="24">
        <v>46024</v>
      </c>
      <c r="C918" s="11" t="str">
        <f t="shared" ca="1" si="247"/>
        <v/>
      </c>
      <c r="D918" s="11" t="str">
        <f t="shared" ca="1" si="248"/>
        <v/>
      </c>
      <c r="E918" s="11" t="str">
        <f t="shared" ca="1" si="249"/>
        <v/>
      </c>
      <c r="F918" s="67"/>
      <c r="G918" s="67"/>
      <c r="H918" s="61"/>
      <c r="I918" s="68"/>
      <c r="J918" s="68"/>
      <c r="K918" s="61"/>
      <c r="L918" s="61"/>
    </row>
    <row r="919" spans="1:12" x14ac:dyDescent="0.3">
      <c r="A919" s="11">
        <f t="shared" si="250"/>
        <v>918</v>
      </c>
      <c r="B919" s="24">
        <v>46025</v>
      </c>
      <c r="C919" s="11" t="str">
        <f t="shared" ca="1" si="247"/>
        <v/>
      </c>
      <c r="D919" s="11" t="str">
        <f t="shared" ca="1" si="248"/>
        <v/>
      </c>
      <c r="E919" s="11" t="str">
        <f t="shared" ca="1" si="249"/>
        <v/>
      </c>
      <c r="F919" s="67"/>
      <c r="G919" s="67"/>
      <c r="H919" s="61"/>
      <c r="I919" s="68"/>
      <c r="J919" s="68"/>
      <c r="K919" s="61"/>
      <c r="L919" s="61"/>
    </row>
    <row r="920" spans="1:12" x14ac:dyDescent="0.3">
      <c r="A920" s="11">
        <f t="shared" si="250"/>
        <v>919</v>
      </c>
      <c r="B920" s="24">
        <v>46026</v>
      </c>
      <c r="C920" s="11" t="str">
        <f t="shared" ca="1" si="247"/>
        <v/>
      </c>
      <c r="D920" s="11" t="str">
        <f t="shared" ca="1" si="248"/>
        <v/>
      </c>
      <c r="E920" s="11" t="str">
        <f t="shared" ca="1" si="249"/>
        <v/>
      </c>
      <c r="F920" s="67"/>
      <c r="G920" s="67"/>
      <c r="H920" s="61"/>
      <c r="I920" s="68"/>
      <c r="J920" s="68"/>
      <c r="K920" s="61"/>
      <c r="L920" s="61"/>
    </row>
    <row r="921" spans="1:12" x14ac:dyDescent="0.3">
      <c r="A921" s="11">
        <f t="shared" si="250"/>
        <v>920</v>
      </c>
      <c r="B921" s="24">
        <v>46027</v>
      </c>
      <c r="C921" s="11" t="str">
        <f t="shared" ca="1" si="247"/>
        <v/>
      </c>
      <c r="D921" s="11" t="str">
        <f t="shared" ca="1" si="248"/>
        <v/>
      </c>
      <c r="E921" s="11" t="str">
        <f t="shared" ca="1" si="249"/>
        <v/>
      </c>
      <c r="F921" s="67"/>
      <c r="G921" s="67"/>
      <c r="H921" s="61"/>
      <c r="I921" s="68"/>
      <c r="J921" s="68"/>
      <c r="K921" s="61"/>
      <c r="L921" s="61"/>
    </row>
    <row r="922" spans="1:12" x14ac:dyDescent="0.3">
      <c r="A922" s="11">
        <f t="shared" si="250"/>
        <v>921</v>
      </c>
      <c r="B922" s="24">
        <v>46028</v>
      </c>
      <c r="C922" s="11" t="str">
        <f t="shared" ca="1" si="247"/>
        <v/>
      </c>
      <c r="D922" s="11" t="str">
        <f t="shared" ca="1" si="248"/>
        <v/>
      </c>
      <c r="E922" s="11" t="str">
        <f t="shared" ca="1" si="249"/>
        <v/>
      </c>
      <c r="F922" s="67"/>
      <c r="G922" s="67"/>
      <c r="H922" s="61"/>
      <c r="I922" s="68"/>
      <c r="J922" s="68"/>
      <c r="K922" s="61"/>
      <c r="L922" s="61"/>
    </row>
    <row r="923" spans="1:12" x14ac:dyDescent="0.3">
      <c r="A923" s="11">
        <f t="shared" si="250"/>
        <v>922</v>
      </c>
      <c r="B923" s="24">
        <v>46029</v>
      </c>
      <c r="C923" s="11" t="str">
        <f t="shared" ca="1" si="247"/>
        <v/>
      </c>
      <c r="D923" s="11" t="str">
        <f t="shared" ca="1" si="248"/>
        <v/>
      </c>
      <c r="E923" s="11" t="str">
        <f t="shared" ca="1" si="249"/>
        <v/>
      </c>
      <c r="F923" s="67"/>
      <c r="G923" s="67"/>
      <c r="H923" s="61"/>
      <c r="I923" s="68"/>
      <c r="J923" s="68"/>
      <c r="K923" s="61"/>
      <c r="L923" s="61"/>
    </row>
    <row r="924" spans="1:12" x14ac:dyDescent="0.3">
      <c r="A924" s="11">
        <f t="shared" si="250"/>
        <v>923</v>
      </c>
      <c r="B924" s="24">
        <v>46030</v>
      </c>
      <c r="C924" s="11" t="str">
        <f t="shared" ca="1" si="247"/>
        <v/>
      </c>
      <c r="D924" s="11" t="str">
        <f t="shared" ca="1" si="248"/>
        <v/>
      </c>
      <c r="E924" s="11" t="str">
        <f t="shared" ca="1" si="249"/>
        <v/>
      </c>
      <c r="F924" s="67"/>
      <c r="G924" s="67"/>
      <c r="H924" s="61"/>
      <c r="I924" s="68"/>
      <c r="J924" s="68"/>
      <c r="K924" s="61"/>
      <c r="L924" s="61"/>
    </row>
    <row r="925" spans="1:12" x14ac:dyDescent="0.3">
      <c r="A925" s="11">
        <f t="shared" si="250"/>
        <v>924</v>
      </c>
      <c r="B925" s="24">
        <v>46031</v>
      </c>
      <c r="C925" s="11" t="str">
        <f t="shared" ca="1" si="247"/>
        <v/>
      </c>
      <c r="D925" s="11" t="str">
        <f t="shared" ca="1" si="248"/>
        <v/>
      </c>
      <c r="E925" s="11" t="str">
        <f t="shared" ca="1" si="249"/>
        <v/>
      </c>
      <c r="F925" s="67"/>
      <c r="G925" s="67"/>
      <c r="H925" s="61"/>
      <c r="I925" s="68"/>
      <c r="J925" s="68"/>
      <c r="K925" s="61"/>
      <c r="L925" s="61"/>
    </row>
    <row r="926" spans="1:12" x14ac:dyDescent="0.3">
      <c r="A926" s="11">
        <f t="shared" si="250"/>
        <v>925</v>
      </c>
      <c r="B926" s="24">
        <v>46032</v>
      </c>
      <c r="C926" s="11" t="str">
        <f t="shared" ca="1" si="247"/>
        <v/>
      </c>
      <c r="D926" s="11" t="str">
        <f t="shared" ca="1" si="248"/>
        <v/>
      </c>
      <c r="E926" s="11" t="str">
        <f t="shared" ca="1" si="249"/>
        <v/>
      </c>
      <c r="F926" s="67"/>
      <c r="G926" s="67"/>
      <c r="H926" s="61"/>
      <c r="I926" s="68"/>
      <c r="J926" s="68"/>
      <c r="K926" s="61"/>
      <c r="L926" s="61"/>
    </row>
    <row r="927" spans="1:12" x14ac:dyDescent="0.3">
      <c r="A927" s="11">
        <f t="shared" si="250"/>
        <v>926</v>
      </c>
      <c r="B927" s="24">
        <v>46033</v>
      </c>
      <c r="C927" s="11" t="str">
        <f t="shared" ca="1" si="247"/>
        <v/>
      </c>
      <c r="D927" s="11" t="str">
        <f t="shared" ca="1" si="248"/>
        <v/>
      </c>
      <c r="E927" s="11" t="str">
        <f t="shared" ca="1" si="249"/>
        <v/>
      </c>
      <c r="F927" s="67"/>
      <c r="G927" s="67"/>
      <c r="H927" s="61"/>
      <c r="I927" s="68"/>
      <c r="J927" s="68"/>
      <c r="K927" s="61"/>
      <c r="L927" s="61"/>
    </row>
    <row r="928" spans="1:12" x14ac:dyDescent="0.3">
      <c r="A928" s="11">
        <f t="shared" si="250"/>
        <v>927</v>
      </c>
      <c r="B928" s="24">
        <v>46034</v>
      </c>
      <c r="C928" s="11" t="str">
        <f t="shared" ca="1" si="247"/>
        <v/>
      </c>
      <c r="D928" s="11" t="str">
        <f t="shared" ca="1" si="248"/>
        <v/>
      </c>
      <c r="E928" s="11" t="str">
        <f t="shared" ca="1" si="249"/>
        <v/>
      </c>
      <c r="F928" s="67"/>
      <c r="G928" s="67"/>
      <c r="H928" s="61"/>
      <c r="I928" s="68"/>
      <c r="J928" s="68"/>
      <c r="K928" s="61"/>
      <c r="L928" s="61"/>
    </row>
    <row r="929" spans="1:12" x14ac:dyDescent="0.3">
      <c r="A929" s="11">
        <f t="shared" si="250"/>
        <v>928</v>
      </c>
      <c r="B929" s="24">
        <v>46035</v>
      </c>
      <c r="C929" s="11" t="str">
        <f t="shared" ca="1" si="247"/>
        <v/>
      </c>
      <c r="D929" s="11" t="str">
        <f t="shared" ca="1" si="248"/>
        <v/>
      </c>
      <c r="E929" s="11" t="str">
        <f t="shared" ca="1" si="249"/>
        <v/>
      </c>
      <c r="F929" s="67"/>
      <c r="G929" s="67"/>
      <c r="H929" s="61"/>
      <c r="I929" s="68"/>
      <c r="J929" s="68"/>
      <c r="K929" s="61"/>
      <c r="L929" s="61"/>
    </row>
    <row r="930" spans="1:12" x14ac:dyDescent="0.3">
      <c r="A930" s="11">
        <f t="shared" si="250"/>
        <v>929</v>
      </c>
      <c r="B930" s="24">
        <v>46036</v>
      </c>
      <c r="C930" s="11" t="str">
        <f t="shared" ca="1" si="247"/>
        <v/>
      </c>
      <c r="D930" s="11" t="str">
        <f t="shared" ca="1" si="248"/>
        <v/>
      </c>
      <c r="E930" s="11" t="str">
        <f t="shared" ca="1" si="249"/>
        <v/>
      </c>
      <c r="F930" s="67"/>
      <c r="G930" s="67"/>
      <c r="H930" s="61"/>
      <c r="I930" s="68"/>
      <c r="J930" s="68"/>
      <c r="K930" s="61"/>
      <c r="L930" s="61"/>
    </row>
    <row r="931" spans="1:12" x14ac:dyDescent="0.3">
      <c r="A931" s="11">
        <f t="shared" si="250"/>
        <v>930</v>
      </c>
      <c r="B931" s="24">
        <v>46037</v>
      </c>
      <c r="C931" s="11" t="str">
        <f t="shared" ca="1" si="247"/>
        <v/>
      </c>
      <c r="D931" s="11" t="str">
        <f t="shared" ca="1" si="248"/>
        <v/>
      </c>
      <c r="E931" s="11" t="str">
        <f t="shared" ca="1" si="249"/>
        <v/>
      </c>
      <c r="F931" s="67"/>
      <c r="G931" s="67"/>
      <c r="H931" s="61"/>
      <c r="I931" s="68"/>
      <c r="J931" s="68"/>
      <c r="K931" s="61"/>
      <c r="L931" s="61"/>
    </row>
    <row r="932" spans="1:12" x14ac:dyDescent="0.3">
      <c r="A932" s="11">
        <f t="shared" si="250"/>
        <v>931</v>
      </c>
      <c r="B932" s="24">
        <v>46038</v>
      </c>
      <c r="C932" s="11" t="str">
        <f t="shared" ca="1" si="247"/>
        <v/>
      </c>
      <c r="D932" s="11" t="str">
        <f t="shared" ca="1" si="248"/>
        <v/>
      </c>
      <c r="E932" s="11" t="str">
        <f t="shared" ca="1" si="249"/>
        <v/>
      </c>
      <c r="F932" s="67">
        <f t="shared" ref="F932" ca="1" si="258">COUNTIFS(D932:D961,$N$2)</f>
        <v>0</v>
      </c>
      <c r="G932" s="67">
        <f t="shared" ref="G932" ca="1" si="259">SUMIFS(E932:E961,D932:D961,$N$2)</f>
        <v>0</v>
      </c>
      <c r="H932" s="61" t="str">
        <f t="shared" ref="H932" ca="1" si="260">IF(AND(F932&lt;&gt;0,F932&lt;&gt;""),G932/F932,"")</f>
        <v/>
      </c>
      <c r="I932" s="68">
        <f t="shared" ref="I932" ca="1" si="261">COUNTIFS(D932:D961,$N$3)</f>
        <v>0</v>
      </c>
      <c r="J932" s="68">
        <f t="shared" ref="J932" ca="1" si="262">SUMIFS(E932:E961,D932:D961,$N$3)</f>
        <v>0</v>
      </c>
      <c r="K932" s="61" t="str">
        <f t="shared" ref="K932" ca="1" si="263">IF(AND(I932&lt;&gt;"",I932&lt;&gt;0),J932/I932,"")</f>
        <v/>
      </c>
      <c r="L932" s="61" t="str">
        <f t="shared" ref="L932" ca="1" si="264">IF(AND(H932&lt;&gt;"",H932&lt;&gt;0),K932/H932,"")</f>
        <v/>
      </c>
    </row>
    <row r="933" spans="1:12" x14ac:dyDescent="0.3">
      <c r="A933" s="11">
        <f t="shared" si="250"/>
        <v>932</v>
      </c>
      <c r="B933" s="24">
        <v>46039</v>
      </c>
      <c r="C933" s="11" t="str">
        <f t="shared" ca="1" si="247"/>
        <v/>
      </c>
      <c r="D933" s="11" t="str">
        <f t="shared" ca="1" si="248"/>
        <v/>
      </c>
      <c r="E933" s="11" t="str">
        <f t="shared" ca="1" si="249"/>
        <v/>
      </c>
      <c r="F933" s="67"/>
      <c r="G933" s="67"/>
      <c r="H933" s="61"/>
      <c r="I933" s="68"/>
      <c r="J933" s="68"/>
      <c r="K933" s="61"/>
      <c r="L933" s="61"/>
    </row>
    <row r="934" spans="1:12" x14ac:dyDescent="0.3">
      <c r="A934" s="11">
        <f t="shared" si="250"/>
        <v>933</v>
      </c>
      <c r="B934" s="24">
        <v>46040</v>
      </c>
      <c r="C934" s="11" t="str">
        <f t="shared" ca="1" si="247"/>
        <v/>
      </c>
      <c r="D934" s="11" t="str">
        <f t="shared" ca="1" si="248"/>
        <v/>
      </c>
      <c r="E934" s="11" t="str">
        <f t="shared" ca="1" si="249"/>
        <v/>
      </c>
      <c r="F934" s="67"/>
      <c r="G934" s="67"/>
      <c r="H934" s="61"/>
      <c r="I934" s="68"/>
      <c r="J934" s="68"/>
      <c r="K934" s="61"/>
      <c r="L934" s="61"/>
    </row>
    <row r="935" spans="1:12" x14ac:dyDescent="0.3">
      <c r="A935" s="11">
        <f t="shared" si="250"/>
        <v>934</v>
      </c>
      <c r="B935" s="24">
        <v>46041</v>
      </c>
      <c r="C935" s="11" t="str">
        <f t="shared" ca="1" si="247"/>
        <v/>
      </c>
      <c r="D935" s="11" t="str">
        <f t="shared" ca="1" si="248"/>
        <v/>
      </c>
      <c r="E935" s="11" t="str">
        <f t="shared" ca="1" si="249"/>
        <v/>
      </c>
      <c r="F935" s="67"/>
      <c r="G935" s="67"/>
      <c r="H935" s="61"/>
      <c r="I935" s="68"/>
      <c r="J935" s="68"/>
      <c r="K935" s="61"/>
      <c r="L935" s="61"/>
    </row>
    <row r="936" spans="1:12" x14ac:dyDescent="0.3">
      <c r="A936" s="11">
        <f t="shared" si="250"/>
        <v>935</v>
      </c>
      <c r="B936" s="24">
        <v>46042</v>
      </c>
      <c r="C936" s="11" t="str">
        <f t="shared" ca="1" si="247"/>
        <v/>
      </c>
      <c r="D936" s="11" t="str">
        <f t="shared" ca="1" si="248"/>
        <v/>
      </c>
      <c r="E936" s="11" t="str">
        <f t="shared" ca="1" si="249"/>
        <v/>
      </c>
      <c r="F936" s="67"/>
      <c r="G936" s="67"/>
      <c r="H936" s="61"/>
      <c r="I936" s="68"/>
      <c r="J936" s="68"/>
      <c r="K936" s="61"/>
      <c r="L936" s="61"/>
    </row>
    <row r="937" spans="1:12" x14ac:dyDescent="0.3">
      <c r="A937" s="11">
        <f t="shared" si="250"/>
        <v>936</v>
      </c>
      <c r="B937" s="24">
        <v>46043</v>
      </c>
      <c r="C937" s="11" t="str">
        <f t="shared" ca="1" si="247"/>
        <v/>
      </c>
      <c r="D937" s="11" t="str">
        <f t="shared" ca="1" si="248"/>
        <v/>
      </c>
      <c r="E937" s="11" t="str">
        <f t="shared" ca="1" si="249"/>
        <v/>
      </c>
      <c r="F937" s="67"/>
      <c r="G937" s="67"/>
      <c r="H937" s="61"/>
      <c r="I937" s="68"/>
      <c r="J937" s="68"/>
      <c r="K937" s="61"/>
      <c r="L937" s="61"/>
    </row>
    <row r="938" spans="1:12" x14ac:dyDescent="0.3">
      <c r="A938" s="11">
        <f t="shared" si="250"/>
        <v>937</v>
      </c>
      <c r="B938" s="24">
        <v>46044</v>
      </c>
      <c r="C938" s="11" t="str">
        <f t="shared" ref="C938:C1001" ca="1" si="265">IF(TODAY() &gt;= B938, COUNTIFS(data_2,_xlfn.CONCAT("=",B938)), "")</f>
        <v/>
      </c>
      <c r="D938" s="11" t="str">
        <f t="shared" ref="D938:D1001" ca="1" si="266">IF(C938&lt;&gt;"",IF(C938&gt;=1,1,0),"")</f>
        <v/>
      </c>
      <c r="E938" s="11" t="str">
        <f t="shared" ref="E938:E1001" ca="1" si="267">IF(TODAY() &gt;= B938, COUNTIFS(data_1,_xlfn.CONCAT("=",B938)), "")</f>
        <v/>
      </c>
      <c r="F938" s="67"/>
      <c r="G938" s="67"/>
      <c r="H938" s="61"/>
      <c r="I938" s="68"/>
      <c r="J938" s="68"/>
      <c r="K938" s="61"/>
      <c r="L938" s="61"/>
    </row>
    <row r="939" spans="1:12" x14ac:dyDescent="0.3">
      <c r="A939" s="11">
        <f t="shared" si="250"/>
        <v>938</v>
      </c>
      <c r="B939" s="24">
        <v>46045</v>
      </c>
      <c r="C939" s="11" t="str">
        <f t="shared" ca="1" si="265"/>
        <v/>
      </c>
      <c r="D939" s="11" t="str">
        <f t="shared" ca="1" si="266"/>
        <v/>
      </c>
      <c r="E939" s="11" t="str">
        <f t="shared" ca="1" si="267"/>
        <v/>
      </c>
      <c r="F939" s="67"/>
      <c r="G939" s="67"/>
      <c r="H939" s="61"/>
      <c r="I939" s="68"/>
      <c r="J939" s="68"/>
      <c r="K939" s="61"/>
      <c r="L939" s="61"/>
    </row>
    <row r="940" spans="1:12" x14ac:dyDescent="0.3">
      <c r="A940" s="11">
        <f t="shared" si="250"/>
        <v>939</v>
      </c>
      <c r="B940" s="24">
        <v>46046</v>
      </c>
      <c r="C940" s="11" t="str">
        <f t="shared" ca="1" si="265"/>
        <v/>
      </c>
      <c r="D940" s="11" t="str">
        <f t="shared" ca="1" si="266"/>
        <v/>
      </c>
      <c r="E940" s="11" t="str">
        <f t="shared" ca="1" si="267"/>
        <v/>
      </c>
      <c r="F940" s="67"/>
      <c r="G940" s="67"/>
      <c r="H940" s="61"/>
      <c r="I940" s="68"/>
      <c r="J940" s="68"/>
      <c r="K940" s="61"/>
      <c r="L940" s="61"/>
    </row>
    <row r="941" spans="1:12" x14ac:dyDescent="0.3">
      <c r="A941" s="11">
        <f t="shared" si="250"/>
        <v>940</v>
      </c>
      <c r="B941" s="24">
        <v>46047</v>
      </c>
      <c r="C941" s="11" t="str">
        <f t="shared" ca="1" si="265"/>
        <v/>
      </c>
      <c r="D941" s="11" t="str">
        <f t="shared" ca="1" si="266"/>
        <v/>
      </c>
      <c r="E941" s="11" t="str">
        <f t="shared" ca="1" si="267"/>
        <v/>
      </c>
      <c r="F941" s="67"/>
      <c r="G941" s="67"/>
      <c r="H941" s="61"/>
      <c r="I941" s="68"/>
      <c r="J941" s="68"/>
      <c r="K941" s="61"/>
      <c r="L941" s="61"/>
    </row>
    <row r="942" spans="1:12" x14ac:dyDescent="0.3">
      <c r="A942" s="11">
        <f t="shared" si="250"/>
        <v>941</v>
      </c>
      <c r="B942" s="24">
        <v>46048</v>
      </c>
      <c r="C942" s="11" t="str">
        <f t="shared" ca="1" si="265"/>
        <v/>
      </c>
      <c r="D942" s="11" t="str">
        <f t="shared" ca="1" si="266"/>
        <v/>
      </c>
      <c r="E942" s="11" t="str">
        <f t="shared" ca="1" si="267"/>
        <v/>
      </c>
      <c r="F942" s="67"/>
      <c r="G942" s="67"/>
      <c r="H942" s="61"/>
      <c r="I942" s="68"/>
      <c r="J942" s="68"/>
      <c r="K942" s="61"/>
      <c r="L942" s="61"/>
    </row>
    <row r="943" spans="1:12" x14ac:dyDescent="0.3">
      <c r="A943" s="11">
        <f t="shared" si="250"/>
        <v>942</v>
      </c>
      <c r="B943" s="24">
        <v>46049</v>
      </c>
      <c r="C943" s="11" t="str">
        <f t="shared" ca="1" si="265"/>
        <v/>
      </c>
      <c r="D943" s="11" t="str">
        <f t="shared" ca="1" si="266"/>
        <v/>
      </c>
      <c r="E943" s="11" t="str">
        <f t="shared" ca="1" si="267"/>
        <v/>
      </c>
      <c r="F943" s="67"/>
      <c r="G943" s="67"/>
      <c r="H943" s="61"/>
      <c r="I943" s="68"/>
      <c r="J943" s="68"/>
      <c r="K943" s="61"/>
      <c r="L943" s="61"/>
    </row>
    <row r="944" spans="1:12" x14ac:dyDescent="0.3">
      <c r="A944" s="11">
        <f t="shared" si="250"/>
        <v>943</v>
      </c>
      <c r="B944" s="24">
        <v>46050</v>
      </c>
      <c r="C944" s="11" t="str">
        <f t="shared" ca="1" si="265"/>
        <v/>
      </c>
      <c r="D944" s="11" t="str">
        <f t="shared" ca="1" si="266"/>
        <v/>
      </c>
      <c r="E944" s="11" t="str">
        <f t="shared" ca="1" si="267"/>
        <v/>
      </c>
      <c r="F944" s="67"/>
      <c r="G944" s="67"/>
      <c r="H944" s="61"/>
      <c r="I944" s="68"/>
      <c r="J944" s="68"/>
      <c r="K944" s="61"/>
      <c r="L944" s="61"/>
    </row>
    <row r="945" spans="1:12" x14ac:dyDescent="0.3">
      <c r="A945" s="11">
        <f t="shared" si="250"/>
        <v>944</v>
      </c>
      <c r="B945" s="24">
        <v>46051</v>
      </c>
      <c r="C945" s="11" t="str">
        <f t="shared" ca="1" si="265"/>
        <v/>
      </c>
      <c r="D945" s="11" t="str">
        <f t="shared" ca="1" si="266"/>
        <v/>
      </c>
      <c r="E945" s="11" t="str">
        <f t="shared" ca="1" si="267"/>
        <v/>
      </c>
      <c r="F945" s="67"/>
      <c r="G945" s="67"/>
      <c r="H945" s="61"/>
      <c r="I945" s="68"/>
      <c r="J945" s="68"/>
      <c r="K945" s="61"/>
      <c r="L945" s="61"/>
    </row>
    <row r="946" spans="1:12" x14ac:dyDescent="0.3">
      <c r="A946" s="11">
        <f t="shared" si="250"/>
        <v>945</v>
      </c>
      <c r="B946" s="24">
        <v>46052</v>
      </c>
      <c r="C946" s="11" t="str">
        <f t="shared" ca="1" si="265"/>
        <v/>
      </c>
      <c r="D946" s="11" t="str">
        <f t="shared" ca="1" si="266"/>
        <v/>
      </c>
      <c r="E946" s="11" t="str">
        <f t="shared" ca="1" si="267"/>
        <v/>
      </c>
      <c r="F946" s="67"/>
      <c r="G946" s="67"/>
      <c r="H946" s="61"/>
      <c r="I946" s="68"/>
      <c r="J946" s="68"/>
      <c r="K946" s="61"/>
      <c r="L946" s="61"/>
    </row>
    <row r="947" spans="1:12" x14ac:dyDescent="0.3">
      <c r="A947" s="11">
        <f t="shared" si="250"/>
        <v>946</v>
      </c>
      <c r="B947" s="24">
        <v>46053</v>
      </c>
      <c r="C947" s="11" t="str">
        <f t="shared" ca="1" si="265"/>
        <v/>
      </c>
      <c r="D947" s="11" t="str">
        <f t="shared" ca="1" si="266"/>
        <v/>
      </c>
      <c r="E947" s="11" t="str">
        <f t="shared" ca="1" si="267"/>
        <v/>
      </c>
      <c r="F947" s="67"/>
      <c r="G947" s="67"/>
      <c r="H947" s="61"/>
      <c r="I947" s="68"/>
      <c r="J947" s="68"/>
      <c r="K947" s="61"/>
      <c r="L947" s="61"/>
    </row>
    <row r="948" spans="1:12" x14ac:dyDescent="0.3">
      <c r="A948" s="11">
        <f t="shared" si="250"/>
        <v>947</v>
      </c>
      <c r="B948" s="24">
        <v>46054</v>
      </c>
      <c r="C948" s="11" t="str">
        <f t="shared" ca="1" si="265"/>
        <v/>
      </c>
      <c r="D948" s="11" t="str">
        <f t="shared" ca="1" si="266"/>
        <v/>
      </c>
      <c r="E948" s="11" t="str">
        <f t="shared" ca="1" si="267"/>
        <v/>
      </c>
      <c r="F948" s="67"/>
      <c r="G948" s="67"/>
      <c r="H948" s="61"/>
      <c r="I948" s="68"/>
      <c r="J948" s="68"/>
      <c r="K948" s="61"/>
      <c r="L948" s="61"/>
    </row>
    <row r="949" spans="1:12" x14ac:dyDescent="0.3">
      <c r="A949" s="11">
        <f t="shared" si="250"/>
        <v>948</v>
      </c>
      <c r="B949" s="24">
        <v>46055</v>
      </c>
      <c r="C949" s="11" t="str">
        <f t="shared" ca="1" si="265"/>
        <v/>
      </c>
      <c r="D949" s="11" t="str">
        <f t="shared" ca="1" si="266"/>
        <v/>
      </c>
      <c r="E949" s="11" t="str">
        <f t="shared" ca="1" si="267"/>
        <v/>
      </c>
      <c r="F949" s="67"/>
      <c r="G949" s="67"/>
      <c r="H949" s="61"/>
      <c r="I949" s="68"/>
      <c r="J949" s="68"/>
      <c r="K949" s="61"/>
      <c r="L949" s="61"/>
    </row>
    <row r="950" spans="1:12" x14ac:dyDescent="0.3">
      <c r="A950" s="11">
        <f t="shared" si="250"/>
        <v>949</v>
      </c>
      <c r="B950" s="24">
        <v>46056</v>
      </c>
      <c r="C950" s="11" t="str">
        <f t="shared" ca="1" si="265"/>
        <v/>
      </c>
      <c r="D950" s="11" t="str">
        <f t="shared" ca="1" si="266"/>
        <v/>
      </c>
      <c r="E950" s="11" t="str">
        <f t="shared" ca="1" si="267"/>
        <v/>
      </c>
      <c r="F950" s="67"/>
      <c r="G950" s="67"/>
      <c r="H950" s="61"/>
      <c r="I950" s="68"/>
      <c r="J950" s="68"/>
      <c r="K950" s="61"/>
      <c r="L950" s="61"/>
    </row>
    <row r="951" spans="1:12" x14ac:dyDescent="0.3">
      <c r="A951" s="11">
        <f t="shared" si="250"/>
        <v>950</v>
      </c>
      <c r="B951" s="24">
        <v>46057</v>
      </c>
      <c r="C951" s="11" t="str">
        <f t="shared" ca="1" si="265"/>
        <v/>
      </c>
      <c r="D951" s="11" t="str">
        <f t="shared" ca="1" si="266"/>
        <v/>
      </c>
      <c r="E951" s="11" t="str">
        <f t="shared" ca="1" si="267"/>
        <v/>
      </c>
      <c r="F951" s="67"/>
      <c r="G951" s="67"/>
      <c r="H951" s="61"/>
      <c r="I951" s="68"/>
      <c r="J951" s="68"/>
      <c r="K951" s="61"/>
      <c r="L951" s="61"/>
    </row>
    <row r="952" spans="1:12" x14ac:dyDescent="0.3">
      <c r="A952" s="11">
        <f t="shared" si="250"/>
        <v>951</v>
      </c>
      <c r="B952" s="24">
        <v>46058</v>
      </c>
      <c r="C952" s="11" t="str">
        <f t="shared" ca="1" si="265"/>
        <v/>
      </c>
      <c r="D952" s="11" t="str">
        <f t="shared" ca="1" si="266"/>
        <v/>
      </c>
      <c r="E952" s="11" t="str">
        <f t="shared" ca="1" si="267"/>
        <v/>
      </c>
      <c r="F952" s="67"/>
      <c r="G952" s="67"/>
      <c r="H952" s="61"/>
      <c r="I952" s="68"/>
      <c r="J952" s="68"/>
      <c r="K952" s="61"/>
      <c r="L952" s="61"/>
    </row>
    <row r="953" spans="1:12" x14ac:dyDescent="0.3">
      <c r="A953" s="11">
        <f t="shared" si="250"/>
        <v>952</v>
      </c>
      <c r="B953" s="24">
        <v>46059</v>
      </c>
      <c r="C953" s="11" t="str">
        <f t="shared" ca="1" si="265"/>
        <v/>
      </c>
      <c r="D953" s="11" t="str">
        <f t="shared" ca="1" si="266"/>
        <v/>
      </c>
      <c r="E953" s="11" t="str">
        <f t="shared" ca="1" si="267"/>
        <v/>
      </c>
      <c r="F953" s="67"/>
      <c r="G953" s="67"/>
      <c r="H953" s="61"/>
      <c r="I953" s="68"/>
      <c r="J953" s="68"/>
      <c r="K953" s="61"/>
      <c r="L953" s="61"/>
    </row>
    <row r="954" spans="1:12" x14ac:dyDescent="0.3">
      <c r="A954" s="11">
        <f t="shared" si="250"/>
        <v>953</v>
      </c>
      <c r="B954" s="24">
        <v>46060</v>
      </c>
      <c r="C954" s="11" t="str">
        <f t="shared" ca="1" si="265"/>
        <v/>
      </c>
      <c r="D954" s="11" t="str">
        <f t="shared" ca="1" si="266"/>
        <v/>
      </c>
      <c r="E954" s="11" t="str">
        <f t="shared" ca="1" si="267"/>
        <v/>
      </c>
      <c r="F954" s="67"/>
      <c r="G954" s="67"/>
      <c r="H954" s="61"/>
      <c r="I954" s="68"/>
      <c r="J954" s="68"/>
      <c r="K954" s="61"/>
      <c r="L954" s="61"/>
    </row>
    <row r="955" spans="1:12" x14ac:dyDescent="0.3">
      <c r="A955" s="11">
        <f t="shared" si="250"/>
        <v>954</v>
      </c>
      <c r="B955" s="24">
        <v>46061</v>
      </c>
      <c r="C955" s="11" t="str">
        <f t="shared" ca="1" si="265"/>
        <v/>
      </c>
      <c r="D955" s="11" t="str">
        <f t="shared" ca="1" si="266"/>
        <v/>
      </c>
      <c r="E955" s="11" t="str">
        <f t="shared" ca="1" si="267"/>
        <v/>
      </c>
      <c r="F955" s="67"/>
      <c r="G955" s="67"/>
      <c r="H955" s="61"/>
      <c r="I955" s="68"/>
      <c r="J955" s="68"/>
      <c r="K955" s="61"/>
      <c r="L955" s="61"/>
    </row>
    <row r="956" spans="1:12" x14ac:dyDescent="0.3">
      <c r="A956" s="11">
        <f t="shared" si="250"/>
        <v>955</v>
      </c>
      <c r="B956" s="24">
        <v>46062</v>
      </c>
      <c r="C956" s="11" t="str">
        <f t="shared" ca="1" si="265"/>
        <v/>
      </c>
      <c r="D956" s="11" t="str">
        <f t="shared" ca="1" si="266"/>
        <v/>
      </c>
      <c r="E956" s="11" t="str">
        <f t="shared" ca="1" si="267"/>
        <v/>
      </c>
      <c r="F956" s="67"/>
      <c r="G956" s="67"/>
      <c r="H956" s="61"/>
      <c r="I956" s="68"/>
      <c r="J956" s="68"/>
      <c r="K956" s="61"/>
      <c r="L956" s="61"/>
    </row>
    <row r="957" spans="1:12" x14ac:dyDescent="0.3">
      <c r="A957" s="11">
        <f t="shared" si="250"/>
        <v>956</v>
      </c>
      <c r="B957" s="24">
        <v>46063</v>
      </c>
      <c r="C957" s="11" t="str">
        <f t="shared" ca="1" si="265"/>
        <v/>
      </c>
      <c r="D957" s="11" t="str">
        <f t="shared" ca="1" si="266"/>
        <v/>
      </c>
      <c r="E957" s="11" t="str">
        <f t="shared" ca="1" si="267"/>
        <v/>
      </c>
      <c r="F957" s="67"/>
      <c r="G957" s="67"/>
      <c r="H957" s="61"/>
      <c r="I957" s="68"/>
      <c r="J957" s="68"/>
      <c r="K957" s="61"/>
      <c r="L957" s="61"/>
    </row>
    <row r="958" spans="1:12" x14ac:dyDescent="0.3">
      <c r="A958" s="11">
        <f t="shared" si="250"/>
        <v>957</v>
      </c>
      <c r="B958" s="24">
        <v>46064</v>
      </c>
      <c r="C958" s="11" t="str">
        <f t="shared" ca="1" si="265"/>
        <v/>
      </c>
      <c r="D958" s="11" t="str">
        <f t="shared" ca="1" si="266"/>
        <v/>
      </c>
      <c r="E958" s="11" t="str">
        <f t="shared" ca="1" si="267"/>
        <v/>
      </c>
      <c r="F958" s="67"/>
      <c r="G958" s="67"/>
      <c r="H958" s="61"/>
      <c r="I958" s="68"/>
      <c r="J958" s="68"/>
      <c r="K958" s="61"/>
      <c r="L958" s="61"/>
    </row>
    <row r="959" spans="1:12" x14ac:dyDescent="0.3">
      <c r="A959" s="11">
        <f t="shared" si="250"/>
        <v>958</v>
      </c>
      <c r="B959" s="24">
        <v>46065</v>
      </c>
      <c r="C959" s="11" t="str">
        <f t="shared" ca="1" si="265"/>
        <v/>
      </c>
      <c r="D959" s="11" t="str">
        <f t="shared" ca="1" si="266"/>
        <v/>
      </c>
      <c r="E959" s="11" t="str">
        <f t="shared" ca="1" si="267"/>
        <v/>
      </c>
      <c r="F959" s="67"/>
      <c r="G959" s="67"/>
      <c r="H959" s="61"/>
      <c r="I959" s="68"/>
      <c r="J959" s="68"/>
      <c r="K959" s="61"/>
      <c r="L959" s="61"/>
    </row>
    <row r="960" spans="1:12" x14ac:dyDescent="0.3">
      <c r="A960" s="11">
        <f t="shared" si="250"/>
        <v>959</v>
      </c>
      <c r="B960" s="24">
        <v>46066</v>
      </c>
      <c r="C960" s="11" t="str">
        <f t="shared" ca="1" si="265"/>
        <v/>
      </c>
      <c r="D960" s="11" t="str">
        <f t="shared" ca="1" si="266"/>
        <v/>
      </c>
      <c r="E960" s="11" t="str">
        <f t="shared" ca="1" si="267"/>
        <v/>
      </c>
      <c r="F960" s="67"/>
      <c r="G960" s="67"/>
      <c r="H960" s="61"/>
      <c r="I960" s="68"/>
      <c r="J960" s="68"/>
      <c r="K960" s="61"/>
      <c r="L960" s="61"/>
    </row>
    <row r="961" spans="1:12" x14ac:dyDescent="0.3">
      <c r="A961" s="11">
        <f t="shared" si="250"/>
        <v>960</v>
      </c>
      <c r="B961" s="24">
        <v>46067</v>
      </c>
      <c r="C961" s="11" t="str">
        <f t="shared" ca="1" si="265"/>
        <v/>
      </c>
      <c r="D961" s="11" t="str">
        <f t="shared" ca="1" si="266"/>
        <v/>
      </c>
      <c r="E961" s="11" t="str">
        <f t="shared" ca="1" si="267"/>
        <v/>
      </c>
      <c r="F961" s="67"/>
      <c r="G961" s="67"/>
      <c r="H961" s="61"/>
      <c r="I961" s="68"/>
      <c r="J961" s="68"/>
      <c r="K961" s="61"/>
      <c r="L961" s="61"/>
    </row>
    <row r="962" spans="1:12" x14ac:dyDescent="0.3">
      <c r="A962" s="11">
        <f t="shared" si="250"/>
        <v>961</v>
      </c>
      <c r="B962" s="24">
        <v>46068</v>
      </c>
      <c r="C962" s="11" t="str">
        <f t="shared" ca="1" si="265"/>
        <v/>
      </c>
      <c r="D962" s="11" t="str">
        <f t="shared" ca="1" si="266"/>
        <v/>
      </c>
      <c r="E962" s="11" t="str">
        <f t="shared" ca="1" si="267"/>
        <v/>
      </c>
      <c r="F962" s="67">
        <f t="shared" ref="F962" ca="1" si="268">COUNTIFS(D962:D991,$N$2)</f>
        <v>0</v>
      </c>
      <c r="G962" s="67">
        <f t="shared" ref="G962" ca="1" si="269">SUMIFS(E962:E991,D962:D991,$N$2)</f>
        <v>0</v>
      </c>
      <c r="H962" s="61" t="str">
        <f t="shared" ref="H962" ca="1" si="270">IF(AND(F962&lt;&gt;0,F962&lt;&gt;""),G962/F962,"")</f>
        <v/>
      </c>
      <c r="I962" s="68">
        <f t="shared" ref="I962" ca="1" si="271">COUNTIFS(D962:D991,$N$3)</f>
        <v>0</v>
      </c>
      <c r="J962" s="68">
        <f t="shared" ref="J962" ca="1" si="272">SUMIFS(E962:E991,D962:D991,$N$3)</f>
        <v>0</v>
      </c>
      <c r="K962" s="61" t="str">
        <f t="shared" ref="K962" ca="1" si="273">IF(AND(I962&lt;&gt;"",I962&lt;&gt;0),J962/I962,"")</f>
        <v/>
      </c>
      <c r="L962" s="61" t="str">
        <f t="shared" ref="L962" ca="1" si="274">IF(AND(H962&lt;&gt;"",H962&lt;&gt;0),K962/H962,"")</f>
        <v/>
      </c>
    </row>
    <row r="963" spans="1:12" x14ac:dyDescent="0.3">
      <c r="A963" s="11">
        <f t="shared" si="250"/>
        <v>962</v>
      </c>
      <c r="B963" s="24">
        <v>46069</v>
      </c>
      <c r="C963" s="11" t="str">
        <f t="shared" ca="1" si="265"/>
        <v/>
      </c>
      <c r="D963" s="11" t="str">
        <f t="shared" ca="1" si="266"/>
        <v/>
      </c>
      <c r="E963" s="11" t="str">
        <f t="shared" ca="1" si="267"/>
        <v/>
      </c>
      <c r="F963" s="67"/>
      <c r="G963" s="67"/>
      <c r="H963" s="61"/>
      <c r="I963" s="68"/>
      <c r="J963" s="68"/>
      <c r="K963" s="61"/>
      <c r="L963" s="61"/>
    </row>
    <row r="964" spans="1:12" x14ac:dyDescent="0.3">
      <c r="A964" s="11">
        <f t="shared" si="250"/>
        <v>963</v>
      </c>
      <c r="B964" s="24">
        <v>46070</v>
      </c>
      <c r="C964" s="11" t="str">
        <f t="shared" ca="1" si="265"/>
        <v/>
      </c>
      <c r="D964" s="11" t="str">
        <f t="shared" ca="1" si="266"/>
        <v/>
      </c>
      <c r="E964" s="11" t="str">
        <f t="shared" ca="1" si="267"/>
        <v/>
      </c>
      <c r="F964" s="67"/>
      <c r="G964" s="67"/>
      <c r="H964" s="61"/>
      <c r="I964" s="68"/>
      <c r="J964" s="68"/>
      <c r="K964" s="61"/>
      <c r="L964" s="61"/>
    </row>
    <row r="965" spans="1:12" x14ac:dyDescent="0.3">
      <c r="A965" s="11">
        <f t="shared" ref="A965:A1028" si="275">A964+1</f>
        <v>964</v>
      </c>
      <c r="B965" s="24">
        <v>46071</v>
      </c>
      <c r="C965" s="11" t="str">
        <f t="shared" ca="1" si="265"/>
        <v/>
      </c>
      <c r="D965" s="11" t="str">
        <f t="shared" ca="1" si="266"/>
        <v/>
      </c>
      <c r="E965" s="11" t="str">
        <f t="shared" ca="1" si="267"/>
        <v/>
      </c>
      <c r="F965" s="67"/>
      <c r="G965" s="67"/>
      <c r="H965" s="61"/>
      <c r="I965" s="68"/>
      <c r="J965" s="68"/>
      <c r="K965" s="61"/>
      <c r="L965" s="61"/>
    </row>
    <row r="966" spans="1:12" x14ac:dyDescent="0.3">
      <c r="A966" s="11">
        <f t="shared" si="275"/>
        <v>965</v>
      </c>
      <c r="B966" s="24">
        <v>46072</v>
      </c>
      <c r="C966" s="11" t="str">
        <f t="shared" ca="1" si="265"/>
        <v/>
      </c>
      <c r="D966" s="11" t="str">
        <f t="shared" ca="1" si="266"/>
        <v/>
      </c>
      <c r="E966" s="11" t="str">
        <f t="shared" ca="1" si="267"/>
        <v/>
      </c>
      <c r="F966" s="67"/>
      <c r="G966" s="67"/>
      <c r="H966" s="61"/>
      <c r="I966" s="68"/>
      <c r="J966" s="68"/>
      <c r="K966" s="61"/>
      <c r="L966" s="61"/>
    </row>
    <row r="967" spans="1:12" x14ac:dyDescent="0.3">
      <c r="A967" s="11">
        <f t="shared" si="275"/>
        <v>966</v>
      </c>
      <c r="B967" s="24">
        <v>46073</v>
      </c>
      <c r="C967" s="11" t="str">
        <f t="shared" ca="1" si="265"/>
        <v/>
      </c>
      <c r="D967" s="11" t="str">
        <f t="shared" ca="1" si="266"/>
        <v/>
      </c>
      <c r="E967" s="11" t="str">
        <f t="shared" ca="1" si="267"/>
        <v/>
      </c>
      <c r="F967" s="67"/>
      <c r="G967" s="67"/>
      <c r="H967" s="61"/>
      <c r="I967" s="68"/>
      <c r="J967" s="68"/>
      <c r="K967" s="61"/>
      <c r="L967" s="61"/>
    </row>
    <row r="968" spans="1:12" x14ac:dyDescent="0.3">
      <c r="A968" s="11">
        <f t="shared" si="275"/>
        <v>967</v>
      </c>
      <c r="B968" s="24">
        <v>46074</v>
      </c>
      <c r="C968" s="11" t="str">
        <f t="shared" ca="1" si="265"/>
        <v/>
      </c>
      <c r="D968" s="11" t="str">
        <f t="shared" ca="1" si="266"/>
        <v/>
      </c>
      <c r="E968" s="11" t="str">
        <f t="shared" ca="1" si="267"/>
        <v/>
      </c>
      <c r="F968" s="67"/>
      <c r="G968" s="67"/>
      <c r="H968" s="61"/>
      <c r="I968" s="68"/>
      <c r="J968" s="68"/>
      <c r="K968" s="61"/>
      <c r="L968" s="61"/>
    </row>
    <row r="969" spans="1:12" x14ac:dyDescent="0.3">
      <c r="A969" s="11">
        <f t="shared" si="275"/>
        <v>968</v>
      </c>
      <c r="B969" s="24">
        <v>46075</v>
      </c>
      <c r="C969" s="11" t="str">
        <f t="shared" ca="1" si="265"/>
        <v/>
      </c>
      <c r="D969" s="11" t="str">
        <f t="shared" ca="1" si="266"/>
        <v/>
      </c>
      <c r="E969" s="11" t="str">
        <f t="shared" ca="1" si="267"/>
        <v/>
      </c>
      <c r="F969" s="67"/>
      <c r="G969" s="67"/>
      <c r="H969" s="61"/>
      <c r="I969" s="68"/>
      <c r="J969" s="68"/>
      <c r="K969" s="61"/>
      <c r="L969" s="61"/>
    </row>
    <row r="970" spans="1:12" x14ac:dyDescent="0.3">
      <c r="A970" s="11">
        <f t="shared" si="275"/>
        <v>969</v>
      </c>
      <c r="B970" s="24">
        <v>46076</v>
      </c>
      <c r="C970" s="11" t="str">
        <f t="shared" ca="1" si="265"/>
        <v/>
      </c>
      <c r="D970" s="11" t="str">
        <f t="shared" ca="1" si="266"/>
        <v/>
      </c>
      <c r="E970" s="11" t="str">
        <f t="shared" ca="1" si="267"/>
        <v/>
      </c>
      <c r="F970" s="67"/>
      <c r="G970" s="67"/>
      <c r="H970" s="61"/>
      <c r="I970" s="68"/>
      <c r="J970" s="68"/>
      <c r="K970" s="61"/>
      <c r="L970" s="61"/>
    </row>
    <row r="971" spans="1:12" x14ac:dyDescent="0.3">
      <c r="A971" s="11">
        <f t="shared" si="275"/>
        <v>970</v>
      </c>
      <c r="B971" s="24">
        <v>46077</v>
      </c>
      <c r="C971" s="11" t="str">
        <f t="shared" ca="1" si="265"/>
        <v/>
      </c>
      <c r="D971" s="11" t="str">
        <f t="shared" ca="1" si="266"/>
        <v/>
      </c>
      <c r="E971" s="11" t="str">
        <f t="shared" ca="1" si="267"/>
        <v/>
      </c>
      <c r="F971" s="67"/>
      <c r="G971" s="67"/>
      <c r="H971" s="61"/>
      <c r="I971" s="68"/>
      <c r="J971" s="68"/>
      <c r="K971" s="61"/>
      <c r="L971" s="61"/>
    </row>
    <row r="972" spans="1:12" x14ac:dyDescent="0.3">
      <c r="A972" s="11">
        <f t="shared" si="275"/>
        <v>971</v>
      </c>
      <c r="B972" s="24">
        <v>46078</v>
      </c>
      <c r="C972" s="11" t="str">
        <f t="shared" ca="1" si="265"/>
        <v/>
      </c>
      <c r="D972" s="11" t="str">
        <f t="shared" ca="1" si="266"/>
        <v/>
      </c>
      <c r="E972" s="11" t="str">
        <f t="shared" ca="1" si="267"/>
        <v/>
      </c>
      <c r="F972" s="67"/>
      <c r="G972" s="67"/>
      <c r="H972" s="61"/>
      <c r="I972" s="68"/>
      <c r="J972" s="68"/>
      <c r="K972" s="61"/>
      <c r="L972" s="61"/>
    </row>
    <row r="973" spans="1:12" x14ac:dyDescent="0.3">
      <c r="A973" s="11">
        <f t="shared" si="275"/>
        <v>972</v>
      </c>
      <c r="B973" s="24">
        <v>46079</v>
      </c>
      <c r="C973" s="11" t="str">
        <f t="shared" ca="1" si="265"/>
        <v/>
      </c>
      <c r="D973" s="11" t="str">
        <f t="shared" ca="1" si="266"/>
        <v/>
      </c>
      <c r="E973" s="11" t="str">
        <f t="shared" ca="1" si="267"/>
        <v/>
      </c>
      <c r="F973" s="67"/>
      <c r="G973" s="67"/>
      <c r="H973" s="61"/>
      <c r="I973" s="68"/>
      <c r="J973" s="68"/>
      <c r="K973" s="61"/>
      <c r="L973" s="61"/>
    </row>
    <row r="974" spans="1:12" x14ac:dyDescent="0.3">
      <c r="A974" s="11">
        <f t="shared" si="275"/>
        <v>973</v>
      </c>
      <c r="B974" s="24">
        <v>46080</v>
      </c>
      <c r="C974" s="11" t="str">
        <f t="shared" ca="1" si="265"/>
        <v/>
      </c>
      <c r="D974" s="11" t="str">
        <f t="shared" ca="1" si="266"/>
        <v/>
      </c>
      <c r="E974" s="11" t="str">
        <f t="shared" ca="1" si="267"/>
        <v/>
      </c>
      <c r="F974" s="67"/>
      <c r="G974" s="67"/>
      <c r="H974" s="61"/>
      <c r="I974" s="68"/>
      <c r="J974" s="68"/>
      <c r="K974" s="61"/>
      <c r="L974" s="61"/>
    </row>
    <row r="975" spans="1:12" x14ac:dyDescent="0.3">
      <c r="A975" s="11">
        <f t="shared" si="275"/>
        <v>974</v>
      </c>
      <c r="B975" s="24">
        <v>46081</v>
      </c>
      <c r="C975" s="11" t="str">
        <f t="shared" ca="1" si="265"/>
        <v/>
      </c>
      <c r="D975" s="11" t="str">
        <f t="shared" ca="1" si="266"/>
        <v/>
      </c>
      <c r="E975" s="11" t="str">
        <f t="shared" ca="1" si="267"/>
        <v/>
      </c>
      <c r="F975" s="67"/>
      <c r="G975" s="67"/>
      <c r="H975" s="61"/>
      <c r="I975" s="68"/>
      <c r="J975" s="68"/>
      <c r="K975" s="61"/>
      <c r="L975" s="61"/>
    </row>
    <row r="976" spans="1:12" x14ac:dyDescent="0.3">
      <c r="A976" s="11">
        <f t="shared" si="275"/>
        <v>975</v>
      </c>
      <c r="B976" s="24">
        <v>46082</v>
      </c>
      <c r="C976" s="11" t="str">
        <f t="shared" ca="1" si="265"/>
        <v/>
      </c>
      <c r="D976" s="11" t="str">
        <f t="shared" ca="1" si="266"/>
        <v/>
      </c>
      <c r="E976" s="11" t="str">
        <f t="shared" ca="1" si="267"/>
        <v/>
      </c>
      <c r="F976" s="67"/>
      <c r="G976" s="67"/>
      <c r="H976" s="61"/>
      <c r="I976" s="68"/>
      <c r="J976" s="68"/>
      <c r="K976" s="61"/>
      <c r="L976" s="61"/>
    </row>
    <row r="977" spans="1:12" x14ac:dyDescent="0.3">
      <c r="A977" s="11">
        <f t="shared" si="275"/>
        <v>976</v>
      </c>
      <c r="B977" s="24">
        <v>46083</v>
      </c>
      <c r="C977" s="11" t="str">
        <f t="shared" ca="1" si="265"/>
        <v/>
      </c>
      <c r="D977" s="11" t="str">
        <f t="shared" ca="1" si="266"/>
        <v/>
      </c>
      <c r="E977" s="11" t="str">
        <f t="shared" ca="1" si="267"/>
        <v/>
      </c>
      <c r="F977" s="67"/>
      <c r="G977" s="67"/>
      <c r="H977" s="61"/>
      <c r="I977" s="68"/>
      <c r="J977" s="68"/>
      <c r="K977" s="61"/>
      <c r="L977" s="61"/>
    </row>
    <row r="978" spans="1:12" x14ac:dyDescent="0.3">
      <c r="A978" s="11">
        <f t="shared" si="275"/>
        <v>977</v>
      </c>
      <c r="B978" s="24">
        <v>46084</v>
      </c>
      <c r="C978" s="11" t="str">
        <f t="shared" ca="1" si="265"/>
        <v/>
      </c>
      <c r="D978" s="11" t="str">
        <f t="shared" ca="1" si="266"/>
        <v/>
      </c>
      <c r="E978" s="11" t="str">
        <f t="shared" ca="1" si="267"/>
        <v/>
      </c>
      <c r="F978" s="67"/>
      <c r="G978" s="67"/>
      <c r="H978" s="61"/>
      <c r="I978" s="68"/>
      <c r="J978" s="68"/>
      <c r="K978" s="61"/>
      <c r="L978" s="61"/>
    </row>
    <row r="979" spans="1:12" x14ac:dyDescent="0.3">
      <c r="A979" s="11">
        <f t="shared" si="275"/>
        <v>978</v>
      </c>
      <c r="B979" s="24">
        <v>46085</v>
      </c>
      <c r="C979" s="11" t="str">
        <f t="shared" ca="1" si="265"/>
        <v/>
      </c>
      <c r="D979" s="11" t="str">
        <f t="shared" ca="1" si="266"/>
        <v/>
      </c>
      <c r="E979" s="11" t="str">
        <f t="shared" ca="1" si="267"/>
        <v/>
      </c>
      <c r="F979" s="67"/>
      <c r="G979" s="67"/>
      <c r="H979" s="61"/>
      <c r="I979" s="68"/>
      <c r="J979" s="68"/>
      <c r="K979" s="61"/>
      <c r="L979" s="61"/>
    </row>
    <row r="980" spans="1:12" x14ac:dyDescent="0.3">
      <c r="A980" s="11">
        <f t="shared" si="275"/>
        <v>979</v>
      </c>
      <c r="B980" s="24">
        <v>46086</v>
      </c>
      <c r="C980" s="11" t="str">
        <f t="shared" ca="1" si="265"/>
        <v/>
      </c>
      <c r="D980" s="11" t="str">
        <f t="shared" ca="1" si="266"/>
        <v/>
      </c>
      <c r="E980" s="11" t="str">
        <f t="shared" ca="1" si="267"/>
        <v/>
      </c>
      <c r="F980" s="67"/>
      <c r="G980" s="67"/>
      <c r="H980" s="61"/>
      <c r="I980" s="68"/>
      <c r="J980" s="68"/>
      <c r="K980" s="61"/>
      <c r="L980" s="61"/>
    </row>
    <row r="981" spans="1:12" x14ac:dyDescent="0.3">
      <c r="A981" s="11">
        <f t="shared" si="275"/>
        <v>980</v>
      </c>
      <c r="B981" s="24">
        <v>46087</v>
      </c>
      <c r="C981" s="11" t="str">
        <f t="shared" ca="1" si="265"/>
        <v/>
      </c>
      <c r="D981" s="11" t="str">
        <f t="shared" ca="1" si="266"/>
        <v/>
      </c>
      <c r="E981" s="11" t="str">
        <f t="shared" ca="1" si="267"/>
        <v/>
      </c>
      <c r="F981" s="67"/>
      <c r="G981" s="67"/>
      <c r="H981" s="61"/>
      <c r="I981" s="68"/>
      <c r="J981" s="68"/>
      <c r="K981" s="61"/>
      <c r="L981" s="61"/>
    </row>
    <row r="982" spans="1:12" x14ac:dyDescent="0.3">
      <c r="A982" s="11">
        <f t="shared" si="275"/>
        <v>981</v>
      </c>
      <c r="B982" s="24">
        <v>46088</v>
      </c>
      <c r="C982" s="11" t="str">
        <f t="shared" ca="1" si="265"/>
        <v/>
      </c>
      <c r="D982" s="11" t="str">
        <f t="shared" ca="1" si="266"/>
        <v/>
      </c>
      <c r="E982" s="11" t="str">
        <f t="shared" ca="1" si="267"/>
        <v/>
      </c>
      <c r="F982" s="67"/>
      <c r="G982" s="67"/>
      <c r="H982" s="61"/>
      <c r="I982" s="68"/>
      <c r="J982" s="68"/>
      <c r="K982" s="61"/>
      <c r="L982" s="61"/>
    </row>
    <row r="983" spans="1:12" x14ac:dyDescent="0.3">
      <c r="A983" s="11">
        <f t="shared" si="275"/>
        <v>982</v>
      </c>
      <c r="B983" s="24">
        <v>46089</v>
      </c>
      <c r="C983" s="11" t="str">
        <f t="shared" ca="1" si="265"/>
        <v/>
      </c>
      <c r="D983" s="11" t="str">
        <f t="shared" ca="1" si="266"/>
        <v/>
      </c>
      <c r="E983" s="11" t="str">
        <f t="shared" ca="1" si="267"/>
        <v/>
      </c>
      <c r="F983" s="67"/>
      <c r="G983" s="67"/>
      <c r="H983" s="61"/>
      <c r="I983" s="68"/>
      <c r="J983" s="68"/>
      <c r="K983" s="61"/>
      <c r="L983" s="61"/>
    </row>
    <row r="984" spans="1:12" x14ac:dyDescent="0.3">
      <c r="A984" s="11">
        <f t="shared" si="275"/>
        <v>983</v>
      </c>
      <c r="B984" s="24">
        <v>46090</v>
      </c>
      <c r="C984" s="11" t="str">
        <f t="shared" ca="1" si="265"/>
        <v/>
      </c>
      <c r="D984" s="11" t="str">
        <f t="shared" ca="1" si="266"/>
        <v/>
      </c>
      <c r="E984" s="11" t="str">
        <f t="shared" ca="1" si="267"/>
        <v/>
      </c>
      <c r="F984" s="67"/>
      <c r="G984" s="67"/>
      <c r="H984" s="61"/>
      <c r="I984" s="68"/>
      <c r="J984" s="68"/>
      <c r="K984" s="61"/>
      <c r="L984" s="61"/>
    </row>
    <row r="985" spans="1:12" x14ac:dyDescent="0.3">
      <c r="A985" s="11">
        <f t="shared" si="275"/>
        <v>984</v>
      </c>
      <c r="B985" s="24">
        <v>46091</v>
      </c>
      <c r="C985" s="11" t="str">
        <f t="shared" ca="1" si="265"/>
        <v/>
      </c>
      <c r="D985" s="11" t="str">
        <f t="shared" ca="1" si="266"/>
        <v/>
      </c>
      <c r="E985" s="11" t="str">
        <f t="shared" ca="1" si="267"/>
        <v/>
      </c>
      <c r="F985" s="67"/>
      <c r="G985" s="67"/>
      <c r="H985" s="61"/>
      <c r="I985" s="68"/>
      <c r="J985" s="68"/>
      <c r="K985" s="61"/>
      <c r="L985" s="61"/>
    </row>
    <row r="986" spans="1:12" x14ac:dyDescent="0.3">
      <c r="A986" s="11">
        <f t="shared" si="275"/>
        <v>985</v>
      </c>
      <c r="B986" s="24">
        <v>46092</v>
      </c>
      <c r="C986" s="11" t="str">
        <f t="shared" ca="1" si="265"/>
        <v/>
      </c>
      <c r="D986" s="11" t="str">
        <f t="shared" ca="1" si="266"/>
        <v/>
      </c>
      <c r="E986" s="11" t="str">
        <f t="shared" ca="1" si="267"/>
        <v/>
      </c>
      <c r="F986" s="67"/>
      <c r="G986" s="67"/>
      <c r="H986" s="61"/>
      <c r="I986" s="68"/>
      <c r="J986" s="68"/>
      <c r="K986" s="61"/>
      <c r="L986" s="61"/>
    </row>
    <row r="987" spans="1:12" x14ac:dyDescent="0.3">
      <c r="A987" s="11">
        <f t="shared" si="275"/>
        <v>986</v>
      </c>
      <c r="B987" s="24">
        <v>46093</v>
      </c>
      <c r="C987" s="11" t="str">
        <f t="shared" ca="1" si="265"/>
        <v/>
      </c>
      <c r="D987" s="11" t="str">
        <f t="shared" ca="1" si="266"/>
        <v/>
      </c>
      <c r="E987" s="11" t="str">
        <f t="shared" ca="1" si="267"/>
        <v/>
      </c>
      <c r="F987" s="67"/>
      <c r="G987" s="67"/>
      <c r="H987" s="61"/>
      <c r="I987" s="68"/>
      <c r="J987" s="68"/>
      <c r="K987" s="61"/>
      <c r="L987" s="61"/>
    </row>
    <row r="988" spans="1:12" x14ac:dyDescent="0.3">
      <c r="A988" s="11">
        <f t="shared" si="275"/>
        <v>987</v>
      </c>
      <c r="B988" s="24">
        <v>46094</v>
      </c>
      <c r="C988" s="11" t="str">
        <f t="shared" ca="1" si="265"/>
        <v/>
      </c>
      <c r="D988" s="11" t="str">
        <f t="shared" ca="1" si="266"/>
        <v/>
      </c>
      <c r="E988" s="11" t="str">
        <f t="shared" ca="1" si="267"/>
        <v/>
      </c>
      <c r="F988" s="67"/>
      <c r="G988" s="67"/>
      <c r="H988" s="61"/>
      <c r="I988" s="68"/>
      <c r="J988" s="68"/>
      <c r="K988" s="61"/>
      <c r="L988" s="61"/>
    </row>
    <row r="989" spans="1:12" x14ac:dyDescent="0.3">
      <c r="A989" s="11">
        <f t="shared" si="275"/>
        <v>988</v>
      </c>
      <c r="B989" s="24">
        <v>46095</v>
      </c>
      <c r="C989" s="11" t="str">
        <f t="shared" ca="1" si="265"/>
        <v/>
      </c>
      <c r="D989" s="11" t="str">
        <f t="shared" ca="1" si="266"/>
        <v/>
      </c>
      <c r="E989" s="11" t="str">
        <f t="shared" ca="1" si="267"/>
        <v/>
      </c>
      <c r="F989" s="67"/>
      <c r="G989" s="67"/>
      <c r="H989" s="61"/>
      <c r="I989" s="68"/>
      <c r="J989" s="68"/>
      <c r="K989" s="61"/>
      <c r="L989" s="61"/>
    </row>
    <row r="990" spans="1:12" x14ac:dyDescent="0.3">
      <c r="A990" s="11">
        <f t="shared" si="275"/>
        <v>989</v>
      </c>
      <c r="B990" s="24">
        <v>46096</v>
      </c>
      <c r="C990" s="11" t="str">
        <f t="shared" ca="1" si="265"/>
        <v/>
      </c>
      <c r="D990" s="11" t="str">
        <f t="shared" ca="1" si="266"/>
        <v/>
      </c>
      <c r="E990" s="11" t="str">
        <f t="shared" ca="1" si="267"/>
        <v/>
      </c>
      <c r="F990" s="67"/>
      <c r="G990" s="67"/>
      <c r="H990" s="61"/>
      <c r="I990" s="68"/>
      <c r="J990" s="68"/>
      <c r="K990" s="61"/>
      <c r="L990" s="61"/>
    </row>
    <row r="991" spans="1:12" x14ac:dyDescent="0.3">
      <c r="A991" s="11">
        <f t="shared" si="275"/>
        <v>990</v>
      </c>
      <c r="B991" s="24">
        <v>46097</v>
      </c>
      <c r="C991" s="11" t="str">
        <f t="shared" ca="1" si="265"/>
        <v/>
      </c>
      <c r="D991" s="11" t="str">
        <f t="shared" ca="1" si="266"/>
        <v/>
      </c>
      <c r="E991" s="11" t="str">
        <f t="shared" ca="1" si="267"/>
        <v/>
      </c>
      <c r="F991" s="67"/>
      <c r="G991" s="67"/>
      <c r="H991" s="61"/>
      <c r="I991" s="68"/>
      <c r="J991" s="68"/>
      <c r="K991" s="61"/>
      <c r="L991" s="61"/>
    </row>
    <row r="992" spans="1:12" x14ac:dyDescent="0.3">
      <c r="A992" s="11">
        <f t="shared" si="275"/>
        <v>991</v>
      </c>
      <c r="B992" s="24">
        <v>46098</v>
      </c>
      <c r="C992" s="11" t="str">
        <f t="shared" ca="1" si="265"/>
        <v/>
      </c>
      <c r="D992" s="11" t="str">
        <f t="shared" ca="1" si="266"/>
        <v/>
      </c>
      <c r="E992" s="11" t="str">
        <f t="shared" ca="1" si="267"/>
        <v/>
      </c>
      <c r="F992" s="67">
        <f t="shared" ref="F992" ca="1" si="276">COUNTIFS(D992:D1021,$N$2)</f>
        <v>0</v>
      </c>
      <c r="G992" s="67">
        <f t="shared" ref="G992" ca="1" si="277">SUMIFS(E992:E1021,D992:D1021,$N$2)</f>
        <v>0</v>
      </c>
      <c r="H992" s="61" t="str">
        <f t="shared" ref="H992" ca="1" si="278">IF(AND(F992&lt;&gt;0,F992&lt;&gt;""),G992/F992,"")</f>
        <v/>
      </c>
      <c r="I992" s="68">
        <f t="shared" ref="I992" ca="1" si="279">COUNTIFS(D992:D1021,$N$3)</f>
        <v>0</v>
      </c>
      <c r="J992" s="68">
        <f t="shared" ref="J992" ca="1" si="280">SUMIFS(E992:E1021,D992:D1021,$N$3)</f>
        <v>0</v>
      </c>
      <c r="K992" s="61" t="str">
        <f t="shared" ref="K992" ca="1" si="281">IF(AND(I992&lt;&gt;"",I992&lt;&gt;0),J992/I992,"")</f>
        <v/>
      </c>
      <c r="L992" s="61" t="str">
        <f t="shared" ref="L992" ca="1" si="282">IF(AND(H992&lt;&gt;"",H992&lt;&gt;0),K992/H992,"")</f>
        <v/>
      </c>
    </row>
    <row r="993" spans="1:12" x14ac:dyDescent="0.3">
      <c r="A993" s="11">
        <f t="shared" si="275"/>
        <v>992</v>
      </c>
      <c r="B993" s="24">
        <v>46099</v>
      </c>
      <c r="C993" s="11" t="str">
        <f t="shared" ca="1" si="265"/>
        <v/>
      </c>
      <c r="D993" s="11" t="str">
        <f t="shared" ca="1" si="266"/>
        <v/>
      </c>
      <c r="E993" s="11" t="str">
        <f t="shared" ca="1" si="267"/>
        <v/>
      </c>
      <c r="F993" s="67"/>
      <c r="G993" s="67"/>
      <c r="H993" s="61"/>
      <c r="I993" s="68"/>
      <c r="J993" s="68"/>
      <c r="K993" s="61"/>
      <c r="L993" s="61"/>
    </row>
    <row r="994" spans="1:12" x14ac:dyDescent="0.3">
      <c r="A994" s="11">
        <f t="shared" si="275"/>
        <v>993</v>
      </c>
      <c r="B994" s="24">
        <v>46100</v>
      </c>
      <c r="C994" s="11" t="str">
        <f t="shared" ca="1" si="265"/>
        <v/>
      </c>
      <c r="D994" s="11" t="str">
        <f t="shared" ca="1" si="266"/>
        <v/>
      </c>
      <c r="E994" s="11" t="str">
        <f t="shared" ca="1" si="267"/>
        <v/>
      </c>
      <c r="F994" s="67"/>
      <c r="G994" s="67"/>
      <c r="H994" s="61"/>
      <c r="I994" s="68"/>
      <c r="J994" s="68"/>
      <c r="K994" s="61"/>
      <c r="L994" s="61"/>
    </row>
    <row r="995" spans="1:12" x14ac:dyDescent="0.3">
      <c r="A995" s="11">
        <f t="shared" si="275"/>
        <v>994</v>
      </c>
      <c r="B995" s="24">
        <v>46101</v>
      </c>
      <c r="C995" s="11" t="str">
        <f t="shared" ca="1" si="265"/>
        <v/>
      </c>
      <c r="D995" s="11" t="str">
        <f t="shared" ca="1" si="266"/>
        <v/>
      </c>
      <c r="E995" s="11" t="str">
        <f t="shared" ca="1" si="267"/>
        <v/>
      </c>
      <c r="F995" s="67"/>
      <c r="G995" s="67"/>
      <c r="H995" s="61"/>
      <c r="I995" s="68"/>
      <c r="J995" s="68"/>
      <c r="K995" s="61"/>
      <c r="L995" s="61"/>
    </row>
    <row r="996" spans="1:12" x14ac:dyDescent="0.3">
      <c r="A996" s="11">
        <f t="shared" si="275"/>
        <v>995</v>
      </c>
      <c r="B996" s="24">
        <v>46102</v>
      </c>
      <c r="C996" s="11" t="str">
        <f t="shared" ca="1" si="265"/>
        <v/>
      </c>
      <c r="D996" s="11" t="str">
        <f t="shared" ca="1" si="266"/>
        <v/>
      </c>
      <c r="E996" s="11" t="str">
        <f t="shared" ca="1" si="267"/>
        <v/>
      </c>
      <c r="F996" s="67"/>
      <c r="G996" s="67"/>
      <c r="H996" s="61"/>
      <c r="I996" s="68"/>
      <c r="J996" s="68"/>
      <c r="K996" s="61"/>
      <c r="L996" s="61"/>
    </row>
    <row r="997" spans="1:12" x14ac:dyDescent="0.3">
      <c r="A997" s="11">
        <f t="shared" si="275"/>
        <v>996</v>
      </c>
      <c r="B997" s="24">
        <v>46103</v>
      </c>
      <c r="C997" s="11" t="str">
        <f t="shared" ca="1" si="265"/>
        <v/>
      </c>
      <c r="D997" s="11" t="str">
        <f t="shared" ca="1" si="266"/>
        <v/>
      </c>
      <c r="E997" s="11" t="str">
        <f t="shared" ca="1" si="267"/>
        <v/>
      </c>
      <c r="F997" s="67"/>
      <c r="G997" s="67"/>
      <c r="H997" s="61"/>
      <c r="I997" s="68"/>
      <c r="J997" s="68"/>
      <c r="K997" s="61"/>
      <c r="L997" s="61"/>
    </row>
    <row r="998" spans="1:12" x14ac:dyDescent="0.3">
      <c r="A998" s="11">
        <f t="shared" si="275"/>
        <v>997</v>
      </c>
      <c r="B998" s="24">
        <v>46104</v>
      </c>
      <c r="C998" s="11" t="str">
        <f t="shared" ca="1" si="265"/>
        <v/>
      </c>
      <c r="D998" s="11" t="str">
        <f t="shared" ca="1" si="266"/>
        <v/>
      </c>
      <c r="E998" s="11" t="str">
        <f t="shared" ca="1" si="267"/>
        <v/>
      </c>
      <c r="F998" s="67"/>
      <c r="G998" s="67"/>
      <c r="H998" s="61"/>
      <c r="I998" s="68"/>
      <c r="J998" s="68"/>
      <c r="K998" s="61"/>
      <c r="L998" s="61"/>
    </row>
    <row r="999" spans="1:12" x14ac:dyDescent="0.3">
      <c r="A999" s="11">
        <f t="shared" si="275"/>
        <v>998</v>
      </c>
      <c r="B999" s="24">
        <v>46105</v>
      </c>
      <c r="C999" s="11" t="str">
        <f t="shared" ca="1" si="265"/>
        <v/>
      </c>
      <c r="D999" s="11" t="str">
        <f t="shared" ca="1" si="266"/>
        <v/>
      </c>
      <c r="E999" s="11" t="str">
        <f t="shared" ca="1" si="267"/>
        <v/>
      </c>
      <c r="F999" s="67"/>
      <c r="G999" s="67"/>
      <c r="H999" s="61"/>
      <c r="I999" s="68"/>
      <c r="J999" s="68"/>
      <c r="K999" s="61"/>
      <c r="L999" s="61"/>
    </row>
    <row r="1000" spans="1:12" x14ac:dyDescent="0.3">
      <c r="A1000" s="11">
        <f t="shared" si="275"/>
        <v>999</v>
      </c>
      <c r="B1000" s="24">
        <v>46106</v>
      </c>
      <c r="C1000" s="11" t="str">
        <f t="shared" ca="1" si="265"/>
        <v/>
      </c>
      <c r="D1000" s="11" t="str">
        <f t="shared" ca="1" si="266"/>
        <v/>
      </c>
      <c r="E1000" s="11" t="str">
        <f t="shared" ca="1" si="267"/>
        <v/>
      </c>
      <c r="F1000" s="67"/>
      <c r="G1000" s="67"/>
      <c r="H1000" s="61"/>
      <c r="I1000" s="68"/>
      <c r="J1000" s="68"/>
      <c r="K1000" s="61"/>
      <c r="L1000" s="61"/>
    </row>
    <row r="1001" spans="1:12" x14ac:dyDescent="0.3">
      <c r="A1001" s="11">
        <f t="shared" si="275"/>
        <v>1000</v>
      </c>
      <c r="B1001" s="24">
        <v>46107</v>
      </c>
      <c r="C1001" s="11" t="str">
        <f t="shared" ca="1" si="265"/>
        <v/>
      </c>
      <c r="D1001" s="11" t="str">
        <f t="shared" ca="1" si="266"/>
        <v/>
      </c>
      <c r="E1001" s="11" t="str">
        <f t="shared" ca="1" si="267"/>
        <v/>
      </c>
      <c r="F1001" s="67"/>
      <c r="G1001" s="67"/>
      <c r="H1001" s="61"/>
      <c r="I1001" s="68"/>
      <c r="J1001" s="68"/>
      <c r="K1001" s="61"/>
      <c r="L1001" s="61"/>
    </row>
    <row r="1002" spans="1:12" x14ac:dyDescent="0.3">
      <c r="A1002" s="11">
        <f t="shared" si="275"/>
        <v>1001</v>
      </c>
      <c r="B1002" s="24">
        <v>46108</v>
      </c>
      <c r="C1002" s="11" t="str">
        <f t="shared" ref="C1002:C1065" ca="1" si="283">IF(TODAY() &gt;= B1002, COUNTIFS(data_2,_xlfn.CONCAT("=",B1002)), "")</f>
        <v/>
      </c>
      <c r="D1002" s="11" t="str">
        <f t="shared" ref="D1002:D1065" ca="1" si="284">IF(C1002&lt;&gt;"",IF(C1002&gt;=1,1,0),"")</f>
        <v/>
      </c>
      <c r="E1002" s="11" t="str">
        <f t="shared" ref="E1002:E1065" ca="1" si="285">IF(TODAY() &gt;= B1002, COUNTIFS(data_1,_xlfn.CONCAT("=",B1002)), "")</f>
        <v/>
      </c>
      <c r="F1002" s="67"/>
      <c r="G1002" s="67"/>
      <c r="H1002" s="61"/>
      <c r="I1002" s="68"/>
      <c r="J1002" s="68"/>
      <c r="K1002" s="61"/>
      <c r="L1002" s="61"/>
    </row>
    <row r="1003" spans="1:12" x14ac:dyDescent="0.3">
      <c r="A1003" s="11">
        <f t="shared" si="275"/>
        <v>1002</v>
      </c>
      <c r="B1003" s="24">
        <v>46109</v>
      </c>
      <c r="C1003" s="11" t="str">
        <f t="shared" ca="1" si="283"/>
        <v/>
      </c>
      <c r="D1003" s="11" t="str">
        <f t="shared" ca="1" si="284"/>
        <v/>
      </c>
      <c r="E1003" s="11" t="str">
        <f t="shared" ca="1" si="285"/>
        <v/>
      </c>
      <c r="F1003" s="67"/>
      <c r="G1003" s="67"/>
      <c r="H1003" s="61"/>
      <c r="I1003" s="68"/>
      <c r="J1003" s="68"/>
      <c r="K1003" s="61"/>
      <c r="L1003" s="61"/>
    </row>
    <row r="1004" spans="1:12" x14ac:dyDescent="0.3">
      <c r="A1004" s="11">
        <f t="shared" si="275"/>
        <v>1003</v>
      </c>
      <c r="B1004" s="24">
        <v>46110</v>
      </c>
      <c r="C1004" s="11" t="str">
        <f t="shared" ca="1" si="283"/>
        <v/>
      </c>
      <c r="D1004" s="11" t="str">
        <f t="shared" ca="1" si="284"/>
        <v/>
      </c>
      <c r="E1004" s="11" t="str">
        <f t="shared" ca="1" si="285"/>
        <v/>
      </c>
      <c r="F1004" s="67"/>
      <c r="G1004" s="67"/>
      <c r="H1004" s="61"/>
      <c r="I1004" s="68"/>
      <c r="J1004" s="68"/>
      <c r="K1004" s="61"/>
      <c r="L1004" s="61"/>
    </row>
    <row r="1005" spans="1:12" x14ac:dyDescent="0.3">
      <c r="A1005" s="11">
        <f t="shared" si="275"/>
        <v>1004</v>
      </c>
      <c r="B1005" s="24">
        <v>46111</v>
      </c>
      <c r="C1005" s="11" t="str">
        <f t="shared" ca="1" si="283"/>
        <v/>
      </c>
      <c r="D1005" s="11" t="str">
        <f t="shared" ca="1" si="284"/>
        <v/>
      </c>
      <c r="E1005" s="11" t="str">
        <f t="shared" ca="1" si="285"/>
        <v/>
      </c>
      <c r="F1005" s="67"/>
      <c r="G1005" s="67"/>
      <c r="H1005" s="61"/>
      <c r="I1005" s="68"/>
      <c r="J1005" s="68"/>
      <c r="K1005" s="61"/>
      <c r="L1005" s="61"/>
    </row>
    <row r="1006" spans="1:12" x14ac:dyDescent="0.3">
      <c r="A1006" s="11">
        <f t="shared" si="275"/>
        <v>1005</v>
      </c>
      <c r="B1006" s="24">
        <v>46112</v>
      </c>
      <c r="C1006" s="11" t="str">
        <f t="shared" ca="1" si="283"/>
        <v/>
      </c>
      <c r="D1006" s="11" t="str">
        <f t="shared" ca="1" si="284"/>
        <v/>
      </c>
      <c r="E1006" s="11" t="str">
        <f t="shared" ca="1" si="285"/>
        <v/>
      </c>
      <c r="F1006" s="67"/>
      <c r="G1006" s="67"/>
      <c r="H1006" s="61"/>
      <c r="I1006" s="68"/>
      <c r="J1006" s="68"/>
      <c r="K1006" s="61"/>
      <c r="L1006" s="61"/>
    </row>
    <row r="1007" spans="1:12" x14ac:dyDescent="0.3">
      <c r="A1007" s="11">
        <f t="shared" si="275"/>
        <v>1006</v>
      </c>
      <c r="B1007" s="24">
        <v>46113</v>
      </c>
      <c r="C1007" s="11" t="str">
        <f t="shared" ca="1" si="283"/>
        <v/>
      </c>
      <c r="D1007" s="11" t="str">
        <f t="shared" ca="1" si="284"/>
        <v/>
      </c>
      <c r="E1007" s="11" t="str">
        <f t="shared" ca="1" si="285"/>
        <v/>
      </c>
      <c r="F1007" s="67"/>
      <c r="G1007" s="67"/>
      <c r="H1007" s="61"/>
      <c r="I1007" s="68"/>
      <c r="J1007" s="68"/>
      <c r="K1007" s="61"/>
      <c r="L1007" s="61"/>
    </row>
    <row r="1008" spans="1:12" x14ac:dyDescent="0.3">
      <c r="A1008" s="11">
        <f t="shared" si="275"/>
        <v>1007</v>
      </c>
      <c r="B1008" s="24">
        <v>46114</v>
      </c>
      <c r="C1008" s="11" t="str">
        <f t="shared" ca="1" si="283"/>
        <v/>
      </c>
      <c r="D1008" s="11" t="str">
        <f t="shared" ca="1" si="284"/>
        <v/>
      </c>
      <c r="E1008" s="11" t="str">
        <f t="shared" ca="1" si="285"/>
        <v/>
      </c>
      <c r="F1008" s="67"/>
      <c r="G1008" s="67"/>
      <c r="H1008" s="61"/>
      <c r="I1008" s="68"/>
      <c r="J1008" s="68"/>
      <c r="K1008" s="61"/>
      <c r="L1008" s="61"/>
    </row>
    <row r="1009" spans="1:12" x14ac:dyDescent="0.3">
      <c r="A1009" s="11">
        <f t="shared" si="275"/>
        <v>1008</v>
      </c>
      <c r="B1009" s="24">
        <v>46115</v>
      </c>
      <c r="C1009" s="11" t="str">
        <f t="shared" ca="1" si="283"/>
        <v/>
      </c>
      <c r="D1009" s="11" t="str">
        <f t="shared" ca="1" si="284"/>
        <v/>
      </c>
      <c r="E1009" s="11" t="str">
        <f t="shared" ca="1" si="285"/>
        <v/>
      </c>
      <c r="F1009" s="67"/>
      <c r="G1009" s="67"/>
      <c r="H1009" s="61"/>
      <c r="I1009" s="68"/>
      <c r="J1009" s="68"/>
      <c r="K1009" s="61"/>
      <c r="L1009" s="61"/>
    </row>
    <row r="1010" spans="1:12" x14ac:dyDescent="0.3">
      <c r="A1010" s="11">
        <f t="shared" si="275"/>
        <v>1009</v>
      </c>
      <c r="B1010" s="24">
        <v>46116</v>
      </c>
      <c r="C1010" s="11" t="str">
        <f t="shared" ca="1" si="283"/>
        <v/>
      </c>
      <c r="D1010" s="11" t="str">
        <f t="shared" ca="1" si="284"/>
        <v/>
      </c>
      <c r="E1010" s="11" t="str">
        <f t="shared" ca="1" si="285"/>
        <v/>
      </c>
      <c r="F1010" s="67"/>
      <c r="G1010" s="67"/>
      <c r="H1010" s="61"/>
      <c r="I1010" s="68"/>
      <c r="J1010" s="68"/>
      <c r="K1010" s="61"/>
      <c r="L1010" s="61"/>
    </row>
    <row r="1011" spans="1:12" x14ac:dyDescent="0.3">
      <c r="A1011" s="11">
        <f t="shared" si="275"/>
        <v>1010</v>
      </c>
      <c r="B1011" s="24">
        <v>46117</v>
      </c>
      <c r="C1011" s="11" t="str">
        <f t="shared" ca="1" si="283"/>
        <v/>
      </c>
      <c r="D1011" s="11" t="str">
        <f t="shared" ca="1" si="284"/>
        <v/>
      </c>
      <c r="E1011" s="11" t="str">
        <f t="shared" ca="1" si="285"/>
        <v/>
      </c>
      <c r="F1011" s="67"/>
      <c r="G1011" s="67"/>
      <c r="H1011" s="61"/>
      <c r="I1011" s="68"/>
      <c r="J1011" s="68"/>
      <c r="K1011" s="61"/>
      <c r="L1011" s="61"/>
    </row>
    <row r="1012" spans="1:12" x14ac:dyDescent="0.3">
      <c r="A1012" s="11">
        <f t="shared" si="275"/>
        <v>1011</v>
      </c>
      <c r="B1012" s="24">
        <v>46118</v>
      </c>
      <c r="C1012" s="11" t="str">
        <f t="shared" ca="1" si="283"/>
        <v/>
      </c>
      <c r="D1012" s="11" t="str">
        <f t="shared" ca="1" si="284"/>
        <v/>
      </c>
      <c r="E1012" s="11" t="str">
        <f t="shared" ca="1" si="285"/>
        <v/>
      </c>
      <c r="F1012" s="67"/>
      <c r="G1012" s="67"/>
      <c r="H1012" s="61"/>
      <c r="I1012" s="68"/>
      <c r="J1012" s="68"/>
      <c r="K1012" s="61"/>
      <c r="L1012" s="61"/>
    </row>
    <row r="1013" spans="1:12" x14ac:dyDescent="0.3">
      <c r="A1013" s="11">
        <f t="shared" si="275"/>
        <v>1012</v>
      </c>
      <c r="B1013" s="24">
        <v>46119</v>
      </c>
      <c r="C1013" s="11" t="str">
        <f t="shared" ca="1" si="283"/>
        <v/>
      </c>
      <c r="D1013" s="11" t="str">
        <f t="shared" ca="1" si="284"/>
        <v/>
      </c>
      <c r="E1013" s="11" t="str">
        <f t="shared" ca="1" si="285"/>
        <v/>
      </c>
      <c r="F1013" s="67"/>
      <c r="G1013" s="67"/>
      <c r="H1013" s="61"/>
      <c r="I1013" s="68"/>
      <c r="J1013" s="68"/>
      <c r="K1013" s="61"/>
      <c r="L1013" s="61"/>
    </row>
    <row r="1014" spans="1:12" x14ac:dyDescent="0.3">
      <c r="A1014" s="11">
        <f t="shared" si="275"/>
        <v>1013</v>
      </c>
      <c r="B1014" s="24">
        <v>46120</v>
      </c>
      <c r="C1014" s="11" t="str">
        <f t="shared" ca="1" si="283"/>
        <v/>
      </c>
      <c r="D1014" s="11" t="str">
        <f t="shared" ca="1" si="284"/>
        <v/>
      </c>
      <c r="E1014" s="11" t="str">
        <f t="shared" ca="1" si="285"/>
        <v/>
      </c>
      <c r="F1014" s="67"/>
      <c r="G1014" s="67"/>
      <c r="H1014" s="61"/>
      <c r="I1014" s="68"/>
      <c r="J1014" s="68"/>
      <c r="K1014" s="61"/>
      <c r="L1014" s="61"/>
    </row>
    <row r="1015" spans="1:12" x14ac:dyDescent="0.3">
      <c r="A1015" s="11">
        <f t="shared" si="275"/>
        <v>1014</v>
      </c>
      <c r="B1015" s="24">
        <v>46121</v>
      </c>
      <c r="C1015" s="11" t="str">
        <f t="shared" ca="1" si="283"/>
        <v/>
      </c>
      <c r="D1015" s="11" t="str">
        <f t="shared" ca="1" si="284"/>
        <v/>
      </c>
      <c r="E1015" s="11" t="str">
        <f t="shared" ca="1" si="285"/>
        <v/>
      </c>
      <c r="F1015" s="67"/>
      <c r="G1015" s="67"/>
      <c r="H1015" s="61"/>
      <c r="I1015" s="68"/>
      <c r="J1015" s="68"/>
      <c r="K1015" s="61"/>
      <c r="L1015" s="61"/>
    </row>
    <row r="1016" spans="1:12" x14ac:dyDescent="0.3">
      <c r="A1016" s="11">
        <f t="shared" si="275"/>
        <v>1015</v>
      </c>
      <c r="B1016" s="24">
        <v>46122</v>
      </c>
      <c r="C1016" s="11" t="str">
        <f t="shared" ca="1" si="283"/>
        <v/>
      </c>
      <c r="D1016" s="11" t="str">
        <f t="shared" ca="1" si="284"/>
        <v/>
      </c>
      <c r="E1016" s="11" t="str">
        <f t="shared" ca="1" si="285"/>
        <v/>
      </c>
      <c r="F1016" s="67"/>
      <c r="G1016" s="67"/>
      <c r="H1016" s="61"/>
      <c r="I1016" s="68"/>
      <c r="J1016" s="68"/>
      <c r="K1016" s="61"/>
      <c r="L1016" s="61"/>
    </row>
    <row r="1017" spans="1:12" x14ac:dyDescent="0.3">
      <c r="A1017" s="11">
        <f t="shared" si="275"/>
        <v>1016</v>
      </c>
      <c r="B1017" s="24">
        <v>46123</v>
      </c>
      <c r="C1017" s="11" t="str">
        <f t="shared" ca="1" si="283"/>
        <v/>
      </c>
      <c r="D1017" s="11" t="str">
        <f t="shared" ca="1" si="284"/>
        <v/>
      </c>
      <c r="E1017" s="11" t="str">
        <f t="shared" ca="1" si="285"/>
        <v/>
      </c>
      <c r="F1017" s="67"/>
      <c r="G1017" s="67"/>
      <c r="H1017" s="61"/>
      <c r="I1017" s="68"/>
      <c r="J1017" s="68"/>
      <c r="K1017" s="61"/>
      <c r="L1017" s="61"/>
    </row>
    <row r="1018" spans="1:12" x14ac:dyDescent="0.3">
      <c r="A1018" s="11">
        <f t="shared" si="275"/>
        <v>1017</v>
      </c>
      <c r="B1018" s="24">
        <v>46124</v>
      </c>
      <c r="C1018" s="11" t="str">
        <f t="shared" ca="1" si="283"/>
        <v/>
      </c>
      <c r="D1018" s="11" t="str">
        <f t="shared" ca="1" si="284"/>
        <v/>
      </c>
      <c r="E1018" s="11" t="str">
        <f t="shared" ca="1" si="285"/>
        <v/>
      </c>
      <c r="F1018" s="67"/>
      <c r="G1018" s="67"/>
      <c r="H1018" s="61"/>
      <c r="I1018" s="68"/>
      <c r="J1018" s="68"/>
      <c r="K1018" s="61"/>
      <c r="L1018" s="61"/>
    </row>
    <row r="1019" spans="1:12" x14ac:dyDescent="0.3">
      <c r="A1019" s="11">
        <f t="shared" si="275"/>
        <v>1018</v>
      </c>
      <c r="B1019" s="24">
        <v>46125</v>
      </c>
      <c r="C1019" s="11" t="str">
        <f t="shared" ca="1" si="283"/>
        <v/>
      </c>
      <c r="D1019" s="11" t="str">
        <f t="shared" ca="1" si="284"/>
        <v/>
      </c>
      <c r="E1019" s="11" t="str">
        <f t="shared" ca="1" si="285"/>
        <v/>
      </c>
      <c r="F1019" s="67"/>
      <c r="G1019" s="67"/>
      <c r="H1019" s="61"/>
      <c r="I1019" s="68"/>
      <c r="J1019" s="68"/>
      <c r="K1019" s="61"/>
      <c r="L1019" s="61"/>
    </row>
    <row r="1020" spans="1:12" x14ac:dyDescent="0.3">
      <c r="A1020" s="11">
        <f t="shared" si="275"/>
        <v>1019</v>
      </c>
      <c r="B1020" s="24">
        <v>46126</v>
      </c>
      <c r="C1020" s="11" t="str">
        <f t="shared" ca="1" si="283"/>
        <v/>
      </c>
      <c r="D1020" s="11" t="str">
        <f t="shared" ca="1" si="284"/>
        <v/>
      </c>
      <c r="E1020" s="11" t="str">
        <f t="shared" ca="1" si="285"/>
        <v/>
      </c>
      <c r="F1020" s="67"/>
      <c r="G1020" s="67"/>
      <c r="H1020" s="61"/>
      <c r="I1020" s="68"/>
      <c r="J1020" s="68"/>
      <c r="K1020" s="61"/>
      <c r="L1020" s="61"/>
    </row>
    <row r="1021" spans="1:12" x14ac:dyDescent="0.3">
      <c r="A1021" s="11">
        <f t="shared" si="275"/>
        <v>1020</v>
      </c>
      <c r="B1021" s="24">
        <v>46127</v>
      </c>
      <c r="C1021" s="11" t="str">
        <f t="shared" ca="1" si="283"/>
        <v/>
      </c>
      <c r="D1021" s="11" t="str">
        <f t="shared" ca="1" si="284"/>
        <v/>
      </c>
      <c r="E1021" s="11" t="str">
        <f t="shared" ca="1" si="285"/>
        <v/>
      </c>
      <c r="F1021" s="67"/>
      <c r="G1021" s="67"/>
      <c r="H1021" s="61"/>
      <c r="I1021" s="68"/>
      <c r="J1021" s="68"/>
      <c r="K1021" s="61"/>
      <c r="L1021" s="61"/>
    </row>
    <row r="1022" spans="1:12" x14ac:dyDescent="0.3">
      <c r="A1022" s="11">
        <f t="shared" si="275"/>
        <v>1021</v>
      </c>
      <c r="B1022" s="24">
        <v>46128</v>
      </c>
      <c r="C1022" s="11" t="str">
        <f t="shared" ca="1" si="283"/>
        <v/>
      </c>
      <c r="D1022" s="11" t="str">
        <f t="shared" ca="1" si="284"/>
        <v/>
      </c>
      <c r="E1022" s="11" t="str">
        <f t="shared" ca="1" si="285"/>
        <v/>
      </c>
      <c r="F1022" s="67">
        <f t="shared" ref="F1022" ca="1" si="286">COUNTIFS(D1022:D1051,$N$2)</f>
        <v>0</v>
      </c>
      <c r="G1022" s="67">
        <f t="shared" ref="G1022" ca="1" si="287">SUMIFS(E1022:E1051,D1022:D1051,$N$2)</f>
        <v>0</v>
      </c>
      <c r="H1022" s="61" t="str">
        <f t="shared" ref="H1022" ca="1" si="288">IF(AND(F1022&lt;&gt;0,F1022&lt;&gt;""),G1022/F1022,"")</f>
        <v/>
      </c>
      <c r="I1022" s="68">
        <f t="shared" ref="I1022" ca="1" si="289">COUNTIFS(D1022:D1051,$N$3)</f>
        <v>0</v>
      </c>
      <c r="J1022" s="68">
        <f t="shared" ref="J1022" ca="1" si="290">SUMIFS(E1022:E1051,D1022:D1051,$N$3)</f>
        <v>0</v>
      </c>
      <c r="K1022" s="61" t="str">
        <f t="shared" ref="K1022" ca="1" si="291">IF(AND(I1022&lt;&gt;"",I1022&lt;&gt;0),J1022/I1022,"")</f>
        <v/>
      </c>
      <c r="L1022" s="61" t="str">
        <f t="shared" ref="L1022" ca="1" si="292">IF(AND(H1022&lt;&gt;"",H1022&lt;&gt;0),K1022/H1022,"")</f>
        <v/>
      </c>
    </row>
    <row r="1023" spans="1:12" x14ac:dyDescent="0.3">
      <c r="A1023" s="11">
        <f t="shared" si="275"/>
        <v>1022</v>
      </c>
      <c r="B1023" s="24">
        <v>46129</v>
      </c>
      <c r="C1023" s="11" t="str">
        <f t="shared" ca="1" si="283"/>
        <v/>
      </c>
      <c r="D1023" s="11" t="str">
        <f t="shared" ca="1" si="284"/>
        <v/>
      </c>
      <c r="E1023" s="11" t="str">
        <f t="shared" ca="1" si="285"/>
        <v/>
      </c>
      <c r="F1023" s="67"/>
      <c r="G1023" s="67"/>
      <c r="H1023" s="61"/>
      <c r="I1023" s="68"/>
      <c r="J1023" s="68"/>
      <c r="K1023" s="61"/>
      <c r="L1023" s="61"/>
    </row>
    <row r="1024" spans="1:12" x14ac:dyDescent="0.3">
      <c r="A1024" s="11">
        <f t="shared" si="275"/>
        <v>1023</v>
      </c>
      <c r="B1024" s="24">
        <v>46130</v>
      </c>
      <c r="C1024" s="11" t="str">
        <f t="shared" ca="1" si="283"/>
        <v/>
      </c>
      <c r="D1024" s="11" t="str">
        <f t="shared" ca="1" si="284"/>
        <v/>
      </c>
      <c r="E1024" s="11" t="str">
        <f t="shared" ca="1" si="285"/>
        <v/>
      </c>
      <c r="F1024" s="67"/>
      <c r="G1024" s="67"/>
      <c r="H1024" s="61"/>
      <c r="I1024" s="68"/>
      <c r="J1024" s="68"/>
      <c r="K1024" s="61"/>
      <c r="L1024" s="61"/>
    </row>
    <row r="1025" spans="1:12" x14ac:dyDescent="0.3">
      <c r="A1025" s="11">
        <f t="shared" si="275"/>
        <v>1024</v>
      </c>
      <c r="B1025" s="24">
        <v>46131</v>
      </c>
      <c r="C1025" s="11" t="str">
        <f t="shared" ca="1" si="283"/>
        <v/>
      </c>
      <c r="D1025" s="11" t="str">
        <f t="shared" ca="1" si="284"/>
        <v/>
      </c>
      <c r="E1025" s="11" t="str">
        <f t="shared" ca="1" si="285"/>
        <v/>
      </c>
      <c r="F1025" s="67"/>
      <c r="G1025" s="67"/>
      <c r="H1025" s="61"/>
      <c r="I1025" s="68"/>
      <c r="J1025" s="68"/>
      <c r="K1025" s="61"/>
      <c r="L1025" s="61"/>
    </row>
    <row r="1026" spans="1:12" x14ac:dyDescent="0.3">
      <c r="A1026" s="11">
        <f t="shared" si="275"/>
        <v>1025</v>
      </c>
      <c r="B1026" s="24">
        <v>46132</v>
      </c>
      <c r="C1026" s="11" t="str">
        <f t="shared" ca="1" si="283"/>
        <v/>
      </c>
      <c r="D1026" s="11" t="str">
        <f t="shared" ca="1" si="284"/>
        <v/>
      </c>
      <c r="E1026" s="11" t="str">
        <f t="shared" ca="1" si="285"/>
        <v/>
      </c>
      <c r="F1026" s="67"/>
      <c r="G1026" s="67"/>
      <c r="H1026" s="61"/>
      <c r="I1026" s="68"/>
      <c r="J1026" s="68"/>
      <c r="K1026" s="61"/>
      <c r="L1026" s="61"/>
    </row>
    <row r="1027" spans="1:12" x14ac:dyDescent="0.3">
      <c r="A1027" s="11">
        <f t="shared" si="275"/>
        <v>1026</v>
      </c>
      <c r="B1027" s="24">
        <v>46133</v>
      </c>
      <c r="C1027" s="11" t="str">
        <f t="shared" ca="1" si="283"/>
        <v/>
      </c>
      <c r="D1027" s="11" t="str">
        <f t="shared" ca="1" si="284"/>
        <v/>
      </c>
      <c r="E1027" s="11" t="str">
        <f t="shared" ca="1" si="285"/>
        <v/>
      </c>
      <c r="F1027" s="67"/>
      <c r="G1027" s="67"/>
      <c r="H1027" s="61"/>
      <c r="I1027" s="68"/>
      <c r="J1027" s="68"/>
      <c r="K1027" s="61"/>
      <c r="L1027" s="61"/>
    </row>
    <row r="1028" spans="1:12" x14ac:dyDescent="0.3">
      <c r="A1028" s="11">
        <f t="shared" si="275"/>
        <v>1027</v>
      </c>
      <c r="B1028" s="24">
        <v>46134</v>
      </c>
      <c r="C1028" s="11" t="str">
        <f t="shared" ca="1" si="283"/>
        <v/>
      </c>
      <c r="D1028" s="11" t="str">
        <f t="shared" ca="1" si="284"/>
        <v/>
      </c>
      <c r="E1028" s="11" t="str">
        <f t="shared" ca="1" si="285"/>
        <v/>
      </c>
      <c r="F1028" s="67"/>
      <c r="G1028" s="67"/>
      <c r="H1028" s="61"/>
      <c r="I1028" s="68"/>
      <c r="J1028" s="68"/>
      <c r="K1028" s="61"/>
      <c r="L1028" s="61"/>
    </row>
    <row r="1029" spans="1:12" x14ac:dyDescent="0.3">
      <c r="A1029" s="11">
        <f t="shared" ref="A1029:A1092" si="293">A1028+1</f>
        <v>1028</v>
      </c>
      <c r="B1029" s="24">
        <v>46135</v>
      </c>
      <c r="C1029" s="11" t="str">
        <f t="shared" ca="1" si="283"/>
        <v/>
      </c>
      <c r="D1029" s="11" t="str">
        <f t="shared" ca="1" si="284"/>
        <v/>
      </c>
      <c r="E1029" s="11" t="str">
        <f t="shared" ca="1" si="285"/>
        <v/>
      </c>
      <c r="F1029" s="67"/>
      <c r="G1029" s="67"/>
      <c r="H1029" s="61"/>
      <c r="I1029" s="68"/>
      <c r="J1029" s="68"/>
      <c r="K1029" s="61"/>
      <c r="L1029" s="61"/>
    </row>
    <row r="1030" spans="1:12" x14ac:dyDescent="0.3">
      <c r="A1030" s="11">
        <f t="shared" si="293"/>
        <v>1029</v>
      </c>
      <c r="B1030" s="24">
        <v>46136</v>
      </c>
      <c r="C1030" s="11" t="str">
        <f t="shared" ca="1" si="283"/>
        <v/>
      </c>
      <c r="D1030" s="11" t="str">
        <f t="shared" ca="1" si="284"/>
        <v/>
      </c>
      <c r="E1030" s="11" t="str">
        <f t="shared" ca="1" si="285"/>
        <v/>
      </c>
      <c r="F1030" s="67"/>
      <c r="G1030" s="67"/>
      <c r="H1030" s="61"/>
      <c r="I1030" s="68"/>
      <c r="J1030" s="68"/>
      <c r="K1030" s="61"/>
      <c r="L1030" s="61"/>
    </row>
    <row r="1031" spans="1:12" x14ac:dyDescent="0.3">
      <c r="A1031" s="11">
        <f t="shared" si="293"/>
        <v>1030</v>
      </c>
      <c r="B1031" s="24">
        <v>46137</v>
      </c>
      <c r="C1031" s="11" t="str">
        <f t="shared" ca="1" si="283"/>
        <v/>
      </c>
      <c r="D1031" s="11" t="str">
        <f t="shared" ca="1" si="284"/>
        <v/>
      </c>
      <c r="E1031" s="11" t="str">
        <f t="shared" ca="1" si="285"/>
        <v/>
      </c>
      <c r="F1031" s="67"/>
      <c r="G1031" s="67"/>
      <c r="H1031" s="61"/>
      <c r="I1031" s="68"/>
      <c r="J1031" s="68"/>
      <c r="K1031" s="61"/>
      <c r="L1031" s="61"/>
    </row>
    <row r="1032" spans="1:12" x14ac:dyDescent="0.3">
      <c r="A1032" s="11">
        <f t="shared" si="293"/>
        <v>1031</v>
      </c>
      <c r="B1032" s="24">
        <v>46138</v>
      </c>
      <c r="C1032" s="11" t="str">
        <f t="shared" ca="1" si="283"/>
        <v/>
      </c>
      <c r="D1032" s="11" t="str">
        <f t="shared" ca="1" si="284"/>
        <v/>
      </c>
      <c r="E1032" s="11" t="str">
        <f t="shared" ca="1" si="285"/>
        <v/>
      </c>
      <c r="F1032" s="67"/>
      <c r="G1032" s="67"/>
      <c r="H1032" s="61"/>
      <c r="I1032" s="68"/>
      <c r="J1032" s="68"/>
      <c r="K1032" s="61"/>
      <c r="L1032" s="61"/>
    </row>
    <row r="1033" spans="1:12" x14ac:dyDescent="0.3">
      <c r="A1033" s="11">
        <f t="shared" si="293"/>
        <v>1032</v>
      </c>
      <c r="B1033" s="24">
        <v>46139</v>
      </c>
      <c r="C1033" s="11" t="str">
        <f t="shared" ca="1" si="283"/>
        <v/>
      </c>
      <c r="D1033" s="11" t="str">
        <f t="shared" ca="1" si="284"/>
        <v/>
      </c>
      <c r="E1033" s="11" t="str">
        <f t="shared" ca="1" si="285"/>
        <v/>
      </c>
      <c r="F1033" s="67"/>
      <c r="G1033" s="67"/>
      <c r="H1033" s="61"/>
      <c r="I1033" s="68"/>
      <c r="J1033" s="68"/>
      <c r="K1033" s="61"/>
      <c r="L1033" s="61"/>
    </row>
    <row r="1034" spans="1:12" x14ac:dyDescent="0.3">
      <c r="A1034" s="11">
        <f t="shared" si="293"/>
        <v>1033</v>
      </c>
      <c r="B1034" s="24">
        <v>46140</v>
      </c>
      <c r="C1034" s="11" t="str">
        <f t="shared" ca="1" si="283"/>
        <v/>
      </c>
      <c r="D1034" s="11" t="str">
        <f t="shared" ca="1" si="284"/>
        <v/>
      </c>
      <c r="E1034" s="11" t="str">
        <f t="shared" ca="1" si="285"/>
        <v/>
      </c>
      <c r="F1034" s="67"/>
      <c r="G1034" s="67"/>
      <c r="H1034" s="61"/>
      <c r="I1034" s="68"/>
      <c r="J1034" s="68"/>
      <c r="K1034" s="61"/>
      <c r="L1034" s="61"/>
    </row>
    <row r="1035" spans="1:12" x14ac:dyDescent="0.3">
      <c r="A1035" s="11">
        <f t="shared" si="293"/>
        <v>1034</v>
      </c>
      <c r="B1035" s="24">
        <v>46141</v>
      </c>
      <c r="C1035" s="11" t="str">
        <f t="shared" ca="1" si="283"/>
        <v/>
      </c>
      <c r="D1035" s="11" t="str">
        <f t="shared" ca="1" si="284"/>
        <v/>
      </c>
      <c r="E1035" s="11" t="str">
        <f t="shared" ca="1" si="285"/>
        <v/>
      </c>
      <c r="F1035" s="67"/>
      <c r="G1035" s="67"/>
      <c r="H1035" s="61"/>
      <c r="I1035" s="68"/>
      <c r="J1035" s="68"/>
      <c r="K1035" s="61"/>
      <c r="L1035" s="61"/>
    </row>
    <row r="1036" spans="1:12" x14ac:dyDescent="0.3">
      <c r="A1036" s="11">
        <f t="shared" si="293"/>
        <v>1035</v>
      </c>
      <c r="B1036" s="24">
        <v>46142</v>
      </c>
      <c r="C1036" s="11" t="str">
        <f t="shared" ca="1" si="283"/>
        <v/>
      </c>
      <c r="D1036" s="11" t="str">
        <f t="shared" ca="1" si="284"/>
        <v/>
      </c>
      <c r="E1036" s="11" t="str">
        <f t="shared" ca="1" si="285"/>
        <v/>
      </c>
      <c r="F1036" s="67"/>
      <c r="G1036" s="67"/>
      <c r="H1036" s="61"/>
      <c r="I1036" s="68"/>
      <c r="J1036" s="68"/>
      <c r="K1036" s="61"/>
      <c r="L1036" s="61"/>
    </row>
    <row r="1037" spans="1:12" x14ac:dyDescent="0.3">
      <c r="A1037" s="11">
        <f t="shared" si="293"/>
        <v>1036</v>
      </c>
      <c r="B1037" s="24">
        <v>46143</v>
      </c>
      <c r="C1037" s="11" t="str">
        <f t="shared" ca="1" si="283"/>
        <v/>
      </c>
      <c r="D1037" s="11" t="str">
        <f t="shared" ca="1" si="284"/>
        <v/>
      </c>
      <c r="E1037" s="11" t="str">
        <f t="shared" ca="1" si="285"/>
        <v/>
      </c>
      <c r="F1037" s="67"/>
      <c r="G1037" s="67"/>
      <c r="H1037" s="61"/>
      <c r="I1037" s="68"/>
      <c r="J1037" s="68"/>
      <c r="K1037" s="61"/>
      <c r="L1037" s="61"/>
    </row>
    <row r="1038" spans="1:12" x14ac:dyDescent="0.3">
      <c r="A1038" s="11">
        <f t="shared" si="293"/>
        <v>1037</v>
      </c>
      <c r="B1038" s="24">
        <v>46144</v>
      </c>
      <c r="C1038" s="11" t="str">
        <f t="shared" ca="1" si="283"/>
        <v/>
      </c>
      <c r="D1038" s="11" t="str">
        <f t="shared" ca="1" si="284"/>
        <v/>
      </c>
      <c r="E1038" s="11" t="str">
        <f t="shared" ca="1" si="285"/>
        <v/>
      </c>
      <c r="F1038" s="67"/>
      <c r="G1038" s="67"/>
      <c r="H1038" s="61"/>
      <c r="I1038" s="68"/>
      <c r="J1038" s="68"/>
      <c r="K1038" s="61"/>
      <c r="L1038" s="61"/>
    </row>
    <row r="1039" spans="1:12" x14ac:dyDescent="0.3">
      <c r="A1039" s="11">
        <f t="shared" si="293"/>
        <v>1038</v>
      </c>
      <c r="B1039" s="24">
        <v>46145</v>
      </c>
      <c r="C1039" s="11" t="str">
        <f t="shared" ca="1" si="283"/>
        <v/>
      </c>
      <c r="D1039" s="11" t="str">
        <f t="shared" ca="1" si="284"/>
        <v/>
      </c>
      <c r="E1039" s="11" t="str">
        <f t="shared" ca="1" si="285"/>
        <v/>
      </c>
      <c r="F1039" s="67"/>
      <c r="G1039" s="67"/>
      <c r="H1039" s="61"/>
      <c r="I1039" s="68"/>
      <c r="J1039" s="68"/>
      <c r="K1039" s="61"/>
      <c r="L1039" s="61"/>
    </row>
    <row r="1040" spans="1:12" x14ac:dyDescent="0.3">
      <c r="A1040" s="11">
        <f t="shared" si="293"/>
        <v>1039</v>
      </c>
      <c r="B1040" s="24">
        <v>46146</v>
      </c>
      <c r="C1040" s="11" t="str">
        <f t="shared" ca="1" si="283"/>
        <v/>
      </c>
      <c r="D1040" s="11" t="str">
        <f t="shared" ca="1" si="284"/>
        <v/>
      </c>
      <c r="E1040" s="11" t="str">
        <f t="shared" ca="1" si="285"/>
        <v/>
      </c>
      <c r="F1040" s="67"/>
      <c r="G1040" s="67"/>
      <c r="H1040" s="61"/>
      <c r="I1040" s="68"/>
      <c r="J1040" s="68"/>
      <c r="K1040" s="61"/>
      <c r="L1040" s="61"/>
    </row>
    <row r="1041" spans="1:12" x14ac:dyDescent="0.3">
      <c r="A1041" s="11">
        <f t="shared" si="293"/>
        <v>1040</v>
      </c>
      <c r="B1041" s="24">
        <v>46147</v>
      </c>
      <c r="C1041" s="11" t="str">
        <f t="shared" ca="1" si="283"/>
        <v/>
      </c>
      <c r="D1041" s="11" t="str">
        <f t="shared" ca="1" si="284"/>
        <v/>
      </c>
      <c r="E1041" s="11" t="str">
        <f t="shared" ca="1" si="285"/>
        <v/>
      </c>
      <c r="F1041" s="67"/>
      <c r="G1041" s="67"/>
      <c r="H1041" s="61"/>
      <c r="I1041" s="68"/>
      <c r="J1041" s="68"/>
      <c r="K1041" s="61"/>
      <c r="L1041" s="61"/>
    </row>
    <row r="1042" spans="1:12" x14ac:dyDescent="0.3">
      <c r="A1042" s="11">
        <f t="shared" si="293"/>
        <v>1041</v>
      </c>
      <c r="B1042" s="24">
        <v>46148</v>
      </c>
      <c r="C1042" s="11" t="str">
        <f t="shared" ca="1" si="283"/>
        <v/>
      </c>
      <c r="D1042" s="11" t="str">
        <f t="shared" ca="1" si="284"/>
        <v/>
      </c>
      <c r="E1042" s="11" t="str">
        <f t="shared" ca="1" si="285"/>
        <v/>
      </c>
      <c r="F1042" s="67"/>
      <c r="G1042" s="67"/>
      <c r="H1042" s="61"/>
      <c r="I1042" s="68"/>
      <c r="J1042" s="68"/>
      <c r="K1042" s="61"/>
      <c r="L1042" s="61"/>
    </row>
    <row r="1043" spans="1:12" x14ac:dyDescent="0.3">
      <c r="A1043" s="11">
        <f t="shared" si="293"/>
        <v>1042</v>
      </c>
      <c r="B1043" s="24">
        <v>46149</v>
      </c>
      <c r="C1043" s="11" t="str">
        <f t="shared" ca="1" si="283"/>
        <v/>
      </c>
      <c r="D1043" s="11" t="str">
        <f t="shared" ca="1" si="284"/>
        <v/>
      </c>
      <c r="E1043" s="11" t="str">
        <f t="shared" ca="1" si="285"/>
        <v/>
      </c>
      <c r="F1043" s="67"/>
      <c r="G1043" s="67"/>
      <c r="H1043" s="61"/>
      <c r="I1043" s="68"/>
      <c r="J1043" s="68"/>
      <c r="K1043" s="61"/>
      <c r="L1043" s="61"/>
    </row>
    <row r="1044" spans="1:12" x14ac:dyDescent="0.3">
      <c r="A1044" s="11">
        <f t="shared" si="293"/>
        <v>1043</v>
      </c>
      <c r="B1044" s="24">
        <v>46150</v>
      </c>
      <c r="C1044" s="11" t="str">
        <f t="shared" ca="1" si="283"/>
        <v/>
      </c>
      <c r="D1044" s="11" t="str">
        <f t="shared" ca="1" si="284"/>
        <v/>
      </c>
      <c r="E1044" s="11" t="str">
        <f t="shared" ca="1" si="285"/>
        <v/>
      </c>
      <c r="F1044" s="67"/>
      <c r="G1044" s="67"/>
      <c r="H1044" s="61"/>
      <c r="I1044" s="68"/>
      <c r="J1044" s="68"/>
      <c r="K1044" s="61"/>
      <c r="L1044" s="61"/>
    </row>
    <row r="1045" spans="1:12" x14ac:dyDescent="0.3">
      <c r="A1045" s="11">
        <f t="shared" si="293"/>
        <v>1044</v>
      </c>
      <c r="B1045" s="24">
        <v>46151</v>
      </c>
      <c r="C1045" s="11" t="str">
        <f t="shared" ca="1" si="283"/>
        <v/>
      </c>
      <c r="D1045" s="11" t="str">
        <f t="shared" ca="1" si="284"/>
        <v/>
      </c>
      <c r="E1045" s="11" t="str">
        <f t="shared" ca="1" si="285"/>
        <v/>
      </c>
      <c r="F1045" s="67"/>
      <c r="G1045" s="67"/>
      <c r="H1045" s="61"/>
      <c r="I1045" s="68"/>
      <c r="J1045" s="68"/>
      <c r="K1045" s="61"/>
      <c r="L1045" s="61"/>
    </row>
    <row r="1046" spans="1:12" x14ac:dyDescent="0.3">
      <c r="A1046" s="11">
        <f t="shared" si="293"/>
        <v>1045</v>
      </c>
      <c r="B1046" s="24">
        <v>46152</v>
      </c>
      <c r="C1046" s="11" t="str">
        <f t="shared" ca="1" si="283"/>
        <v/>
      </c>
      <c r="D1046" s="11" t="str">
        <f t="shared" ca="1" si="284"/>
        <v/>
      </c>
      <c r="E1046" s="11" t="str">
        <f t="shared" ca="1" si="285"/>
        <v/>
      </c>
      <c r="F1046" s="67"/>
      <c r="G1046" s="67"/>
      <c r="H1046" s="61"/>
      <c r="I1046" s="68"/>
      <c r="J1046" s="68"/>
      <c r="K1046" s="61"/>
      <c r="L1046" s="61"/>
    </row>
    <row r="1047" spans="1:12" x14ac:dyDescent="0.3">
      <c r="A1047" s="11">
        <f t="shared" si="293"/>
        <v>1046</v>
      </c>
      <c r="B1047" s="24">
        <v>46153</v>
      </c>
      <c r="C1047" s="11" t="str">
        <f t="shared" ca="1" si="283"/>
        <v/>
      </c>
      <c r="D1047" s="11" t="str">
        <f t="shared" ca="1" si="284"/>
        <v/>
      </c>
      <c r="E1047" s="11" t="str">
        <f t="shared" ca="1" si="285"/>
        <v/>
      </c>
      <c r="F1047" s="67"/>
      <c r="G1047" s="67"/>
      <c r="H1047" s="61"/>
      <c r="I1047" s="68"/>
      <c r="J1047" s="68"/>
      <c r="K1047" s="61"/>
      <c r="L1047" s="61"/>
    </row>
    <row r="1048" spans="1:12" x14ac:dyDescent="0.3">
      <c r="A1048" s="11">
        <f t="shared" si="293"/>
        <v>1047</v>
      </c>
      <c r="B1048" s="24">
        <v>46154</v>
      </c>
      <c r="C1048" s="11" t="str">
        <f t="shared" ca="1" si="283"/>
        <v/>
      </c>
      <c r="D1048" s="11" t="str">
        <f t="shared" ca="1" si="284"/>
        <v/>
      </c>
      <c r="E1048" s="11" t="str">
        <f t="shared" ca="1" si="285"/>
        <v/>
      </c>
      <c r="F1048" s="67"/>
      <c r="G1048" s="67"/>
      <c r="H1048" s="61"/>
      <c r="I1048" s="68"/>
      <c r="J1048" s="68"/>
      <c r="K1048" s="61"/>
      <c r="L1048" s="61"/>
    </row>
    <row r="1049" spans="1:12" x14ac:dyDescent="0.3">
      <c r="A1049" s="11">
        <f t="shared" si="293"/>
        <v>1048</v>
      </c>
      <c r="B1049" s="24">
        <v>46155</v>
      </c>
      <c r="C1049" s="11" t="str">
        <f t="shared" ca="1" si="283"/>
        <v/>
      </c>
      <c r="D1049" s="11" t="str">
        <f t="shared" ca="1" si="284"/>
        <v/>
      </c>
      <c r="E1049" s="11" t="str">
        <f t="shared" ca="1" si="285"/>
        <v/>
      </c>
      <c r="F1049" s="67"/>
      <c r="G1049" s="67"/>
      <c r="H1049" s="61"/>
      <c r="I1049" s="68"/>
      <c r="J1049" s="68"/>
      <c r="K1049" s="61"/>
      <c r="L1049" s="61"/>
    </row>
    <row r="1050" spans="1:12" x14ac:dyDescent="0.3">
      <c r="A1050" s="11">
        <f t="shared" si="293"/>
        <v>1049</v>
      </c>
      <c r="B1050" s="24">
        <v>46156</v>
      </c>
      <c r="C1050" s="11" t="str">
        <f t="shared" ca="1" si="283"/>
        <v/>
      </c>
      <c r="D1050" s="11" t="str">
        <f t="shared" ca="1" si="284"/>
        <v/>
      </c>
      <c r="E1050" s="11" t="str">
        <f t="shared" ca="1" si="285"/>
        <v/>
      </c>
      <c r="F1050" s="67"/>
      <c r="G1050" s="67"/>
      <c r="H1050" s="61"/>
      <c r="I1050" s="68"/>
      <c r="J1050" s="68"/>
      <c r="K1050" s="61"/>
      <c r="L1050" s="61"/>
    </row>
    <row r="1051" spans="1:12" x14ac:dyDescent="0.3">
      <c r="A1051" s="11">
        <f t="shared" si="293"/>
        <v>1050</v>
      </c>
      <c r="B1051" s="24">
        <v>46157</v>
      </c>
      <c r="C1051" s="11" t="str">
        <f t="shared" ca="1" si="283"/>
        <v/>
      </c>
      <c r="D1051" s="11" t="str">
        <f t="shared" ca="1" si="284"/>
        <v/>
      </c>
      <c r="E1051" s="11" t="str">
        <f t="shared" ca="1" si="285"/>
        <v/>
      </c>
      <c r="F1051" s="67"/>
      <c r="G1051" s="67"/>
      <c r="H1051" s="61"/>
      <c r="I1051" s="68"/>
      <c r="J1051" s="68"/>
      <c r="K1051" s="61"/>
      <c r="L1051" s="61"/>
    </row>
    <row r="1052" spans="1:12" x14ac:dyDescent="0.3">
      <c r="A1052" s="11">
        <f t="shared" si="293"/>
        <v>1051</v>
      </c>
      <c r="B1052" s="24">
        <v>46158</v>
      </c>
      <c r="C1052" s="11" t="str">
        <f t="shared" ca="1" si="283"/>
        <v/>
      </c>
      <c r="D1052" s="11" t="str">
        <f t="shared" ca="1" si="284"/>
        <v/>
      </c>
      <c r="E1052" s="11" t="str">
        <f t="shared" ca="1" si="285"/>
        <v/>
      </c>
      <c r="F1052" s="67">
        <f t="shared" ref="F1052" ca="1" si="294">COUNTIFS(D1052:D1081,$N$2)</f>
        <v>0</v>
      </c>
      <c r="G1052" s="67">
        <f t="shared" ref="G1052" ca="1" si="295">SUMIFS(E1052:E1081,D1052:D1081,$N$2)</f>
        <v>0</v>
      </c>
      <c r="H1052" s="61" t="str">
        <f t="shared" ref="H1052" ca="1" si="296">IF(AND(F1052&lt;&gt;0,F1052&lt;&gt;""),G1052/F1052,"")</f>
        <v/>
      </c>
      <c r="I1052" s="68">
        <f t="shared" ref="I1052" ca="1" si="297">COUNTIFS(D1052:D1081,$N$3)</f>
        <v>0</v>
      </c>
      <c r="J1052" s="68">
        <f t="shared" ref="J1052" ca="1" si="298">SUMIFS(E1052:E1081,D1052:D1081,$N$3)</f>
        <v>0</v>
      </c>
      <c r="K1052" s="61" t="str">
        <f t="shared" ref="K1052" ca="1" si="299">IF(AND(I1052&lt;&gt;"",I1052&lt;&gt;0),J1052/I1052,"")</f>
        <v/>
      </c>
      <c r="L1052" s="61" t="str">
        <f t="shared" ref="L1052" ca="1" si="300">IF(AND(H1052&lt;&gt;"",H1052&lt;&gt;0),K1052/H1052,"")</f>
        <v/>
      </c>
    </row>
    <row r="1053" spans="1:12" x14ac:dyDescent="0.3">
      <c r="A1053" s="11">
        <f t="shared" si="293"/>
        <v>1052</v>
      </c>
      <c r="B1053" s="24">
        <v>46159</v>
      </c>
      <c r="C1053" s="11" t="str">
        <f t="shared" ca="1" si="283"/>
        <v/>
      </c>
      <c r="D1053" s="11" t="str">
        <f t="shared" ca="1" si="284"/>
        <v/>
      </c>
      <c r="E1053" s="11" t="str">
        <f t="shared" ca="1" si="285"/>
        <v/>
      </c>
      <c r="F1053" s="67"/>
      <c r="G1053" s="67"/>
      <c r="H1053" s="61"/>
      <c r="I1053" s="68"/>
      <c r="J1053" s="68"/>
      <c r="K1053" s="61"/>
      <c r="L1053" s="61"/>
    </row>
    <row r="1054" spans="1:12" x14ac:dyDescent="0.3">
      <c r="A1054" s="11">
        <f t="shared" si="293"/>
        <v>1053</v>
      </c>
      <c r="B1054" s="24">
        <v>46160</v>
      </c>
      <c r="C1054" s="11" t="str">
        <f t="shared" ca="1" si="283"/>
        <v/>
      </c>
      <c r="D1054" s="11" t="str">
        <f t="shared" ca="1" si="284"/>
        <v/>
      </c>
      <c r="E1054" s="11" t="str">
        <f t="shared" ca="1" si="285"/>
        <v/>
      </c>
      <c r="F1054" s="67"/>
      <c r="G1054" s="67"/>
      <c r="H1054" s="61"/>
      <c r="I1054" s="68"/>
      <c r="J1054" s="68"/>
      <c r="K1054" s="61"/>
      <c r="L1054" s="61"/>
    </row>
    <row r="1055" spans="1:12" x14ac:dyDescent="0.3">
      <c r="A1055" s="11">
        <f t="shared" si="293"/>
        <v>1054</v>
      </c>
      <c r="B1055" s="24">
        <v>46161</v>
      </c>
      <c r="C1055" s="11" t="str">
        <f t="shared" ca="1" si="283"/>
        <v/>
      </c>
      <c r="D1055" s="11" t="str">
        <f t="shared" ca="1" si="284"/>
        <v/>
      </c>
      <c r="E1055" s="11" t="str">
        <f t="shared" ca="1" si="285"/>
        <v/>
      </c>
      <c r="F1055" s="67"/>
      <c r="G1055" s="67"/>
      <c r="H1055" s="61"/>
      <c r="I1055" s="68"/>
      <c r="J1055" s="68"/>
      <c r="K1055" s="61"/>
      <c r="L1055" s="61"/>
    </row>
    <row r="1056" spans="1:12" x14ac:dyDescent="0.3">
      <c r="A1056" s="11">
        <f t="shared" si="293"/>
        <v>1055</v>
      </c>
      <c r="B1056" s="24">
        <v>46162</v>
      </c>
      <c r="C1056" s="11" t="str">
        <f t="shared" ca="1" si="283"/>
        <v/>
      </c>
      <c r="D1056" s="11" t="str">
        <f t="shared" ca="1" si="284"/>
        <v/>
      </c>
      <c r="E1056" s="11" t="str">
        <f t="shared" ca="1" si="285"/>
        <v/>
      </c>
      <c r="F1056" s="67"/>
      <c r="G1056" s="67"/>
      <c r="H1056" s="61"/>
      <c r="I1056" s="68"/>
      <c r="J1056" s="68"/>
      <c r="K1056" s="61"/>
      <c r="L1056" s="61"/>
    </row>
    <row r="1057" spans="1:12" x14ac:dyDescent="0.3">
      <c r="A1057" s="11">
        <f t="shared" si="293"/>
        <v>1056</v>
      </c>
      <c r="B1057" s="24">
        <v>46163</v>
      </c>
      <c r="C1057" s="11" t="str">
        <f t="shared" ca="1" si="283"/>
        <v/>
      </c>
      <c r="D1057" s="11" t="str">
        <f t="shared" ca="1" si="284"/>
        <v/>
      </c>
      <c r="E1057" s="11" t="str">
        <f t="shared" ca="1" si="285"/>
        <v/>
      </c>
      <c r="F1057" s="67"/>
      <c r="G1057" s="67"/>
      <c r="H1057" s="61"/>
      <c r="I1057" s="68"/>
      <c r="J1057" s="68"/>
      <c r="K1057" s="61"/>
      <c r="L1057" s="61"/>
    </row>
    <row r="1058" spans="1:12" x14ac:dyDescent="0.3">
      <c r="A1058" s="11">
        <f t="shared" si="293"/>
        <v>1057</v>
      </c>
      <c r="B1058" s="24">
        <v>46164</v>
      </c>
      <c r="C1058" s="11" t="str">
        <f t="shared" ca="1" si="283"/>
        <v/>
      </c>
      <c r="D1058" s="11" t="str">
        <f t="shared" ca="1" si="284"/>
        <v/>
      </c>
      <c r="E1058" s="11" t="str">
        <f t="shared" ca="1" si="285"/>
        <v/>
      </c>
      <c r="F1058" s="67"/>
      <c r="G1058" s="67"/>
      <c r="H1058" s="61"/>
      <c r="I1058" s="68"/>
      <c r="J1058" s="68"/>
      <c r="K1058" s="61"/>
      <c r="L1058" s="61"/>
    </row>
    <row r="1059" spans="1:12" x14ac:dyDescent="0.3">
      <c r="A1059" s="11">
        <f t="shared" si="293"/>
        <v>1058</v>
      </c>
      <c r="B1059" s="24">
        <v>46165</v>
      </c>
      <c r="C1059" s="11" t="str">
        <f t="shared" ca="1" si="283"/>
        <v/>
      </c>
      <c r="D1059" s="11" t="str">
        <f t="shared" ca="1" si="284"/>
        <v/>
      </c>
      <c r="E1059" s="11" t="str">
        <f t="shared" ca="1" si="285"/>
        <v/>
      </c>
      <c r="F1059" s="67"/>
      <c r="G1059" s="67"/>
      <c r="H1059" s="61"/>
      <c r="I1059" s="68"/>
      <c r="J1059" s="68"/>
      <c r="K1059" s="61"/>
      <c r="L1059" s="61"/>
    </row>
    <row r="1060" spans="1:12" x14ac:dyDescent="0.3">
      <c r="A1060" s="11">
        <f t="shared" si="293"/>
        <v>1059</v>
      </c>
      <c r="B1060" s="24">
        <v>46166</v>
      </c>
      <c r="C1060" s="11" t="str">
        <f t="shared" ca="1" si="283"/>
        <v/>
      </c>
      <c r="D1060" s="11" t="str">
        <f t="shared" ca="1" si="284"/>
        <v/>
      </c>
      <c r="E1060" s="11" t="str">
        <f t="shared" ca="1" si="285"/>
        <v/>
      </c>
      <c r="F1060" s="67"/>
      <c r="G1060" s="67"/>
      <c r="H1060" s="61"/>
      <c r="I1060" s="68"/>
      <c r="J1060" s="68"/>
      <c r="K1060" s="61"/>
      <c r="L1060" s="61"/>
    </row>
    <row r="1061" spans="1:12" x14ac:dyDescent="0.3">
      <c r="A1061" s="11">
        <f t="shared" si="293"/>
        <v>1060</v>
      </c>
      <c r="B1061" s="24">
        <v>46167</v>
      </c>
      <c r="C1061" s="11" t="str">
        <f t="shared" ca="1" si="283"/>
        <v/>
      </c>
      <c r="D1061" s="11" t="str">
        <f t="shared" ca="1" si="284"/>
        <v/>
      </c>
      <c r="E1061" s="11" t="str">
        <f t="shared" ca="1" si="285"/>
        <v/>
      </c>
      <c r="F1061" s="67"/>
      <c r="G1061" s="67"/>
      <c r="H1061" s="61"/>
      <c r="I1061" s="68"/>
      <c r="J1061" s="68"/>
      <c r="K1061" s="61"/>
      <c r="L1061" s="61"/>
    </row>
    <row r="1062" spans="1:12" x14ac:dyDescent="0.3">
      <c r="A1062" s="11">
        <f t="shared" si="293"/>
        <v>1061</v>
      </c>
      <c r="B1062" s="24">
        <v>46168</v>
      </c>
      <c r="C1062" s="11" t="str">
        <f t="shared" ca="1" si="283"/>
        <v/>
      </c>
      <c r="D1062" s="11" t="str">
        <f t="shared" ca="1" si="284"/>
        <v/>
      </c>
      <c r="E1062" s="11" t="str">
        <f t="shared" ca="1" si="285"/>
        <v/>
      </c>
      <c r="F1062" s="67"/>
      <c r="G1062" s="67"/>
      <c r="H1062" s="61"/>
      <c r="I1062" s="68"/>
      <c r="J1062" s="68"/>
      <c r="K1062" s="61"/>
      <c r="L1062" s="61"/>
    </row>
    <row r="1063" spans="1:12" x14ac:dyDescent="0.3">
      <c r="A1063" s="11">
        <f t="shared" si="293"/>
        <v>1062</v>
      </c>
      <c r="B1063" s="24">
        <v>46169</v>
      </c>
      <c r="C1063" s="11" t="str">
        <f t="shared" ca="1" si="283"/>
        <v/>
      </c>
      <c r="D1063" s="11" t="str">
        <f t="shared" ca="1" si="284"/>
        <v/>
      </c>
      <c r="E1063" s="11" t="str">
        <f t="shared" ca="1" si="285"/>
        <v/>
      </c>
      <c r="F1063" s="67"/>
      <c r="G1063" s="67"/>
      <c r="H1063" s="61"/>
      <c r="I1063" s="68"/>
      <c r="J1063" s="68"/>
      <c r="K1063" s="61"/>
      <c r="L1063" s="61"/>
    </row>
    <row r="1064" spans="1:12" x14ac:dyDescent="0.3">
      <c r="A1064" s="11">
        <f t="shared" si="293"/>
        <v>1063</v>
      </c>
      <c r="B1064" s="24">
        <v>46170</v>
      </c>
      <c r="C1064" s="11" t="str">
        <f t="shared" ca="1" si="283"/>
        <v/>
      </c>
      <c r="D1064" s="11" t="str">
        <f t="shared" ca="1" si="284"/>
        <v/>
      </c>
      <c r="E1064" s="11" t="str">
        <f t="shared" ca="1" si="285"/>
        <v/>
      </c>
      <c r="F1064" s="67"/>
      <c r="G1064" s="67"/>
      <c r="H1064" s="61"/>
      <c r="I1064" s="68"/>
      <c r="J1064" s="68"/>
      <c r="K1064" s="61"/>
      <c r="L1064" s="61"/>
    </row>
    <row r="1065" spans="1:12" x14ac:dyDescent="0.3">
      <c r="A1065" s="11">
        <f t="shared" si="293"/>
        <v>1064</v>
      </c>
      <c r="B1065" s="24">
        <v>46171</v>
      </c>
      <c r="C1065" s="11" t="str">
        <f t="shared" ca="1" si="283"/>
        <v/>
      </c>
      <c r="D1065" s="11" t="str">
        <f t="shared" ca="1" si="284"/>
        <v/>
      </c>
      <c r="E1065" s="11" t="str">
        <f t="shared" ca="1" si="285"/>
        <v/>
      </c>
      <c r="F1065" s="67"/>
      <c r="G1065" s="67"/>
      <c r="H1065" s="61"/>
      <c r="I1065" s="68"/>
      <c r="J1065" s="68"/>
      <c r="K1065" s="61"/>
      <c r="L1065" s="61"/>
    </row>
    <row r="1066" spans="1:12" x14ac:dyDescent="0.3">
      <c r="A1066" s="11">
        <f t="shared" si="293"/>
        <v>1065</v>
      </c>
      <c r="B1066" s="24">
        <v>46172</v>
      </c>
      <c r="C1066" s="11" t="str">
        <f t="shared" ref="C1066:C1129" ca="1" si="301">IF(TODAY() &gt;= B1066, COUNTIFS(data_2,_xlfn.CONCAT("=",B1066)), "")</f>
        <v/>
      </c>
      <c r="D1066" s="11" t="str">
        <f t="shared" ref="D1066:D1129" ca="1" si="302">IF(C1066&lt;&gt;"",IF(C1066&gt;=1,1,0),"")</f>
        <v/>
      </c>
      <c r="E1066" s="11" t="str">
        <f t="shared" ref="E1066:E1129" ca="1" si="303">IF(TODAY() &gt;= B1066, COUNTIFS(data_1,_xlfn.CONCAT("=",B1066)), "")</f>
        <v/>
      </c>
      <c r="F1066" s="67"/>
      <c r="G1066" s="67"/>
      <c r="H1066" s="61"/>
      <c r="I1066" s="68"/>
      <c r="J1066" s="68"/>
      <c r="K1066" s="61"/>
      <c r="L1066" s="61"/>
    </row>
    <row r="1067" spans="1:12" x14ac:dyDescent="0.3">
      <c r="A1067" s="11">
        <f t="shared" si="293"/>
        <v>1066</v>
      </c>
      <c r="B1067" s="24">
        <v>46173</v>
      </c>
      <c r="C1067" s="11" t="str">
        <f t="shared" ca="1" si="301"/>
        <v/>
      </c>
      <c r="D1067" s="11" t="str">
        <f t="shared" ca="1" si="302"/>
        <v/>
      </c>
      <c r="E1067" s="11" t="str">
        <f t="shared" ca="1" si="303"/>
        <v/>
      </c>
      <c r="F1067" s="67"/>
      <c r="G1067" s="67"/>
      <c r="H1067" s="61"/>
      <c r="I1067" s="68"/>
      <c r="J1067" s="68"/>
      <c r="K1067" s="61"/>
      <c r="L1067" s="61"/>
    </row>
    <row r="1068" spans="1:12" x14ac:dyDescent="0.3">
      <c r="A1068" s="11">
        <f t="shared" si="293"/>
        <v>1067</v>
      </c>
      <c r="B1068" s="24">
        <v>46174</v>
      </c>
      <c r="C1068" s="11" t="str">
        <f t="shared" ca="1" si="301"/>
        <v/>
      </c>
      <c r="D1068" s="11" t="str">
        <f t="shared" ca="1" si="302"/>
        <v/>
      </c>
      <c r="E1068" s="11" t="str">
        <f t="shared" ca="1" si="303"/>
        <v/>
      </c>
      <c r="F1068" s="67"/>
      <c r="G1068" s="67"/>
      <c r="H1068" s="61"/>
      <c r="I1068" s="68"/>
      <c r="J1068" s="68"/>
      <c r="K1068" s="61"/>
      <c r="L1068" s="61"/>
    </row>
    <row r="1069" spans="1:12" x14ac:dyDescent="0.3">
      <c r="A1069" s="11">
        <f t="shared" si="293"/>
        <v>1068</v>
      </c>
      <c r="B1069" s="24">
        <v>46175</v>
      </c>
      <c r="C1069" s="11" t="str">
        <f t="shared" ca="1" si="301"/>
        <v/>
      </c>
      <c r="D1069" s="11" t="str">
        <f t="shared" ca="1" si="302"/>
        <v/>
      </c>
      <c r="E1069" s="11" t="str">
        <f t="shared" ca="1" si="303"/>
        <v/>
      </c>
      <c r="F1069" s="67"/>
      <c r="G1069" s="67"/>
      <c r="H1069" s="61"/>
      <c r="I1069" s="68"/>
      <c r="J1069" s="68"/>
      <c r="K1069" s="61"/>
      <c r="L1069" s="61"/>
    </row>
    <row r="1070" spans="1:12" x14ac:dyDescent="0.3">
      <c r="A1070" s="11">
        <f t="shared" si="293"/>
        <v>1069</v>
      </c>
      <c r="B1070" s="24">
        <v>46176</v>
      </c>
      <c r="C1070" s="11" t="str">
        <f t="shared" ca="1" si="301"/>
        <v/>
      </c>
      <c r="D1070" s="11" t="str">
        <f t="shared" ca="1" si="302"/>
        <v/>
      </c>
      <c r="E1070" s="11" t="str">
        <f t="shared" ca="1" si="303"/>
        <v/>
      </c>
      <c r="F1070" s="67"/>
      <c r="G1070" s="67"/>
      <c r="H1070" s="61"/>
      <c r="I1070" s="68"/>
      <c r="J1070" s="68"/>
      <c r="K1070" s="61"/>
      <c r="L1070" s="61"/>
    </row>
    <row r="1071" spans="1:12" x14ac:dyDescent="0.3">
      <c r="A1071" s="11">
        <f t="shared" si="293"/>
        <v>1070</v>
      </c>
      <c r="B1071" s="24">
        <v>46177</v>
      </c>
      <c r="C1071" s="11" t="str">
        <f t="shared" ca="1" si="301"/>
        <v/>
      </c>
      <c r="D1071" s="11" t="str">
        <f t="shared" ca="1" si="302"/>
        <v/>
      </c>
      <c r="E1071" s="11" t="str">
        <f t="shared" ca="1" si="303"/>
        <v/>
      </c>
      <c r="F1071" s="67"/>
      <c r="G1071" s="67"/>
      <c r="H1071" s="61"/>
      <c r="I1071" s="68"/>
      <c r="J1071" s="68"/>
      <c r="K1071" s="61"/>
      <c r="L1071" s="61"/>
    </row>
    <row r="1072" spans="1:12" x14ac:dyDescent="0.3">
      <c r="A1072" s="11">
        <f t="shared" si="293"/>
        <v>1071</v>
      </c>
      <c r="B1072" s="24">
        <v>46178</v>
      </c>
      <c r="C1072" s="11" t="str">
        <f t="shared" ca="1" si="301"/>
        <v/>
      </c>
      <c r="D1072" s="11" t="str">
        <f t="shared" ca="1" si="302"/>
        <v/>
      </c>
      <c r="E1072" s="11" t="str">
        <f t="shared" ca="1" si="303"/>
        <v/>
      </c>
      <c r="F1072" s="67"/>
      <c r="G1072" s="67"/>
      <c r="H1072" s="61"/>
      <c r="I1072" s="68"/>
      <c r="J1072" s="68"/>
      <c r="K1072" s="61"/>
      <c r="L1072" s="61"/>
    </row>
    <row r="1073" spans="1:12" x14ac:dyDescent="0.3">
      <c r="A1073" s="11">
        <f t="shared" si="293"/>
        <v>1072</v>
      </c>
      <c r="B1073" s="24">
        <v>46179</v>
      </c>
      <c r="C1073" s="11" t="str">
        <f t="shared" ca="1" si="301"/>
        <v/>
      </c>
      <c r="D1073" s="11" t="str">
        <f t="shared" ca="1" si="302"/>
        <v/>
      </c>
      <c r="E1073" s="11" t="str">
        <f t="shared" ca="1" si="303"/>
        <v/>
      </c>
      <c r="F1073" s="67"/>
      <c r="G1073" s="67"/>
      <c r="H1073" s="61"/>
      <c r="I1073" s="68"/>
      <c r="J1073" s="68"/>
      <c r="K1073" s="61"/>
      <c r="L1073" s="61"/>
    </row>
    <row r="1074" spans="1:12" x14ac:dyDescent="0.3">
      <c r="A1074" s="11">
        <f t="shared" si="293"/>
        <v>1073</v>
      </c>
      <c r="B1074" s="24">
        <v>46180</v>
      </c>
      <c r="C1074" s="11" t="str">
        <f t="shared" ca="1" si="301"/>
        <v/>
      </c>
      <c r="D1074" s="11" t="str">
        <f t="shared" ca="1" si="302"/>
        <v/>
      </c>
      <c r="E1074" s="11" t="str">
        <f t="shared" ca="1" si="303"/>
        <v/>
      </c>
      <c r="F1074" s="67"/>
      <c r="G1074" s="67"/>
      <c r="H1074" s="61"/>
      <c r="I1074" s="68"/>
      <c r="J1074" s="68"/>
      <c r="K1074" s="61"/>
      <c r="L1074" s="61"/>
    </row>
    <row r="1075" spans="1:12" x14ac:dyDescent="0.3">
      <c r="A1075" s="11">
        <f t="shared" si="293"/>
        <v>1074</v>
      </c>
      <c r="B1075" s="24">
        <v>46181</v>
      </c>
      <c r="C1075" s="11" t="str">
        <f t="shared" ca="1" si="301"/>
        <v/>
      </c>
      <c r="D1075" s="11" t="str">
        <f t="shared" ca="1" si="302"/>
        <v/>
      </c>
      <c r="E1075" s="11" t="str">
        <f t="shared" ca="1" si="303"/>
        <v/>
      </c>
      <c r="F1075" s="67"/>
      <c r="G1075" s="67"/>
      <c r="H1075" s="61"/>
      <c r="I1075" s="68"/>
      <c r="J1075" s="68"/>
      <c r="K1075" s="61"/>
      <c r="L1075" s="61"/>
    </row>
    <row r="1076" spans="1:12" x14ac:dyDescent="0.3">
      <c r="A1076" s="11">
        <f t="shared" si="293"/>
        <v>1075</v>
      </c>
      <c r="B1076" s="24">
        <v>46182</v>
      </c>
      <c r="C1076" s="11" t="str">
        <f t="shared" ca="1" si="301"/>
        <v/>
      </c>
      <c r="D1076" s="11" t="str">
        <f t="shared" ca="1" si="302"/>
        <v/>
      </c>
      <c r="E1076" s="11" t="str">
        <f t="shared" ca="1" si="303"/>
        <v/>
      </c>
      <c r="F1076" s="67"/>
      <c r="G1076" s="67"/>
      <c r="H1076" s="61"/>
      <c r="I1076" s="68"/>
      <c r="J1076" s="68"/>
      <c r="K1076" s="61"/>
      <c r="L1076" s="61"/>
    </row>
    <row r="1077" spans="1:12" x14ac:dyDescent="0.3">
      <c r="A1077" s="11">
        <f t="shared" si="293"/>
        <v>1076</v>
      </c>
      <c r="B1077" s="24">
        <v>46183</v>
      </c>
      <c r="C1077" s="11" t="str">
        <f t="shared" ca="1" si="301"/>
        <v/>
      </c>
      <c r="D1077" s="11" t="str">
        <f t="shared" ca="1" si="302"/>
        <v/>
      </c>
      <c r="E1077" s="11" t="str">
        <f t="shared" ca="1" si="303"/>
        <v/>
      </c>
      <c r="F1077" s="67"/>
      <c r="G1077" s="67"/>
      <c r="H1077" s="61"/>
      <c r="I1077" s="68"/>
      <c r="J1077" s="68"/>
      <c r="K1077" s="61"/>
      <c r="L1077" s="61"/>
    </row>
    <row r="1078" spans="1:12" x14ac:dyDescent="0.3">
      <c r="A1078" s="11">
        <f t="shared" si="293"/>
        <v>1077</v>
      </c>
      <c r="B1078" s="24">
        <v>46184</v>
      </c>
      <c r="C1078" s="11" t="str">
        <f t="shared" ca="1" si="301"/>
        <v/>
      </c>
      <c r="D1078" s="11" t="str">
        <f t="shared" ca="1" si="302"/>
        <v/>
      </c>
      <c r="E1078" s="11" t="str">
        <f t="shared" ca="1" si="303"/>
        <v/>
      </c>
      <c r="F1078" s="67"/>
      <c r="G1078" s="67"/>
      <c r="H1078" s="61"/>
      <c r="I1078" s="68"/>
      <c r="J1078" s="68"/>
      <c r="K1078" s="61"/>
      <c r="L1078" s="61"/>
    </row>
    <row r="1079" spans="1:12" x14ac:dyDescent="0.3">
      <c r="A1079" s="11">
        <f t="shared" si="293"/>
        <v>1078</v>
      </c>
      <c r="B1079" s="24">
        <v>46185</v>
      </c>
      <c r="C1079" s="11" t="str">
        <f t="shared" ca="1" si="301"/>
        <v/>
      </c>
      <c r="D1079" s="11" t="str">
        <f t="shared" ca="1" si="302"/>
        <v/>
      </c>
      <c r="E1079" s="11" t="str">
        <f t="shared" ca="1" si="303"/>
        <v/>
      </c>
      <c r="F1079" s="67"/>
      <c r="G1079" s="67"/>
      <c r="H1079" s="61"/>
      <c r="I1079" s="68"/>
      <c r="J1079" s="68"/>
      <c r="K1079" s="61"/>
      <c r="L1079" s="61"/>
    </row>
    <row r="1080" spans="1:12" x14ac:dyDescent="0.3">
      <c r="A1080" s="11">
        <f t="shared" si="293"/>
        <v>1079</v>
      </c>
      <c r="B1080" s="24">
        <v>46186</v>
      </c>
      <c r="C1080" s="11" t="str">
        <f t="shared" ca="1" si="301"/>
        <v/>
      </c>
      <c r="D1080" s="11" t="str">
        <f t="shared" ca="1" si="302"/>
        <v/>
      </c>
      <c r="E1080" s="11" t="str">
        <f t="shared" ca="1" si="303"/>
        <v/>
      </c>
      <c r="F1080" s="67"/>
      <c r="G1080" s="67"/>
      <c r="H1080" s="61"/>
      <c r="I1080" s="68"/>
      <c r="J1080" s="68"/>
      <c r="K1080" s="61"/>
      <c r="L1080" s="61"/>
    </row>
    <row r="1081" spans="1:12" x14ac:dyDescent="0.3">
      <c r="A1081" s="11">
        <f t="shared" si="293"/>
        <v>1080</v>
      </c>
      <c r="B1081" s="24">
        <v>46187</v>
      </c>
      <c r="C1081" s="11" t="str">
        <f t="shared" ca="1" si="301"/>
        <v/>
      </c>
      <c r="D1081" s="11" t="str">
        <f t="shared" ca="1" si="302"/>
        <v/>
      </c>
      <c r="E1081" s="11" t="str">
        <f t="shared" ca="1" si="303"/>
        <v/>
      </c>
      <c r="F1081" s="67"/>
      <c r="G1081" s="67"/>
      <c r="H1081" s="61"/>
      <c r="I1081" s="68"/>
      <c r="J1081" s="68"/>
      <c r="K1081" s="61"/>
      <c r="L1081" s="61"/>
    </row>
    <row r="1082" spans="1:12" x14ac:dyDescent="0.3">
      <c r="A1082" s="11">
        <f t="shared" si="293"/>
        <v>1081</v>
      </c>
      <c r="B1082" s="24">
        <v>46188</v>
      </c>
      <c r="C1082" s="11" t="str">
        <f t="shared" ca="1" si="301"/>
        <v/>
      </c>
      <c r="D1082" s="11" t="str">
        <f t="shared" ca="1" si="302"/>
        <v/>
      </c>
      <c r="E1082" s="11" t="str">
        <f t="shared" ca="1" si="303"/>
        <v/>
      </c>
      <c r="F1082" s="67">
        <f t="shared" ref="F1082" ca="1" si="304">COUNTIFS(D1082:D1111,$N$2)</f>
        <v>0</v>
      </c>
      <c r="G1082" s="67">
        <f t="shared" ref="G1082" ca="1" si="305">SUMIFS(E1082:E1111,D1082:D1111,$N$2)</f>
        <v>0</v>
      </c>
      <c r="H1082" s="61" t="str">
        <f t="shared" ref="H1082" ca="1" si="306">IF(AND(F1082&lt;&gt;0,F1082&lt;&gt;""),G1082/F1082,"")</f>
        <v/>
      </c>
      <c r="I1082" s="68">
        <f t="shared" ref="I1082" ca="1" si="307">COUNTIFS(D1082:D1111,$N$3)</f>
        <v>0</v>
      </c>
      <c r="J1082" s="68">
        <f t="shared" ref="J1082" ca="1" si="308">SUMIFS(E1082:E1111,D1082:D1111,$N$3)</f>
        <v>0</v>
      </c>
      <c r="K1082" s="61" t="str">
        <f t="shared" ref="K1082" ca="1" si="309">IF(AND(I1082&lt;&gt;"",I1082&lt;&gt;0),J1082/I1082,"")</f>
        <v/>
      </c>
      <c r="L1082" s="61" t="str">
        <f t="shared" ref="L1082" ca="1" si="310">IF(AND(H1082&lt;&gt;"",H1082&lt;&gt;0),K1082/H1082,"")</f>
        <v/>
      </c>
    </row>
    <row r="1083" spans="1:12" x14ac:dyDescent="0.3">
      <c r="A1083" s="11">
        <f t="shared" si="293"/>
        <v>1082</v>
      </c>
      <c r="B1083" s="24">
        <v>46189</v>
      </c>
      <c r="C1083" s="11" t="str">
        <f t="shared" ca="1" si="301"/>
        <v/>
      </c>
      <c r="D1083" s="11" t="str">
        <f t="shared" ca="1" si="302"/>
        <v/>
      </c>
      <c r="E1083" s="11" t="str">
        <f t="shared" ca="1" si="303"/>
        <v/>
      </c>
      <c r="F1083" s="67"/>
      <c r="G1083" s="67"/>
      <c r="H1083" s="61"/>
      <c r="I1083" s="68"/>
      <c r="J1083" s="68"/>
      <c r="K1083" s="61"/>
      <c r="L1083" s="61"/>
    </row>
    <row r="1084" spans="1:12" x14ac:dyDescent="0.3">
      <c r="A1084" s="11">
        <f t="shared" si="293"/>
        <v>1083</v>
      </c>
      <c r="B1084" s="24">
        <v>46190</v>
      </c>
      <c r="C1084" s="11" t="str">
        <f t="shared" ca="1" si="301"/>
        <v/>
      </c>
      <c r="D1084" s="11" t="str">
        <f t="shared" ca="1" si="302"/>
        <v/>
      </c>
      <c r="E1084" s="11" t="str">
        <f t="shared" ca="1" si="303"/>
        <v/>
      </c>
      <c r="F1084" s="67"/>
      <c r="G1084" s="67"/>
      <c r="H1084" s="61"/>
      <c r="I1084" s="68"/>
      <c r="J1084" s="68"/>
      <c r="K1084" s="61"/>
      <c r="L1084" s="61"/>
    </row>
    <row r="1085" spans="1:12" x14ac:dyDescent="0.3">
      <c r="A1085" s="11">
        <f t="shared" si="293"/>
        <v>1084</v>
      </c>
      <c r="B1085" s="24">
        <v>46191</v>
      </c>
      <c r="C1085" s="11" t="str">
        <f t="shared" ca="1" si="301"/>
        <v/>
      </c>
      <c r="D1085" s="11" t="str">
        <f t="shared" ca="1" si="302"/>
        <v/>
      </c>
      <c r="E1085" s="11" t="str">
        <f t="shared" ca="1" si="303"/>
        <v/>
      </c>
      <c r="F1085" s="67"/>
      <c r="G1085" s="67"/>
      <c r="H1085" s="61"/>
      <c r="I1085" s="68"/>
      <c r="J1085" s="68"/>
      <c r="K1085" s="61"/>
      <c r="L1085" s="61"/>
    </row>
    <row r="1086" spans="1:12" x14ac:dyDescent="0.3">
      <c r="A1086" s="11">
        <f t="shared" si="293"/>
        <v>1085</v>
      </c>
      <c r="B1086" s="24">
        <v>46192</v>
      </c>
      <c r="C1086" s="11" t="str">
        <f t="shared" ca="1" si="301"/>
        <v/>
      </c>
      <c r="D1086" s="11" t="str">
        <f t="shared" ca="1" si="302"/>
        <v/>
      </c>
      <c r="E1086" s="11" t="str">
        <f t="shared" ca="1" si="303"/>
        <v/>
      </c>
      <c r="F1086" s="67"/>
      <c r="G1086" s="67"/>
      <c r="H1086" s="61"/>
      <c r="I1086" s="68"/>
      <c r="J1086" s="68"/>
      <c r="K1086" s="61"/>
      <c r="L1086" s="61"/>
    </row>
    <row r="1087" spans="1:12" x14ac:dyDescent="0.3">
      <c r="A1087" s="11">
        <f t="shared" si="293"/>
        <v>1086</v>
      </c>
      <c r="B1087" s="24">
        <v>46193</v>
      </c>
      <c r="C1087" s="11" t="str">
        <f t="shared" ca="1" si="301"/>
        <v/>
      </c>
      <c r="D1087" s="11" t="str">
        <f t="shared" ca="1" si="302"/>
        <v/>
      </c>
      <c r="E1087" s="11" t="str">
        <f t="shared" ca="1" si="303"/>
        <v/>
      </c>
      <c r="F1087" s="67"/>
      <c r="G1087" s="67"/>
      <c r="H1087" s="61"/>
      <c r="I1087" s="68"/>
      <c r="J1087" s="68"/>
      <c r="K1087" s="61"/>
      <c r="L1087" s="61"/>
    </row>
    <row r="1088" spans="1:12" x14ac:dyDescent="0.3">
      <c r="A1088" s="11">
        <f t="shared" si="293"/>
        <v>1087</v>
      </c>
      <c r="B1088" s="24">
        <v>46194</v>
      </c>
      <c r="C1088" s="11" t="str">
        <f t="shared" ca="1" si="301"/>
        <v/>
      </c>
      <c r="D1088" s="11" t="str">
        <f t="shared" ca="1" si="302"/>
        <v/>
      </c>
      <c r="E1088" s="11" t="str">
        <f t="shared" ca="1" si="303"/>
        <v/>
      </c>
      <c r="F1088" s="67"/>
      <c r="G1088" s="67"/>
      <c r="H1088" s="61"/>
      <c r="I1088" s="68"/>
      <c r="J1088" s="68"/>
      <c r="K1088" s="61"/>
      <c r="L1088" s="61"/>
    </row>
    <row r="1089" spans="1:12" x14ac:dyDescent="0.3">
      <c r="A1089" s="11">
        <f t="shared" si="293"/>
        <v>1088</v>
      </c>
      <c r="B1089" s="24">
        <v>46195</v>
      </c>
      <c r="C1089" s="11" t="str">
        <f t="shared" ca="1" si="301"/>
        <v/>
      </c>
      <c r="D1089" s="11" t="str">
        <f t="shared" ca="1" si="302"/>
        <v/>
      </c>
      <c r="E1089" s="11" t="str">
        <f t="shared" ca="1" si="303"/>
        <v/>
      </c>
      <c r="F1089" s="67"/>
      <c r="G1089" s="67"/>
      <c r="H1089" s="61"/>
      <c r="I1089" s="68"/>
      <c r="J1089" s="68"/>
      <c r="K1089" s="61"/>
      <c r="L1089" s="61"/>
    </row>
    <row r="1090" spans="1:12" x14ac:dyDescent="0.3">
      <c r="A1090" s="11">
        <f t="shared" si="293"/>
        <v>1089</v>
      </c>
      <c r="B1090" s="24">
        <v>46196</v>
      </c>
      <c r="C1090" s="11" t="str">
        <f t="shared" ca="1" si="301"/>
        <v/>
      </c>
      <c r="D1090" s="11" t="str">
        <f t="shared" ca="1" si="302"/>
        <v/>
      </c>
      <c r="E1090" s="11" t="str">
        <f t="shared" ca="1" si="303"/>
        <v/>
      </c>
      <c r="F1090" s="67"/>
      <c r="G1090" s="67"/>
      <c r="H1090" s="61"/>
      <c r="I1090" s="68"/>
      <c r="J1090" s="68"/>
      <c r="K1090" s="61"/>
      <c r="L1090" s="61"/>
    </row>
    <row r="1091" spans="1:12" x14ac:dyDescent="0.3">
      <c r="A1091" s="11">
        <f t="shared" si="293"/>
        <v>1090</v>
      </c>
      <c r="B1091" s="24">
        <v>46197</v>
      </c>
      <c r="C1091" s="11" t="str">
        <f t="shared" ca="1" si="301"/>
        <v/>
      </c>
      <c r="D1091" s="11" t="str">
        <f t="shared" ca="1" si="302"/>
        <v/>
      </c>
      <c r="E1091" s="11" t="str">
        <f t="shared" ca="1" si="303"/>
        <v/>
      </c>
      <c r="F1091" s="67"/>
      <c r="G1091" s="67"/>
      <c r="H1091" s="61"/>
      <c r="I1091" s="68"/>
      <c r="J1091" s="68"/>
      <c r="K1091" s="61"/>
      <c r="L1091" s="61"/>
    </row>
    <row r="1092" spans="1:12" x14ac:dyDescent="0.3">
      <c r="A1092" s="11">
        <f t="shared" si="293"/>
        <v>1091</v>
      </c>
      <c r="B1092" s="24">
        <v>46198</v>
      </c>
      <c r="C1092" s="11" t="str">
        <f t="shared" ca="1" si="301"/>
        <v/>
      </c>
      <c r="D1092" s="11" t="str">
        <f t="shared" ca="1" si="302"/>
        <v/>
      </c>
      <c r="E1092" s="11" t="str">
        <f t="shared" ca="1" si="303"/>
        <v/>
      </c>
      <c r="F1092" s="67"/>
      <c r="G1092" s="67"/>
      <c r="H1092" s="61"/>
      <c r="I1092" s="68"/>
      <c r="J1092" s="68"/>
      <c r="K1092" s="61"/>
      <c r="L1092" s="61"/>
    </row>
    <row r="1093" spans="1:12" x14ac:dyDescent="0.3">
      <c r="A1093" s="11">
        <f t="shared" ref="A1093:A1156" si="311">A1092+1</f>
        <v>1092</v>
      </c>
      <c r="B1093" s="24">
        <v>46199</v>
      </c>
      <c r="C1093" s="11" t="str">
        <f t="shared" ca="1" si="301"/>
        <v/>
      </c>
      <c r="D1093" s="11" t="str">
        <f t="shared" ca="1" si="302"/>
        <v/>
      </c>
      <c r="E1093" s="11" t="str">
        <f t="shared" ca="1" si="303"/>
        <v/>
      </c>
      <c r="F1093" s="67"/>
      <c r="G1093" s="67"/>
      <c r="H1093" s="61"/>
      <c r="I1093" s="68"/>
      <c r="J1093" s="68"/>
      <c r="K1093" s="61"/>
      <c r="L1093" s="61"/>
    </row>
    <row r="1094" spans="1:12" x14ac:dyDescent="0.3">
      <c r="A1094" s="11">
        <f t="shared" si="311"/>
        <v>1093</v>
      </c>
      <c r="B1094" s="24">
        <v>46200</v>
      </c>
      <c r="C1094" s="11" t="str">
        <f t="shared" ca="1" si="301"/>
        <v/>
      </c>
      <c r="D1094" s="11" t="str">
        <f t="shared" ca="1" si="302"/>
        <v/>
      </c>
      <c r="E1094" s="11" t="str">
        <f t="shared" ca="1" si="303"/>
        <v/>
      </c>
      <c r="F1094" s="67"/>
      <c r="G1094" s="67"/>
      <c r="H1094" s="61"/>
      <c r="I1094" s="68"/>
      <c r="J1094" s="68"/>
      <c r="K1094" s="61"/>
      <c r="L1094" s="61"/>
    </row>
    <row r="1095" spans="1:12" x14ac:dyDescent="0.3">
      <c r="A1095" s="11">
        <f t="shared" si="311"/>
        <v>1094</v>
      </c>
      <c r="B1095" s="24">
        <v>46201</v>
      </c>
      <c r="C1095" s="11" t="str">
        <f t="shared" ca="1" si="301"/>
        <v/>
      </c>
      <c r="D1095" s="11" t="str">
        <f t="shared" ca="1" si="302"/>
        <v/>
      </c>
      <c r="E1095" s="11" t="str">
        <f t="shared" ca="1" si="303"/>
        <v/>
      </c>
      <c r="F1095" s="67"/>
      <c r="G1095" s="67"/>
      <c r="H1095" s="61"/>
      <c r="I1095" s="68"/>
      <c r="J1095" s="68"/>
      <c r="K1095" s="61"/>
      <c r="L1095" s="61"/>
    </row>
    <row r="1096" spans="1:12" x14ac:dyDescent="0.3">
      <c r="A1096" s="11">
        <f t="shared" si="311"/>
        <v>1095</v>
      </c>
      <c r="B1096" s="24">
        <v>46202</v>
      </c>
      <c r="C1096" s="11" t="str">
        <f t="shared" ca="1" si="301"/>
        <v/>
      </c>
      <c r="D1096" s="11" t="str">
        <f t="shared" ca="1" si="302"/>
        <v/>
      </c>
      <c r="E1096" s="11" t="str">
        <f t="shared" ca="1" si="303"/>
        <v/>
      </c>
      <c r="F1096" s="67"/>
      <c r="G1096" s="67"/>
      <c r="H1096" s="61"/>
      <c r="I1096" s="68"/>
      <c r="J1096" s="68"/>
      <c r="K1096" s="61"/>
      <c r="L1096" s="61"/>
    </row>
    <row r="1097" spans="1:12" x14ac:dyDescent="0.3">
      <c r="A1097" s="11">
        <f t="shared" si="311"/>
        <v>1096</v>
      </c>
      <c r="B1097" s="24">
        <v>46203</v>
      </c>
      <c r="C1097" s="11" t="str">
        <f t="shared" ca="1" si="301"/>
        <v/>
      </c>
      <c r="D1097" s="11" t="str">
        <f t="shared" ca="1" si="302"/>
        <v/>
      </c>
      <c r="E1097" s="11" t="str">
        <f t="shared" ca="1" si="303"/>
        <v/>
      </c>
      <c r="F1097" s="67"/>
      <c r="G1097" s="67"/>
      <c r="H1097" s="61"/>
      <c r="I1097" s="68"/>
      <c r="J1097" s="68"/>
      <c r="K1097" s="61"/>
      <c r="L1097" s="61"/>
    </row>
    <row r="1098" spans="1:12" x14ac:dyDescent="0.3">
      <c r="A1098" s="11">
        <f t="shared" si="311"/>
        <v>1097</v>
      </c>
      <c r="B1098" s="24">
        <v>46204</v>
      </c>
      <c r="C1098" s="11" t="str">
        <f t="shared" ca="1" si="301"/>
        <v/>
      </c>
      <c r="D1098" s="11" t="str">
        <f t="shared" ca="1" si="302"/>
        <v/>
      </c>
      <c r="E1098" s="11" t="str">
        <f t="shared" ca="1" si="303"/>
        <v/>
      </c>
      <c r="F1098" s="67"/>
      <c r="G1098" s="67"/>
      <c r="H1098" s="61"/>
      <c r="I1098" s="68"/>
      <c r="J1098" s="68"/>
      <c r="K1098" s="61"/>
      <c r="L1098" s="61"/>
    </row>
    <row r="1099" spans="1:12" x14ac:dyDescent="0.3">
      <c r="A1099" s="11">
        <f t="shared" si="311"/>
        <v>1098</v>
      </c>
      <c r="B1099" s="24">
        <v>46205</v>
      </c>
      <c r="C1099" s="11" t="str">
        <f t="shared" ca="1" si="301"/>
        <v/>
      </c>
      <c r="D1099" s="11" t="str">
        <f t="shared" ca="1" si="302"/>
        <v/>
      </c>
      <c r="E1099" s="11" t="str">
        <f t="shared" ca="1" si="303"/>
        <v/>
      </c>
      <c r="F1099" s="67"/>
      <c r="G1099" s="67"/>
      <c r="H1099" s="61"/>
      <c r="I1099" s="68"/>
      <c r="J1099" s="68"/>
      <c r="K1099" s="61"/>
      <c r="L1099" s="61"/>
    </row>
    <row r="1100" spans="1:12" x14ac:dyDescent="0.3">
      <c r="A1100" s="11">
        <f t="shared" si="311"/>
        <v>1099</v>
      </c>
      <c r="B1100" s="24">
        <v>46206</v>
      </c>
      <c r="C1100" s="11" t="str">
        <f t="shared" ca="1" si="301"/>
        <v/>
      </c>
      <c r="D1100" s="11" t="str">
        <f t="shared" ca="1" si="302"/>
        <v/>
      </c>
      <c r="E1100" s="11" t="str">
        <f t="shared" ca="1" si="303"/>
        <v/>
      </c>
      <c r="F1100" s="67"/>
      <c r="G1100" s="67"/>
      <c r="H1100" s="61"/>
      <c r="I1100" s="68"/>
      <c r="J1100" s="68"/>
      <c r="K1100" s="61"/>
      <c r="L1100" s="61"/>
    </row>
    <row r="1101" spans="1:12" x14ac:dyDescent="0.3">
      <c r="A1101" s="11">
        <f t="shared" si="311"/>
        <v>1100</v>
      </c>
      <c r="B1101" s="24">
        <v>46207</v>
      </c>
      <c r="C1101" s="11" t="str">
        <f t="shared" ca="1" si="301"/>
        <v/>
      </c>
      <c r="D1101" s="11" t="str">
        <f t="shared" ca="1" si="302"/>
        <v/>
      </c>
      <c r="E1101" s="11" t="str">
        <f t="shared" ca="1" si="303"/>
        <v/>
      </c>
      <c r="F1101" s="67"/>
      <c r="G1101" s="67"/>
      <c r="H1101" s="61"/>
      <c r="I1101" s="68"/>
      <c r="J1101" s="68"/>
      <c r="K1101" s="61"/>
      <c r="L1101" s="61"/>
    </row>
    <row r="1102" spans="1:12" x14ac:dyDescent="0.3">
      <c r="A1102" s="11">
        <f t="shared" si="311"/>
        <v>1101</v>
      </c>
      <c r="B1102" s="24">
        <v>46208</v>
      </c>
      <c r="C1102" s="11" t="str">
        <f t="shared" ca="1" si="301"/>
        <v/>
      </c>
      <c r="D1102" s="11" t="str">
        <f t="shared" ca="1" si="302"/>
        <v/>
      </c>
      <c r="E1102" s="11" t="str">
        <f t="shared" ca="1" si="303"/>
        <v/>
      </c>
      <c r="F1102" s="67"/>
      <c r="G1102" s="67"/>
      <c r="H1102" s="61"/>
      <c r="I1102" s="68"/>
      <c r="J1102" s="68"/>
      <c r="K1102" s="61"/>
      <c r="L1102" s="61"/>
    </row>
    <row r="1103" spans="1:12" x14ac:dyDescent="0.3">
      <c r="A1103" s="11">
        <f t="shared" si="311"/>
        <v>1102</v>
      </c>
      <c r="B1103" s="24">
        <v>46209</v>
      </c>
      <c r="C1103" s="11" t="str">
        <f t="shared" ca="1" si="301"/>
        <v/>
      </c>
      <c r="D1103" s="11" t="str">
        <f t="shared" ca="1" si="302"/>
        <v/>
      </c>
      <c r="E1103" s="11" t="str">
        <f t="shared" ca="1" si="303"/>
        <v/>
      </c>
      <c r="F1103" s="67"/>
      <c r="G1103" s="67"/>
      <c r="H1103" s="61"/>
      <c r="I1103" s="68"/>
      <c r="J1103" s="68"/>
      <c r="K1103" s="61"/>
      <c r="L1103" s="61"/>
    </row>
    <row r="1104" spans="1:12" x14ac:dyDescent="0.3">
      <c r="A1104" s="11">
        <f t="shared" si="311"/>
        <v>1103</v>
      </c>
      <c r="B1104" s="24">
        <v>46210</v>
      </c>
      <c r="C1104" s="11" t="str">
        <f t="shared" ca="1" si="301"/>
        <v/>
      </c>
      <c r="D1104" s="11" t="str">
        <f t="shared" ca="1" si="302"/>
        <v/>
      </c>
      <c r="E1104" s="11" t="str">
        <f t="shared" ca="1" si="303"/>
        <v/>
      </c>
      <c r="F1104" s="67"/>
      <c r="G1104" s="67"/>
      <c r="H1104" s="61"/>
      <c r="I1104" s="68"/>
      <c r="J1104" s="68"/>
      <c r="K1104" s="61"/>
      <c r="L1104" s="61"/>
    </row>
    <row r="1105" spans="1:12" x14ac:dyDescent="0.3">
      <c r="A1105" s="11">
        <f t="shared" si="311"/>
        <v>1104</v>
      </c>
      <c r="B1105" s="24">
        <v>46211</v>
      </c>
      <c r="C1105" s="11" t="str">
        <f t="shared" ca="1" si="301"/>
        <v/>
      </c>
      <c r="D1105" s="11" t="str">
        <f t="shared" ca="1" si="302"/>
        <v/>
      </c>
      <c r="E1105" s="11" t="str">
        <f t="shared" ca="1" si="303"/>
        <v/>
      </c>
      <c r="F1105" s="67"/>
      <c r="G1105" s="67"/>
      <c r="H1105" s="61"/>
      <c r="I1105" s="68"/>
      <c r="J1105" s="68"/>
      <c r="K1105" s="61"/>
      <c r="L1105" s="61"/>
    </row>
    <row r="1106" spans="1:12" x14ac:dyDescent="0.3">
      <c r="A1106" s="11">
        <f t="shared" si="311"/>
        <v>1105</v>
      </c>
      <c r="B1106" s="24">
        <v>46212</v>
      </c>
      <c r="C1106" s="11" t="str">
        <f t="shared" ca="1" si="301"/>
        <v/>
      </c>
      <c r="D1106" s="11" t="str">
        <f t="shared" ca="1" si="302"/>
        <v/>
      </c>
      <c r="E1106" s="11" t="str">
        <f t="shared" ca="1" si="303"/>
        <v/>
      </c>
      <c r="F1106" s="67"/>
      <c r="G1106" s="67"/>
      <c r="H1106" s="61"/>
      <c r="I1106" s="68"/>
      <c r="J1106" s="68"/>
      <c r="K1106" s="61"/>
      <c r="L1106" s="61"/>
    </row>
    <row r="1107" spans="1:12" x14ac:dyDescent="0.3">
      <c r="A1107" s="11">
        <f t="shared" si="311"/>
        <v>1106</v>
      </c>
      <c r="B1107" s="24">
        <v>46213</v>
      </c>
      <c r="C1107" s="11" t="str">
        <f t="shared" ca="1" si="301"/>
        <v/>
      </c>
      <c r="D1107" s="11" t="str">
        <f t="shared" ca="1" si="302"/>
        <v/>
      </c>
      <c r="E1107" s="11" t="str">
        <f t="shared" ca="1" si="303"/>
        <v/>
      </c>
      <c r="F1107" s="67"/>
      <c r="G1107" s="67"/>
      <c r="H1107" s="61"/>
      <c r="I1107" s="68"/>
      <c r="J1107" s="68"/>
      <c r="K1107" s="61"/>
      <c r="L1107" s="61"/>
    </row>
    <row r="1108" spans="1:12" x14ac:dyDescent="0.3">
      <c r="A1108" s="11">
        <f t="shared" si="311"/>
        <v>1107</v>
      </c>
      <c r="B1108" s="24">
        <v>46214</v>
      </c>
      <c r="C1108" s="11" t="str">
        <f t="shared" ca="1" si="301"/>
        <v/>
      </c>
      <c r="D1108" s="11" t="str">
        <f t="shared" ca="1" si="302"/>
        <v/>
      </c>
      <c r="E1108" s="11" t="str">
        <f t="shared" ca="1" si="303"/>
        <v/>
      </c>
      <c r="F1108" s="67"/>
      <c r="G1108" s="67"/>
      <c r="H1108" s="61"/>
      <c r="I1108" s="68"/>
      <c r="J1108" s="68"/>
      <c r="K1108" s="61"/>
      <c r="L1108" s="61"/>
    </row>
    <row r="1109" spans="1:12" x14ac:dyDescent="0.3">
      <c r="A1109" s="11">
        <f t="shared" si="311"/>
        <v>1108</v>
      </c>
      <c r="B1109" s="24">
        <v>46215</v>
      </c>
      <c r="C1109" s="11" t="str">
        <f t="shared" ca="1" si="301"/>
        <v/>
      </c>
      <c r="D1109" s="11" t="str">
        <f t="shared" ca="1" si="302"/>
        <v/>
      </c>
      <c r="E1109" s="11" t="str">
        <f t="shared" ca="1" si="303"/>
        <v/>
      </c>
      <c r="F1109" s="67"/>
      <c r="G1109" s="67"/>
      <c r="H1109" s="61"/>
      <c r="I1109" s="68"/>
      <c r="J1109" s="68"/>
      <c r="K1109" s="61"/>
      <c r="L1109" s="61"/>
    </row>
    <row r="1110" spans="1:12" x14ac:dyDescent="0.3">
      <c r="A1110" s="11">
        <f t="shared" si="311"/>
        <v>1109</v>
      </c>
      <c r="B1110" s="24">
        <v>46216</v>
      </c>
      <c r="C1110" s="11" t="str">
        <f t="shared" ca="1" si="301"/>
        <v/>
      </c>
      <c r="D1110" s="11" t="str">
        <f t="shared" ca="1" si="302"/>
        <v/>
      </c>
      <c r="E1110" s="11" t="str">
        <f t="shared" ca="1" si="303"/>
        <v/>
      </c>
      <c r="F1110" s="67"/>
      <c r="G1110" s="67"/>
      <c r="H1110" s="61"/>
      <c r="I1110" s="68"/>
      <c r="J1110" s="68"/>
      <c r="K1110" s="61"/>
      <c r="L1110" s="61"/>
    </row>
    <row r="1111" spans="1:12" x14ac:dyDescent="0.3">
      <c r="A1111" s="11">
        <f t="shared" si="311"/>
        <v>1110</v>
      </c>
      <c r="B1111" s="24">
        <v>46217</v>
      </c>
      <c r="C1111" s="11" t="str">
        <f t="shared" ca="1" si="301"/>
        <v/>
      </c>
      <c r="D1111" s="11" t="str">
        <f t="shared" ca="1" si="302"/>
        <v/>
      </c>
      <c r="E1111" s="11" t="str">
        <f t="shared" ca="1" si="303"/>
        <v/>
      </c>
      <c r="F1111" s="67"/>
      <c r="G1111" s="67"/>
      <c r="H1111" s="61"/>
      <c r="I1111" s="68"/>
      <c r="J1111" s="68"/>
      <c r="K1111" s="61"/>
      <c r="L1111" s="61"/>
    </row>
    <row r="1112" spans="1:12" x14ac:dyDescent="0.3">
      <c r="A1112" s="11">
        <f t="shared" si="311"/>
        <v>1111</v>
      </c>
      <c r="B1112" s="24">
        <v>46218</v>
      </c>
      <c r="C1112" s="11" t="str">
        <f t="shared" ca="1" si="301"/>
        <v/>
      </c>
      <c r="D1112" s="11" t="str">
        <f t="shared" ca="1" si="302"/>
        <v/>
      </c>
      <c r="E1112" s="11" t="str">
        <f t="shared" ca="1" si="303"/>
        <v/>
      </c>
      <c r="F1112" s="67">
        <f t="shared" ref="F1112" ca="1" si="312">COUNTIFS(D1112:D1141,$N$2)</f>
        <v>0</v>
      </c>
      <c r="G1112" s="67">
        <f t="shared" ref="G1112" ca="1" si="313">SUMIFS(E1112:E1141,D1112:D1141,$N$2)</f>
        <v>0</v>
      </c>
      <c r="H1112" s="61" t="str">
        <f t="shared" ref="H1112" ca="1" si="314">IF(AND(F1112&lt;&gt;0,F1112&lt;&gt;""),G1112/F1112,"")</f>
        <v/>
      </c>
      <c r="I1112" s="68">
        <f t="shared" ref="I1112" ca="1" si="315">COUNTIFS(D1112:D1141,$N$3)</f>
        <v>0</v>
      </c>
      <c r="J1112" s="68">
        <f t="shared" ref="J1112" ca="1" si="316">SUMIFS(E1112:E1141,D1112:D1141,$N$3)</f>
        <v>0</v>
      </c>
      <c r="K1112" s="61" t="str">
        <f t="shared" ref="K1112" ca="1" si="317">IF(AND(I1112&lt;&gt;"",I1112&lt;&gt;0),J1112/I1112,"")</f>
        <v/>
      </c>
      <c r="L1112" s="61" t="str">
        <f t="shared" ref="L1112" ca="1" si="318">IF(AND(H1112&lt;&gt;"",H1112&lt;&gt;0),K1112/H1112,"")</f>
        <v/>
      </c>
    </row>
    <row r="1113" spans="1:12" x14ac:dyDescent="0.3">
      <c r="A1113" s="11">
        <f t="shared" si="311"/>
        <v>1112</v>
      </c>
      <c r="B1113" s="24">
        <v>46219</v>
      </c>
      <c r="C1113" s="11" t="str">
        <f t="shared" ca="1" si="301"/>
        <v/>
      </c>
      <c r="D1113" s="11" t="str">
        <f t="shared" ca="1" si="302"/>
        <v/>
      </c>
      <c r="E1113" s="11" t="str">
        <f t="shared" ca="1" si="303"/>
        <v/>
      </c>
      <c r="F1113" s="67"/>
      <c r="G1113" s="67"/>
      <c r="H1113" s="61"/>
      <c r="I1113" s="68"/>
      <c r="J1113" s="68"/>
      <c r="K1113" s="61"/>
      <c r="L1113" s="61"/>
    </row>
    <row r="1114" spans="1:12" x14ac:dyDescent="0.3">
      <c r="A1114" s="11">
        <f t="shared" si="311"/>
        <v>1113</v>
      </c>
      <c r="B1114" s="24">
        <v>46220</v>
      </c>
      <c r="C1114" s="11" t="str">
        <f t="shared" ca="1" si="301"/>
        <v/>
      </c>
      <c r="D1114" s="11" t="str">
        <f t="shared" ca="1" si="302"/>
        <v/>
      </c>
      <c r="E1114" s="11" t="str">
        <f t="shared" ca="1" si="303"/>
        <v/>
      </c>
      <c r="F1114" s="67"/>
      <c r="G1114" s="67"/>
      <c r="H1114" s="61"/>
      <c r="I1114" s="68"/>
      <c r="J1114" s="68"/>
      <c r="K1114" s="61"/>
      <c r="L1114" s="61"/>
    </row>
    <row r="1115" spans="1:12" x14ac:dyDescent="0.3">
      <c r="A1115" s="11">
        <f t="shared" si="311"/>
        <v>1114</v>
      </c>
      <c r="B1115" s="24">
        <v>46221</v>
      </c>
      <c r="C1115" s="11" t="str">
        <f t="shared" ca="1" si="301"/>
        <v/>
      </c>
      <c r="D1115" s="11" t="str">
        <f t="shared" ca="1" si="302"/>
        <v/>
      </c>
      <c r="E1115" s="11" t="str">
        <f t="shared" ca="1" si="303"/>
        <v/>
      </c>
      <c r="F1115" s="67"/>
      <c r="G1115" s="67"/>
      <c r="H1115" s="61"/>
      <c r="I1115" s="68"/>
      <c r="J1115" s="68"/>
      <c r="K1115" s="61"/>
      <c r="L1115" s="61"/>
    </row>
    <row r="1116" spans="1:12" x14ac:dyDescent="0.3">
      <c r="A1116" s="11">
        <f t="shared" si="311"/>
        <v>1115</v>
      </c>
      <c r="B1116" s="24">
        <v>46222</v>
      </c>
      <c r="C1116" s="11" t="str">
        <f t="shared" ca="1" si="301"/>
        <v/>
      </c>
      <c r="D1116" s="11" t="str">
        <f t="shared" ca="1" si="302"/>
        <v/>
      </c>
      <c r="E1116" s="11" t="str">
        <f t="shared" ca="1" si="303"/>
        <v/>
      </c>
      <c r="F1116" s="67"/>
      <c r="G1116" s="67"/>
      <c r="H1116" s="61"/>
      <c r="I1116" s="68"/>
      <c r="J1116" s="68"/>
      <c r="K1116" s="61"/>
      <c r="L1116" s="61"/>
    </row>
    <row r="1117" spans="1:12" x14ac:dyDescent="0.3">
      <c r="A1117" s="11">
        <f t="shared" si="311"/>
        <v>1116</v>
      </c>
      <c r="B1117" s="24">
        <v>46223</v>
      </c>
      <c r="C1117" s="11" t="str">
        <f t="shared" ca="1" si="301"/>
        <v/>
      </c>
      <c r="D1117" s="11" t="str">
        <f t="shared" ca="1" si="302"/>
        <v/>
      </c>
      <c r="E1117" s="11" t="str">
        <f t="shared" ca="1" si="303"/>
        <v/>
      </c>
      <c r="F1117" s="67"/>
      <c r="G1117" s="67"/>
      <c r="H1117" s="61"/>
      <c r="I1117" s="68"/>
      <c r="J1117" s="68"/>
      <c r="K1117" s="61"/>
      <c r="L1117" s="61"/>
    </row>
    <row r="1118" spans="1:12" x14ac:dyDescent="0.3">
      <c r="A1118" s="11">
        <f t="shared" si="311"/>
        <v>1117</v>
      </c>
      <c r="B1118" s="24">
        <v>46224</v>
      </c>
      <c r="C1118" s="11" t="str">
        <f t="shared" ca="1" si="301"/>
        <v/>
      </c>
      <c r="D1118" s="11" t="str">
        <f t="shared" ca="1" si="302"/>
        <v/>
      </c>
      <c r="E1118" s="11" t="str">
        <f t="shared" ca="1" si="303"/>
        <v/>
      </c>
      <c r="F1118" s="67"/>
      <c r="G1118" s="67"/>
      <c r="H1118" s="61"/>
      <c r="I1118" s="68"/>
      <c r="J1118" s="68"/>
      <c r="K1118" s="61"/>
      <c r="L1118" s="61"/>
    </row>
    <row r="1119" spans="1:12" x14ac:dyDescent="0.3">
      <c r="A1119" s="11">
        <f t="shared" si="311"/>
        <v>1118</v>
      </c>
      <c r="B1119" s="24">
        <v>46225</v>
      </c>
      <c r="C1119" s="11" t="str">
        <f t="shared" ca="1" si="301"/>
        <v/>
      </c>
      <c r="D1119" s="11" t="str">
        <f t="shared" ca="1" si="302"/>
        <v/>
      </c>
      <c r="E1119" s="11" t="str">
        <f t="shared" ca="1" si="303"/>
        <v/>
      </c>
      <c r="F1119" s="67"/>
      <c r="G1119" s="67"/>
      <c r="H1119" s="61"/>
      <c r="I1119" s="68"/>
      <c r="J1119" s="68"/>
      <c r="K1119" s="61"/>
      <c r="L1119" s="61"/>
    </row>
    <row r="1120" spans="1:12" x14ac:dyDescent="0.3">
      <c r="A1120" s="11">
        <f t="shared" si="311"/>
        <v>1119</v>
      </c>
      <c r="B1120" s="24">
        <v>46226</v>
      </c>
      <c r="C1120" s="11" t="str">
        <f t="shared" ca="1" si="301"/>
        <v/>
      </c>
      <c r="D1120" s="11" t="str">
        <f t="shared" ca="1" si="302"/>
        <v/>
      </c>
      <c r="E1120" s="11" t="str">
        <f t="shared" ca="1" si="303"/>
        <v/>
      </c>
      <c r="F1120" s="67"/>
      <c r="G1120" s="67"/>
      <c r="H1120" s="61"/>
      <c r="I1120" s="68"/>
      <c r="J1120" s="68"/>
      <c r="K1120" s="61"/>
      <c r="L1120" s="61"/>
    </row>
    <row r="1121" spans="1:12" x14ac:dyDescent="0.3">
      <c r="A1121" s="11">
        <f t="shared" si="311"/>
        <v>1120</v>
      </c>
      <c r="B1121" s="24">
        <v>46227</v>
      </c>
      <c r="C1121" s="11" t="str">
        <f t="shared" ca="1" si="301"/>
        <v/>
      </c>
      <c r="D1121" s="11" t="str">
        <f t="shared" ca="1" si="302"/>
        <v/>
      </c>
      <c r="E1121" s="11" t="str">
        <f t="shared" ca="1" si="303"/>
        <v/>
      </c>
      <c r="F1121" s="67"/>
      <c r="G1121" s="67"/>
      <c r="H1121" s="61"/>
      <c r="I1121" s="68"/>
      <c r="J1121" s="68"/>
      <c r="K1121" s="61"/>
      <c r="L1121" s="61"/>
    </row>
    <row r="1122" spans="1:12" x14ac:dyDescent="0.3">
      <c r="A1122" s="11">
        <f t="shared" si="311"/>
        <v>1121</v>
      </c>
      <c r="B1122" s="24">
        <v>46228</v>
      </c>
      <c r="C1122" s="11" t="str">
        <f t="shared" ca="1" si="301"/>
        <v/>
      </c>
      <c r="D1122" s="11" t="str">
        <f t="shared" ca="1" si="302"/>
        <v/>
      </c>
      <c r="E1122" s="11" t="str">
        <f t="shared" ca="1" si="303"/>
        <v/>
      </c>
      <c r="F1122" s="67"/>
      <c r="G1122" s="67"/>
      <c r="H1122" s="61"/>
      <c r="I1122" s="68"/>
      <c r="J1122" s="68"/>
      <c r="K1122" s="61"/>
      <c r="L1122" s="61"/>
    </row>
    <row r="1123" spans="1:12" x14ac:dyDescent="0.3">
      <c r="A1123" s="11">
        <f t="shared" si="311"/>
        <v>1122</v>
      </c>
      <c r="B1123" s="24">
        <v>46229</v>
      </c>
      <c r="C1123" s="11" t="str">
        <f t="shared" ca="1" si="301"/>
        <v/>
      </c>
      <c r="D1123" s="11" t="str">
        <f t="shared" ca="1" si="302"/>
        <v/>
      </c>
      <c r="E1123" s="11" t="str">
        <f t="shared" ca="1" si="303"/>
        <v/>
      </c>
      <c r="F1123" s="67"/>
      <c r="G1123" s="67"/>
      <c r="H1123" s="61"/>
      <c r="I1123" s="68"/>
      <c r="J1123" s="68"/>
      <c r="K1123" s="61"/>
      <c r="L1123" s="61"/>
    </row>
    <row r="1124" spans="1:12" x14ac:dyDescent="0.3">
      <c r="A1124" s="11">
        <f t="shared" si="311"/>
        <v>1123</v>
      </c>
      <c r="B1124" s="24">
        <v>46230</v>
      </c>
      <c r="C1124" s="11" t="str">
        <f t="shared" ca="1" si="301"/>
        <v/>
      </c>
      <c r="D1124" s="11" t="str">
        <f t="shared" ca="1" si="302"/>
        <v/>
      </c>
      <c r="E1124" s="11" t="str">
        <f t="shared" ca="1" si="303"/>
        <v/>
      </c>
      <c r="F1124" s="67"/>
      <c r="G1124" s="67"/>
      <c r="H1124" s="61"/>
      <c r="I1124" s="68"/>
      <c r="J1124" s="68"/>
      <c r="K1124" s="61"/>
      <c r="L1124" s="61"/>
    </row>
    <row r="1125" spans="1:12" x14ac:dyDescent="0.3">
      <c r="A1125" s="11">
        <f t="shared" si="311"/>
        <v>1124</v>
      </c>
      <c r="B1125" s="24">
        <v>46231</v>
      </c>
      <c r="C1125" s="11" t="str">
        <f t="shared" ca="1" si="301"/>
        <v/>
      </c>
      <c r="D1125" s="11" t="str">
        <f t="shared" ca="1" si="302"/>
        <v/>
      </c>
      <c r="E1125" s="11" t="str">
        <f t="shared" ca="1" si="303"/>
        <v/>
      </c>
      <c r="F1125" s="67"/>
      <c r="G1125" s="67"/>
      <c r="H1125" s="61"/>
      <c r="I1125" s="68"/>
      <c r="J1125" s="68"/>
      <c r="K1125" s="61"/>
      <c r="L1125" s="61"/>
    </row>
    <row r="1126" spans="1:12" x14ac:dyDescent="0.3">
      <c r="A1126" s="11">
        <f t="shared" si="311"/>
        <v>1125</v>
      </c>
      <c r="B1126" s="24">
        <v>46232</v>
      </c>
      <c r="C1126" s="11" t="str">
        <f t="shared" ca="1" si="301"/>
        <v/>
      </c>
      <c r="D1126" s="11" t="str">
        <f t="shared" ca="1" si="302"/>
        <v/>
      </c>
      <c r="E1126" s="11" t="str">
        <f t="shared" ca="1" si="303"/>
        <v/>
      </c>
      <c r="F1126" s="67"/>
      <c r="G1126" s="67"/>
      <c r="H1126" s="61"/>
      <c r="I1126" s="68"/>
      <c r="J1126" s="68"/>
      <c r="K1126" s="61"/>
      <c r="L1126" s="61"/>
    </row>
    <row r="1127" spans="1:12" x14ac:dyDescent="0.3">
      <c r="A1127" s="11">
        <f t="shared" si="311"/>
        <v>1126</v>
      </c>
      <c r="B1127" s="24">
        <v>46233</v>
      </c>
      <c r="C1127" s="11" t="str">
        <f t="shared" ca="1" si="301"/>
        <v/>
      </c>
      <c r="D1127" s="11" t="str">
        <f t="shared" ca="1" si="302"/>
        <v/>
      </c>
      <c r="E1127" s="11" t="str">
        <f t="shared" ca="1" si="303"/>
        <v/>
      </c>
      <c r="F1127" s="67"/>
      <c r="G1127" s="67"/>
      <c r="H1127" s="61"/>
      <c r="I1127" s="68"/>
      <c r="J1127" s="68"/>
      <c r="K1127" s="61"/>
      <c r="L1127" s="61"/>
    </row>
    <row r="1128" spans="1:12" x14ac:dyDescent="0.3">
      <c r="A1128" s="11">
        <f t="shared" si="311"/>
        <v>1127</v>
      </c>
      <c r="B1128" s="24">
        <v>46234</v>
      </c>
      <c r="C1128" s="11" t="str">
        <f t="shared" ca="1" si="301"/>
        <v/>
      </c>
      <c r="D1128" s="11" t="str">
        <f t="shared" ca="1" si="302"/>
        <v/>
      </c>
      <c r="E1128" s="11" t="str">
        <f t="shared" ca="1" si="303"/>
        <v/>
      </c>
      <c r="F1128" s="67"/>
      <c r="G1128" s="67"/>
      <c r="H1128" s="61"/>
      <c r="I1128" s="68"/>
      <c r="J1128" s="68"/>
      <c r="K1128" s="61"/>
      <c r="L1128" s="61"/>
    </row>
    <row r="1129" spans="1:12" x14ac:dyDescent="0.3">
      <c r="A1129" s="11">
        <f t="shared" si="311"/>
        <v>1128</v>
      </c>
      <c r="B1129" s="24">
        <v>46235</v>
      </c>
      <c r="C1129" s="11" t="str">
        <f t="shared" ca="1" si="301"/>
        <v/>
      </c>
      <c r="D1129" s="11" t="str">
        <f t="shared" ca="1" si="302"/>
        <v/>
      </c>
      <c r="E1129" s="11" t="str">
        <f t="shared" ca="1" si="303"/>
        <v/>
      </c>
      <c r="F1129" s="67"/>
      <c r="G1129" s="67"/>
      <c r="H1129" s="61"/>
      <c r="I1129" s="68"/>
      <c r="J1129" s="68"/>
      <c r="K1129" s="61"/>
      <c r="L1129" s="61"/>
    </row>
    <row r="1130" spans="1:12" x14ac:dyDescent="0.3">
      <c r="A1130" s="11">
        <f t="shared" si="311"/>
        <v>1129</v>
      </c>
      <c r="B1130" s="24">
        <v>46236</v>
      </c>
      <c r="C1130" s="11" t="str">
        <f t="shared" ref="C1130:C1193" ca="1" si="319">IF(TODAY() &gt;= B1130, COUNTIFS(data_2,_xlfn.CONCAT("=",B1130)), "")</f>
        <v/>
      </c>
      <c r="D1130" s="11" t="str">
        <f t="shared" ref="D1130:D1193" ca="1" si="320">IF(C1130&lt;&gt;"",IF(C1130&gt;=1,1,0),"")</f>
        <v/>
      </c>
      <c r="E1130" s="11" t="str">
        <f t="shared" ref="E1130:E1193" ca="1" si="321">IF(TODAY() &gt;= B1130, COUNTIFS(data_1,_xlfn.CONCAT("=",B1130)), "")</f>
        <v/>
      </c>
      <c r="F1130" s="67"/>
      <c r="G1130" s="67"/>
      <c r="H1130" s="61"/>
      <c r="I1130" s="68"/>
      <c r="J1130" s="68"/>
      <c r="K1130" s="61"/>
      <c r="L1130" s="61"/>
    </row>
    <row r="1131" spans="1:12" x14ac:dyDescent="0.3">
      <c r="A1131" s="11">
        <f t="shared" si="311"/>
        <v>1130</v>
      </c>
      <c r="B1131" s="24">
        <v>46237</v>
      </c>
      <c r="C1131" s="11" t="str">
        <f t="shared" ca="1" si="319"/>
        <v/>
      </c>
      <c r="D1131" s="11" t="str">
        <f t="shared" ca="1" si="320"/>
        <v/>
      </c>
      <c r="E1131" s="11" t="str">
        <f t="shared" ca="1" si="321"/>
        <v/>
      </c>
      <c r="F1131" s="67"/>
      <c r="G1131" s="67"/>
      <c r="H1131" s="61"/>
      <c r="I1131" s="68"/>
      <c r="J1131" s="68"/>
      <c r="K1131" s="61"/>
      <c r="L1131" s="61"/>
    </row>
    <row r="1132" spans="1:12" x14ac:dyDescent="0.3">
      <c r="A1132" s="11">
        <f t="shared" si="311"/>
        <v>1131</v>
      </c>
      <c r="B1132" s="24">
        <v>46238</v>
      </c>
      <c r="C1132" s="11" t="str">
        <f t="shared" ca="1" si="319"/>
        <v/>
      </c>
      <c r="D1132" s="11" t="str">
        <f t="shared" ca="1" si="320"/>
        <v/>
      </c>
      <c r="E1132" s="11" t="str">
        <f t="shared" ca="1" si="321"/>
        <v/>
      </c>
      <c r="F1132" s="67"/>
      <c r="G1132" s="67"/>
      <c r="H1132" s="61"/>
      <c r="I1132" s="68"/>
      <c r="J1132" s="68"/>
      <c r="K1132" s="61"/>
      <c r="L1132" s="61"/>
    </row>
    <row r="1133" spans="1:12" x14ac:dyDescent="0.3">
      <c r="A1133" s="11">
        <f t="shared" si="311"/>
        <v>1132</v>
      </c>
      <c r="B1133" s="24">
        <v>46239</v>
      </c>
      <c r="C1133" s="11" t="str">
        <f t="shared" ca="1" si="319"/>
        <v/>
      </c>
      <c r="D1133" s="11" t="str">
        <f t="shared" ca="1" si="320"/>
        <v/>
      </c>
      <c r="E1133" s="11" t="str">
        <f t="shared" ca="1" si="321"/>
        <v/>
      </c>
      <c r="F1133" s="67"/>
      <c r="G1133" s="67"/>
      <c r="H1133" s="61"/>
      <c r="I1133" s="68"/>
      <c r="J1133" s="68"/>
      <c r="K1133" s="61"/>
      <c r="L1133" s="61"/>
    </row>
    <row r="1134" spans="1:12" x14ac:dyDescent="0.3">
      <c r="A1134" s="11">
        <f t="shared" si="311"/>
        <v>1133</v>
      </c>
      <c r="B1134" s="24">
        <v>46240</v>
      </c>
      <c r="C1134" s="11" t="str">
        <f t="shared" ca="1" si="319"/>
        <v/>
      </c>
      <c r="D1134" s="11" t="str">
        <f t="shared" ca="1" si="320"/>
        <v/>
      </c>
      <c r="E1134" s="11" t="str">
        <f t="shared" ca="1" si="321"/>
        <v/>
      </c>
      <c r="F1134" s="67"/>
      <c r="G1134" s="67"/>
      <c r="H1134" s="61"/>
      <c r="I1134" s="68"/>
      <c r="J1134" s="68"/>
      <c r="K1134" s="61"/>
      <c r="L1134" s="61"/>
    </row>
    <row r="1135" spans="1:12" x14ac:dyDescent="0.3">
      <c r="A1135" s="11">
        <f t="shared" si="311"/>
        <v>1134</v>
      </c>
      <c r="B1135" s="24">
        <v>46241</v>
      </c>
      <c r="C1135" s="11" t="str">
        <f t="shared" ca="1" si="319"/>
        <v/>
      </c>
      <c r="D1135" s="11" t="str">
        <f t="shared" ca="1" si="320"/>
        <v/>
      </c>
      <c r="E1135" s="11" t="str">
        <f t="shared" ca="1" si="321"/>
        <v/>
      </c>
      <c r="F1135" s="67"/>
      <c r="G1135" s="67"/>
      <c r="H1135" s="61"/>
      <c r="I1135" s="68"/>
      <c r="J1135" s="68"/>
      <c r="K1135" s="61"/>
      <c r="L1135" s="61"/>
    </row>
    <row r="1136" spans="1:12" x14ac:dyDescent="0.3">
      <c r="A1136" s="11">
        <f t="shared" si="311"/>
        <v>1135</v>
      </c>
      <c r="B1136" s="24">
        <v>46242</v>
      </c>
      <c r="C1136" s="11" t="str">
        <f t="shared" ca="1" si="319"/>
        <v/>
      </c>
      <c r="D1136" s="11" t="str">
        <f t="shared" ca="1" si="320"/>
        <v/>
      </c>
      <c r="E1136" s="11" t="str">
        <f t="shared" ca="1" si="321"/>
        <v/>
      </c>
      <c r="F1136" s="67"/>
      <c r="G1136" s="67"/>
      <c r="H1136" s="61"/>
      <c r="I1136" s="68"/>
      <c r="J1136" s="68"/>
      <c r="K1136" s="61"/>
      <c r="L1136" s="61"/>
    </row>
    <row r="1137" spans="1:12" x14ac:dyDescent="0.3">
      <c r="A1137" s="11">
        <f t="shared" si="311"/>
        <v>1136</v>
      </c>
      <c r="B1137" s="24">
        <v>46243</v>
      </c>
      <c r="C1137" s="11" t="str">
        <f t="shared" ca="1" si="319"/>
        <v/>
      </c>
      <c r="D1137" s="11" t="str">
        <f t="shared" ca="1" si="320"/>
        <v/>
      </c>
      <c r="E1137" s="11" t="str">
        <f t="shared" ca="1" si="321"/>
        <v/>
      </c>
      <c r="F1137" s="67"/>
      <c r="G1137" s="67"/>
      <c r="H1137" s="61"/>
      <c r="I1137" s="68"/>
      <c r="J1137" s="68"/>
      <c r="K1137" s="61"/>
      <c r="L1137" s="61"/>
    </row>
    <row r="1138" spans="1:12" x14ac:dyDescent="0.3">
      <c r="A1138" s="11">
        <f t="shared" si="311"/>
        <v>1137</v>
      </c>
      <c r="B1138" s="24">
        <v>46244</v>
      </c>
      <c r="C1138" s="11" t="str">
        <f t="shared" ca="1" si="319"/>
        <v/>
      </c>
      <c r="D1138" s="11" t="str">
        <f t="shared" ca="1" si="320"/>
        <v/>
      </c>
      <c r="E1138" s="11" t="str">
        <f t="shared" ca="1" si="321"/>
        <v/>
      </c>
      <c r="F1138" s="67"/>
      <c r="G1138" s="67"/>
      <c r="H1138" s="61"/>
      <c r="I1138" s="68"/>
      <c r="J1138" s="68"/>
      <c r="K1138" s="61"/>
      <c r="L1138" s="61"/>
    </row>
    <row r="1139" spans="1:12" x14ac:dyDescent="0.3">
      <c r="A1139" s="11">
        <f t="shared" si="311"/>
        <v>1138</v>
      </c>
      <c r="B1139" s="24">
        <v>46245</v>
      </c>
      <c r="C1139" s="11" t="str">
        <f t="shared" ca="1" si="319"/>
        <v/>
      </c>
      <c r="D1139" s="11" t="str">
        <f t="shared" ca="1" si="320"/>
        <v/>
      </c>
      <c r="E1139" s="11" t="str">
        <f t="shared" ca="1" si="321"/>
        <v/>
      </c>
      <c r="F1139" s="67"/>
      <c r="G1139" s="67"/>
      <c r="H1139" s="61"/>
      <c r="I1139" s="68"/>
      <c r="J1139" s="68"/>
      <c r="K1139" s="61"/>
      <c r="L1139" s="61"/>
    </row>
    <row r="1140" spans="1:12" x14ac:dyDescent="0.3">
      <c r="A1140" s="11">
        <f t="shared" si="311"/>
        <v>1139</v>
      </c>
      <c r="B1140" s="24">
        <v>46246</v>
      </c>
      <c r="C1140" s="11" t="str">
        <f t="shared" ca="1" si="319"/>
        <v/>
      </c>
      <c r="D1140" s="11" t="str">
        <f t="shared" ca="1" si="320"/>
        <v/>
      </c>
      <c r="E1140" s="11" t="str">
        <f t="shared" ca="1" si="321"/>
        <v/>
      </c>
      <c r="F1140" s="67"/>
      <c r="G1140" s="67"/>
      <c r="H1140" s="61"/>
      <c r="I1140" s="68"/>
      <c r="J1140" s="68"/>
      <c r="K1140" s="61"/>
      <c r="L1140" s="61"/>
    </row>
    <row r="1141" spans="1:12" x14ac:dyDescent="0.3">
      <c r="A1141" s="11">
        <f t="shared" si="311"/>
        <v>1140</v>
      </c>
      <c r="B1141" s="24">
        <v>46247</v>
      </c>
      <c r="C1141" s="11" t="str">
        <f t="shared" ca="1" si="319"/>
        <v/>
      </c>
      <c r="D1141" s="11" t="str">
        <f t="shared" ca="1" si="320"/>
        <v/>
      </c>
      <c r="E1141" s="11" t="str">
        <f t="shared" ca="1" si="321"/>
        <v/>
      </c>
      <c r="F1141" s="67"/>
      <c r="G1141" s="67"/>
      <c r="H1141" s="61"/>
      <c r="I1141" s="68"/>
      <c r="J1141" s="68"/>
      <c r="K1141" s="61"/>
      <c r="L1141" s="61"/>
    </row>
    <row r="1142" spans="1:12" x14ac:dyDescent="0.3">
      <c r="A1142" s="11">
        <f t="shared" si="311"/>
        <v>1141</v>
      </c>
      <c r="B1142" s="24">
        <v>46248</v>
      </c>
      <c r="C1142" s="11" t="str">
        <f t="shared" ca="1" si="319"/>
        <v/>
      </c>
      <c r="D1142" s="11" t="str">
        <f t="shared" ca="1" si="320"/>
        <v/>
      </c>
      <c r="E1142" s="11" t="str">
        <f t="shared" ca="1" si="321"/>
        <v/>
      </c>
      <c r="F1142" s="67">
        <f t="shared" ref="F1142" ca="1" si="322">COUNTIFS(D1142:D1171,$N$2)</f>
        <v>0</v>
      </c>
      <c r="G1142" s="67">
        <f t="shared" ref="G1142" ca="1" si="323">SUMIFS(E1142:E1171,D1142:D1171,$N$2)</f>
        <v>0</v>
      </c>
      <c r="H1142" s="61" t="str">
        <f t="shared" ref="H1142" ca="1" si="324">IF(AND(F1142&lt;&gt;0,F1142&lt;&gt;""),G1142/F1142,"")</f>
        <v/>
      </c>
      <c r="I1142" s="68">
        <f t="shared" ref="I1142" ca="1" si="325">COUNTIFS(D1142:D1171,$N$3)</f>
        <v>0</v>
      </c>
      <c r="J1142" s="68">
        <f t="shared" ref="J1142" ca="1" si="326">SUMIFS(E1142:E1171,D1142:D1171,$N$3)</f>
        <v>0</v>
      </c>
      <c r="K1142" s="61" t="str">
        <f t="shared" ref="K1142" ca="1" si="327">IF(AND(I1142&lt;&gt;"",I1142&lt;&gt;0),J1142/I1142,"")</f>
        <v/>
      </c>
      <c r="L1142" s="61" t="str">
        <f t="shared" ref="L1142" ca="1" si="328">IF(AND(H1142&lt;&gt;"",H1142&lt;&gt;0),K1142/H1142,"")</f>
        <v/>
      </c>
    </row>
    <row r="1143" spans="1:12" x14ac:dyDescent="0.3">
      <c r="A1143" s="11">
        <f t="shared" si="311"/>
        <v>1142</v>
      </c>
      <c r="B1143" s="24">
        <v>46249</v>
      </c>
      <c r="C1143" s="11" t="str">
        <f t="shared" ca="1" si="319"/>
        <v/>
      </c>
      <c r="D1143" s="11" t="str">
        <f t="shared" ca="1" si="320"/>
        <v/>
      </c>
      <c r="E1143" s="11" t="str">
        <f t="shared" ca="1" si="321"/>
        <v/>
      </c>
      <c r="F1143" s="67"/>
      <c r="G1143" s="67"/>
      <c r="H1143" s="61"/>
      <c r="I1143" s="68"/>
      <c r="J1143" s="68"/>
      <c r="K1143" s="61"/>
      <c r="L1143" s="61"/>
    </row>
    <row r="1144" spans="1:12" x14ac:dyDescent="0.3">
      <c r="A1144" s="11">
        <f t="shared" si="311"/>
        <v>1143</v>
      </c>
      <c r="B1144" s="24">
        <v>46250</v>
      </c>
      <c r="C1144" s="11" t="str">
        <f t="shared" ca="1" si="319"/>
        <v/>
      </c>
      <c r="D1144" s="11" t="str">
        <f t="shared" ca="1" si="320"/>
        <v/>
      </c>
      <c r="E1144" s="11" t="str">
        <f t="shared" ca="1" si="321"/>
        <v/>
      </c>
      <c r="F1144" s="67"/>
      <c r="G1144" s="67"/>
      <c r="H1144" s="61"/>
      <c r="I1144" s="68"/>
      <c r="J1144" s="68"/>
      <c r="K1144" s="61"/>
      <c r="L1144" s="61"/>
    </row>
    <row r="1145" spans="1:12" x14ac:dyDescent="0.3">
      <c r="A1145" s="11">
        <f t="shared" si="311"/>
        <v>1144</v>
      </c>
      <c r="B1145" s="24">
        <v>46251</v>
      </c>
      <c r="C1145" s="11" t="str">
        <f t="shared" ca="1" si="319"/>
        <v/>
      </c>
      <c r="D1145" s="11" t="str">
        <f t="shared" ca="1" si="320"/>
        <v/>
      </c>
      <c r="E1145" s="11" t="str">
        <f t="shared" ca="1" si="321"/>
        <v/>
      </c>
      <c r="F1145" s="67"/>
      <c r="G1145" s="67"/>
      <c r="H1145" s="61"/>
      <c r="I1145" s="68"/>
      <c r="J1145" s="68"/>
      <c r="K1145" s="61"/>
      <c r="L1145" s="61"/>
    </row>
    <row r="1146" spans="1:12" x14ac:dyDescent="0.3">
      <c r="A1146" s="11">
        <f t="shared" si="311"/>
        <v>1145</v>
      </c>
      <c r="B1146" s="24">
        <v>46252</v>
      </c>
      <c r="C1146" s="11" t="str">
        <f t="shared" ca="1" si="319"/>
        <v/>
      </c>
      <c r="D1146" s="11" t="str">
        <f t="shared" ca="1" si="320"/>
        <v/>
      </c>
      <c r="E1146" s="11" t="str">
        <f t="shared" ca="1" si="321"/>
        <v/>
      </c>
      <c r="F1146" s="67"/>
      <c r="G1146" s="67"/>
      <c r="H1146" s="61"/>
      <c r="I1146" s="68"/>
      <c r="J1146" s="68"/>
      <c r="K1146" s="61"/>
      <c r="L1146" s="61"/>
    </row>
    <row r="1147" spans="1:12" x14ac:dyDescent="0.3">
      <c r="A1147" s="11">
        <f t="shared" si="311"/>
        <v>1146</v>
      </c>
      <c r="B1147" s="24">
        <v>46253</v>
      </c>
      <c r="C1147" s="11" t="str">
        <f t="shared" ca="1" si="319"/>
        <v/>
      </c>
      <c r="D1147" s="11" t="str">
        <f t="shared" ca="1" si="320"/>
        <v/>
      </c>
      <c r="E1147" s="11" t="str">
        <f t="shared" ca="1" si="321"/>
        <v/>
      </c>
      <c r="F1147" s="67"/>
      <c r="G1147" s="67"/>
      <c r="H1147" s="61"/>
      <c r="I1147" s="68"/>
      <c r="J1147" s="68"/>
      <c r="K1147" s="61"/>
      <c r="L1147" s="61"/>
    </row>
    <row r="1148" spans="1:12" x14ac:dyDescent="0.3">
      <c r="A1148" s="11">
        <f t="shared" si="311"/>
        <v>1147</v>
      </c>
      <c r="B1148" s="24">
        <v>46254</v>
      </c>
      <c r="C1148" s="11" t="str">
        <f t="shared" ca="1" si="319"/>
        <v/>
      </c>
      <c r="D1148" s="11" t="str">
        <f t="shared" ca="1" si="320"/>
        <v/>
      </c>
      <c r="E1148" s="11" t="str">
        <f t="shared" ca="1" si="321"/>
        <v/>
      </c>
      <c r="F1148" s="67"/>
      <c r="G1148" s="67"/>
      <c r="H1148" s="61"/>
      <c r="I1148" s="68"/>
      <c r="J1148" s="68"/>
      <c r="K1148" s="61"/>
      <c r="L1148" s="61"/>
    </row>
    <row r="1149" spans="1:12" x14ac:dyDescent="0.3">
      <c r="A1149" s="11">
        <f t="shared" si="311"/>
        <v>1148</v>
      </c>
      <c r="B1149" s="24">
        <v>46255</v>
      </c>
      <c r="C1149" s="11" t="str">
        <f t="shared" ca="1" si="319"/>
        <v/>
      </c>
      <c r="D1149" s="11" t="str">
        <f t="shared" ca="1" si="320"/>
        <v/>
      </c>
      <c r="E1149" s="11" t="str">
        <f t="shared" ca="1" si="321"/>
        <v/>
      </c>
      <c r="F1149" s="67"/>
      <c r="G1149" s="67"/>
      <c r="H1149" s="61"/>
      <c r="I1149" s="68"/>
      <c r="J1149" s="68"/>
      <c r="K1149" s="61"/>
      <c r="L1149" s="61"/>
    </row>
    <row r="1150" spans="1:12" x14ac:dyDescent="0.3">
      <c r="A1150" s="11">
        <f t="shared" si="311"/>
        <v>1149</v>
      </c>
      <c r="B1150" s="24">
        <v>46256</v>
      </c>
      <c r="C1150" s="11" t="str">
        <f t="shared" ca="1" si="319"/>
        <v/>
      </c>
      <c r="D1150" s="11" t="str">
        <f t="shared" ca="1" si="320"/>
        <v/>
      </c>
      <c r="E1150" s="11" t="str">
        <f t="shared" ca="1" si="321"/>
        <v/>
      </c>
      <c r="F1150" s="67"/>
      <c r="G1150" s="67"/>
      <c r="H1150" s="61"/>
      <c r="I1150" s="68"/>
      <c r="J1150" s="68"/>
      <c r="K1150" s="61"/>
      <c r="L1150" s="61"/>
    </row>
    <row r="1151" spans="1:12" x14ac:dyDescent="0.3">
      <c r="A1151" s="11">
        <f t="shared" si="311"/>
        <v>1150</v>
      </c>
      <c r="B1151" s="24">
        <v>46257</v>
      </c>
      <c r="C1151" s="11" t="str">
        <f t="shared" ca="1" si="319"/>
        <v/>
      </c>
      <c r="D1151" s="11" t="str">
        <f t="shared" ca="1" si="320"/>
        <v/>
      </c>
      <c r="E1151" s="11" t="str">
        <f t="shared" ca="1" si="321"/>
        <v/>
      </c>
      <c r="F1151" s="67"/>
      <c r="G1151" s="67"/>
      <c r="H1151" s="61"/>
      <c r="I1151" s="68"/>
      <c r="J1151" s="68"/>
      <c r="K1151" s="61"/>
      <c r="L1151" s="61"/>
    </row>
    <row r="1152" spans="1:12" x14ac:dyDescent="0.3">
      <c r="A1152" s="11">
        <f t="shared" si="311"/>
        <v>1151</v>
      </c>
      <c r="B1152" s="24">
        <v>46258</v>
      </c>
      <c r="C1152" s="11" t="str">
        <f t="shared" ca="1" si="319"/>
        <v/>
      </c>
      <c r="D1152" s="11" t="str">
        <f t="shared" ca="1" si="320"/>
        <v/>
      </c>
      <c r="E1152" s="11" t="str">
        <f t="shared" ca="1" si="321"/>
        <v/>
      </c>
      <c r="F1152" s="67"/>
      <c r="G1152" s="67"/>
      <c r="H1152" s="61"/>
      <c r="I1152" s="68"/>
      <c r="J1152" s="68"/>
      <c r="K1152" s="61"/>
      <c r="L1152" s="61"/>
    </row>
    <row r="1153" spans="1:12" x14ac:dyDescent="0.3">
      <c r="A1153" s="11">
        <f t="shared" si="311"/>
        <v>1152</v>
      </c>
      <c r="B1153" s="24">
        <v>46259</v>
      </c>
      <c r="C1153" s="11" t="str">
        <f t="shared" ca="1" si="319"/>
        <v/>
      </c>
      <c r="D1153" s="11" t="str">
        <f t="shared" ca="1" si="320"/>
        <v/>
      </c>
      <c r="E1153" s="11" t="str">
        <f t="shared" ca="1" si="321"/>
        <v/>
      </c>
      <c r="F1153" s="67"/>
      <c r="G1153" s="67"/>
      <c r="H1153" s="61"/>
      <c r="I1153" s="68"/>
      <c r="J1153" s="68"/>
      <c r="K1153" s="61"/>
      <c r="L1153" s="61"/>
    </row>
    <row r="1154" spans="1:12" x14ac:dyDescent="0.3">
      <c r="A1154" s="11">
        <f t="shared" si="311"/>
        <v>1153</v>
      </c>
      <c r="B1154" s="24">
        <v>46260</v>
      </c>
      <c r="C1154" s="11" t="str">
        <f t="shared" ca="1" si="319"/>
        <v/>
      </c>
      <c r="D1154" s="11" t="str">
        <f t="shared" ca="1" si="320"/>
        <v/>
      </c>
      <c r="E1154" s="11" t="str">
        <f t="shared" ca="1" si="321"/>
        <v/>
      </c>
      <c r="F1154" s="67"/>
      <c r="G1154" s="67"/>
      <c r="H1154" s="61"/>
      <c r="I1154" s="68"/>
      <c r="J1154" s="68"/>
      <c r="K1154" s="61"/>
      <c r="L1154" s="61"/>
    </row>
    <row r="1155" spans="1:12" x14ac:dyDescent="0.3">
      <c r="A1155" s="11">
        <f t="shared" si="311"/>
        <v>1154</v>
      </c>
      <c r="B1155" s="24">
        <v>46261</v>
      </c>
      <c r="C1155" s="11" t="str">
        <f t="shared" ca="1" si="319"/>
        <v/>
      </c>
      <c r="D1155" s="11" t="str">
        <f t="shared" ca="1" si="320"/>
        <v/>
      </c>
      <c r="E1155" s="11" t="str">
        <f t="shared" ca="1" si="321"/>
        <v/>
      </c>
      <c r="F1155" s="67"/>
      <c r="G1155" s="67"/>
      <c r="H1155" s="61"/>
      <c r="I1155" s="68"/>
      <c r="J1155" s="68"/>
      <c r="K1155" s="61"/>
      <c r="L1155" s="61"/>
    </row>
    <row r="1156" spans="1:12" x14ac:dyDescent="0.3">
      <c r="A1156" s="11">
        <f t="shared" si="311"/>
        <v>1155</v>
      </c>
      <c r="B1156" s="24">
        <v>46262</v>
      </c>
      <c r="C1156" s="11" t="str">
        <f t="shared" ca="1" si="319"/>
        <v/>
      </c>
      <c r="D1156" s="11" t="str">
        <f t="shared" ca="1" si="320"/>
        <v/>
      </c>
      <c r="E1156" s="11" t="str">
        <f t="shared" ca="1" si="321"/>
        <v/>
      </c>
      <c r="F1156" s="67"/>
      <c r="G1156" s="67"/>
      <c r="H1156" s="61"/>
      <c r="I1156" s="68"/>
      <c r="J1156" s="68"/>
      <c r="K1156" s="61"/>
      <c r="L1156" s="61"/>
    </row>
    <row r="1157" spans="1:12" x14ac:dyDescent="0.3">
      <c r="A1157" s="11">
        <f t="shared" ref="A1157:A1220" si="329">A1156+1</f>
        <v>1156</v>
      </c>
      <c r="B1157" s="24">
        <v>46263</v>
      </c>
      <c r="C1157" s="11" t="str">
        <f t="shared" ca="1" si="319"/>
        <v/>
      </c>
      <c r="D1157" s="11" t="str">
        <f t="shared" ca="1" si="320"/>
        <v/>
      </c>
      <c r="E1157" s="11" t="str">
        <f t="shared" ca="1" si="321"/>
        <v/>
      </c>
      <c r="F1157" s="67"/>
      <c r="G1157" s="67"/>
      <c r="H1157" s="61"/>
      <c r="I1157" s="68"/>
      <c r="J1157" s="68"/>
      <c r="K1157" s="61"/>
      <c r="L1157" s="61"/>
    </row>
    <row r="1158" spans="1:12" x14ac:dyDescent="0.3">
      <c r="A1158" s="11">
        <f t="shared" si="329"/>
        <v>1157</v>
      </c>
      <c r="B1158" s="24">
        <v>46264</v>
      </c>
      <c r="C1158" s="11" t="str">
        <f t="shared" ca="1" si="319"/>
        <v/>
      </c>
      <c r="D1158" s="11" t="str">
        <f t="shared" ca="1" si="320"/>
        <v/>
      </c>
      <c r="E1158" s="11" t="str">
        <f t="shared" ca="1" si="321"/>
        <v/>
      </c>
      <c r="F1158" s="67"/>
      <c r="G1158" s="67"/>
      <c r="H1158" s="61"/>
      <c r="I1158" s="68"/>
      <c r="J1158" s="68"/>
      <c r="K1158" s="61"/>
      <c r="L1158" s="61"/>
    </row>
    <row r="1159" spans="1:12" x14ac:dyDescent="0.3">
      <c r="A1159" s="11">
        <f t="shared" si="329"/>
        <v>1158</v>
      </c>
      <c r="B1159" s="24">
        <v>46265</v>
      </c>
      <c r="C1159" s="11" t="str">
        <f t="shared" ca="1" si="319"/>
        <v/>
      </c>
      <c r="D1159" s="11" t="str">
        <f t="shared" ca="1" si="320"/>
        <v/>
      </c>
      <c r="E1159" s="11" t="str">
        <f t="shared" ca="1" si="321"/>
        <v/>
      </c>
      <c r="F1159" s="67"/>
      <c r="G1159" s="67"/>
      <c r="H1159" s="61"/>
      <c r="I1159" s="68"/>
      <c r="J1159" s="68"/>
      <c r="K1159" s="61"/>
      <c r="L1159" s="61"/>
    </row>
    <row r="1160" spans="1:12" x14ac:dyDescent="0.3">
      <c r="A1160" s="11">
        <f t="shared" si="329"/>
        <v>1159</v>
      </c>
      <c r="B1160" s="24">
        <v>46266</v>
      </c>
      <c r="C1160" s="11" t="str">
        <f t="shared" ca="1" si="319"/>
        <v/>
      </c>
      <c r="D1160" s="11" t="str">
        <f t="shared" ca="1" si="320"/>
        <v/>
      </c>
      <c r="E1160" s="11" t="str">
        <f t="shared" ca="1" si="321"/>
        <v/>
      </c>
      <c r="F1160" s="67"/>
      <c r="G1160" s="67"/>
      <c r="H1160" s="61"/>
      <c r="I1160" s="68"/>
      <c r="J1160" s="68"/>
      <c r="K1160" s="61"/>
      <c r="L1160" s="61"/>
    </row>
    <row r="1161" spans="1:12" x14ac:dyDescent="0.3">
      <c r="A1161" s="11">
        <f t="shared" si="329"/>
        <v>1160</v>
      </c>
      <c r="B1161" s="24">
        <v>46267</v>
      </c>
      <c r="C1161" s="11" t="str">
        <f t="shared" ca="1" si="319"/>
        <v/>
      </c>
      <c r="D1161" s="11" t="str">
        <f t="shared" ca="1" si="320"/>
        <v/>
      </c>
      <c r="E1161" s="11" t="str">
        <f t="shared" ca="1" si="321"/>
        <v/>
      </c>
      <c r="F1161" s="67"/>
      <c r="G1161" s="67"/>
      <c r="H1161" s="61"/>
      <c r="I1161" s="68"/>
      <c r="J1161" s="68"/>
      <c r="K1161" s="61"/>
      <c r="L1161" s="61"/>
    </row>
    <row r="1162" spans="1:12" x14ac:dyDescent="0.3">
      <c r="A1162" s="11">
        <f t="shared" si="329"/>
        <v>1161</v>
      </c>
      <c r="B1162" s="24">
        <v>46268</v>
      </c>
      <c r="C1162" s="11" t="str">
        <f t="shared" ca="1" si="319"/>
        <v/>
      </c>
      <c r="D1162" s="11" t="str">
        <f t="shared" ca="1" si="320"/>
        <v/>
      </c>
      <c r="E1162" s="11" t="str">
        <f t="shared" ca="1" si="321"/>
        <v/>
      </c>
      <c r="F1162" s="67"/>
      <c r="G1162" s="67"/>
      <c r="H1162" s="61"/>
      <c r="I1162" s="68"/>
      <c r="J1162" s="68"/>
      <c r="K1162" s="61"/>
      <c r="L1162" s="61"/>
    </row>
    <row r="1163" spans="1:12" x14ac:dyDescent="0.3">
      <c r="A1163" s="11">
        <f t="shared" si="329"/>
        <v>1162</v>
      </c>
      <c r="B1163" s="24">
        <v>46269</v>
      </c>
      <c r="C1163" s="11" t="str">
        <f t="shared" ca="1" si="319"/>
        <v/>
      </c>
      <c r="D1163" s="11" t="str">
        <f t="shared" ca="1" si="320"/>
        <v/>
      </c>
      <c r="E1163" s="11" t="str">
        <f t="shared" ca="1" si="321"/>
        <v/>
      </c>
      <c r="F1163" s="67"/>
      <c r="G1163" s="67"/>
      <c r="H1163" s="61"/>
      <c r="I1163" s="68"/>
      <c r="J1163" s="68"/>
      <c r="K1163" s="61"/>
      <c r="L1163" s="61"/>
    </row>
    <row r="1164" spans="1:12" x14ac:dyDescent="0.3">
      <c r="A1164" s="11">
        <f t="shared" si="329"/>
        <v>1163</v>
      </c>
      <c r="B1164" s="24">
        <v>46270</v>
      </c>
      <c r="C1164" s="11" t="str">
        <f t="shared" ca="1" si="319"/>
        <v/>
      </c>
      <c r="D1164" s="11" t="str">
        <f t="shared" ca="1" si="320"/>
        <v/>
      </c>
      <c r="E1164" s="11" t="str">
        <f t="shared" ca="1" si="321"/>
        <v/>
      </c>
      <c r="F1164" s="67"/>
      <c r="G1164" s="67"/>
      <c r="H1164" s="61"/>
      <c r="I1164" s="68"/>
      <c r="J1164" s="68"/>
      <c r="K1164" s="61"/>
      <c r="L1164" s="61"/>
    </row>
    <row r="1165" spans="1:12" x14ac:dyDescent="0.3">
      <c r="A1165" s="11">
        <f t="shared" si="329"/>
        <v>1164</v>
      </c>
      <c r="B1165" s="24">
        <v>46271</v>
      </c>
      <c r="C1165" s="11" t="str">
        <f t="shared" ca="1" si="319"/>
        <v/>
      </c>
      <c r="D1165" s="11" t="str">
        <f t="shared" ca="1" si="320"/>
        <v/>
      </c>
      <c r="E1165" s="11" t="str">
        <f t="shared" ca="1" si="321"/>
        <v/>
      </c>
      <c r="F1165" s="67"/>
      <c r="G1165" s="67"/>
      <c r="H1165" s="61"/>
      <c r="I1165" s="68"/>
      <c r="J1165" s="68"/>
      <c r="K1165" s="61"/>
      <c r="L1165" s="61"/>
    </row>
    <row r="1166" spans="1:12" x14ac:dyDescent="0.3">
      <c r="A1166" s="11">
        <f t="shared" si="329"/>
        <v>1165</v>
      </c>
      <c r="B1166" s="24">
        <v>46272</v>
      </c>
      <c r="C1166" s="11" t="str">
        <f t="shared" ca="1" si="319"/>
        <v/>
      </c>
      <c r="D1166" s="11" t="str">
        <f t="shared" ca="1" si="320"/>
        <v/>
      </c>
      <c r="E1166" s="11" t="str">
        <f t="shared" ca="1" si="321"/>
        <v/>
      </c>
      <c r="F1166" s="67"/>
      <c r="G1166" s="67"/>
      <c r="H1166" s="61"/>
      <c r="I1166" s="68"/>
      <c r="J1166" s="68"/>
      <c r="K1166" s="61"/>
      <c r="L1166" s="61"/>
    </row>
    <row r="1167" spans="1:12" x14ac:dyDescent="0.3">
      <c r="A1167" s="11">
        <f t="shared" si="329"/>
        <v>1166</v>
      </c>
      <c r="B1167" s="24">
        <v>46273</v>
      </c>
      <c r="C1167" s="11" t="str">
        <f t="shared" ca="1" si="319"/>
        <v/>
      </c>
      <c r="D1167" s="11" t="str">
        <f t="shared" ca="1" si="320"/>
        <v/>
      </c>
      <c r="E1167" s="11" t="str">
        <f t="shared" ca="1" si="321"/>
        <v/>
      </c>
      <c r="F1167" s="67"/>
      <c r="G1167" s="67"/>
      <c r="H1167" s="61"/>
      <c r="I1167" s="68"/>
      <c r="J1167" s="68"/>
      <c r="K1167" s="61"/>
      <c r="L1167" s="61"/>
    </row>
    <row r="1168" spans="1:12" x14ac:dyDescent="0.3">
      <c r="A1168" s="11">
        <f t="shared" si="329"/>
        <v>1167</v>
      </c>
      <c r="B1168" s="24">
        <v>46274</v>
      </c>
      <c r="C1168" s="11" t="str">
        <f t="shared" ca="1" si="319"/>
        <v/>
      </c>
      <c r="D1168" s="11" t="str">
        <f t="shared" ca="1" si="320"/>
        <v/>
      </c>
      <c r="E1168" s="11" t="str">
        <f t="shared" ca="1" si="321"/>
        <v/>
      </c>
      <c r="F1168" s="67"/>
      <c r="G1168" s="67"/>
      <c r="H1168" s="61"/>
      <c r="I1168" s="68"/>
      <c r="J1168" s="68"/>
      <c r="K1168" s="61"/>
      <c r="L1168" s="61"/>
    </row>
    <row r="1169" spans="1:12" x14ac:dyDescent="0.3">
      <c r="A1169" s="11">
        <f t="shared" si="329"/>
        <v>1168</v>
      </c>
      <c r="B1169" s="24">
        <v>46275</v>
      </c>
      <c r="C1169" s="11" t="str">
        <f t="shared" ca="1" si="319"/>
        <v/>
      </c>
      <c r="D1169" s="11" t="str">
        <f t="shared" ca="1" si="320"/>
        <v/>
      </c>
      <c r="E1169" s="11" t="str">
        <f t="shared" ca="1" si="321"/>
        <v/>
      </c>
      <c r="F1169" s="67"/>
      <c r="G1169" s="67"/>
      <c r="H1169" s="61"/>
      <c r="I1169" s="68"/>
      <c r="J1169" s="68"/>
      <c r="K1169" s="61"/>
      <c r="L1169" s="61"/>
    </row>
    <row r="1170" spans="1:12" x14ac:dyDescent="0.3">
      <c r="A1170" s="11">
        <f t="shared" si="329"/>
        <v>1169</v>
      </c>
      <c r="B1170" s="24">
        <v>46276</v>
      </c>
      <c r="C1170" s="11" t="str">
        <f t="shared" ca="1" si="319"/>
        <v/>
      </c>
      <c r="D1170" s="11" t="str">
        <f t="shared" ca="1" si="320"/>
        <v/>
      </c>
      <c r="E1170" s="11" t="str">
        <f t="shared" ca="1" si="321"/>
        <v/>
      </c>
      <c r="F1170" s="67"/>
      <c r="G1170" s="67"/>
      <c r="H1170" s="61"/>
      <c r="I1170" s="68"/>
      <c r="J1170" s="68"/>
      <c r="K1170" s="61"/>
      <c r="L1170" s="61"/>
    </row>
    <row r="1171" spans="1:12" x14ac:dyDescent="0.3">
      <c r="A1171" s="11">
        <f t="shared" si="329"/>
        <v>1170</v>
      </c>
      <c r="B1171" s="24">
        <v>46277</v>
      </c>
      <c r="C1171" s="11" t="str">
        <f t="shared" ca="1" si="319"/>
        <v/>
      </c>
      <c r="D1171" s="11" t="str">
        <f t="shared" ca="1" si="320"/>
        <v/>
      </c>
      <c r="E1171" s="11" t="str">
        <f t="shared" ca="1" si="321"/>
        <v/>
      </c>
      <c r="F1171" s="67"/>
      <c r="G1171" s="67"/>
      <c r="H1171" s="61"/>
      <c r="I1171" s="68"/>
      <c r="J1171" s="68"/>
      <c r="K1171" s="61"/>
      <c r="L1171" s="61"/>
    </row>
    <row r="1172" spans="1:12" x14ac:dyDescent="0.3">
      <c r="A1172" s="11">
        <f t="shared" si="329"/>
        <v>1171</v>
      </c>
      <c r="B1172" s="24">
        <v>46278</v>
      </c>
      <c r="C1172" s="11" t="str">
        <f t="shared" ca="1" si="319"/>
        <v/>
      </c>
      <c r="D1172" s="11" t="str">
        <f t="shared" ca="1" si="320"/>
        <v/>
      </c>
      <c r="E1172" s="11" t="str">
        <f t="shared" ca="1" si="321"/>
        <v/>
      </c>
      <c r="F1172" s="67">
        <f t="shared" ref="F1172" ca="1" si="330">COUNTIFS(D1172:D1201,$N$2)</f>
        <v>0</v>
      </c>
      <c r="G1172" s="67">
        <f t="shared" ref="G1172" ca="1" si="331">SUMIFS(E1172:E1201,D1172:D1201,$N$2)</f>
        <v>0</v>
      </c>
      <c r="H1172" s="61" t="str">
        <f t="shared" ref="H1172" ca="1" si="332">IF(AND(F1172&lt;&gt;0,F1172&lt;&gt;""),G1172/F1172,"")</f>
        <v/>
      </c>
      <c r="I1172" s="68">
        <f t="shared" ref="I1172" ca="1" si="333">COUNTIFS(D1172:D1201,$N$3)</f>
        <v>0</v>
      </c>
      <c r="J1172" s="68">
        <f t="shared" ref="J1172" ca="1" si="334">SUMIFS(E1172:E1201,D1172:D1201,$N$3)</f>
        <v>0</v>
      </c>
      <c r="K1172" s="61" t="str">
        <f t="shared" ref="K1172" ca="1" si="335">IF(AND(I1172&lt;&gt;"",I1172&lt;&gt;0),J1172/I1172,"")</f>
        <v/>
      </c>
      <c r="L1172" s="61" t="str">
        <f t="shared" ref="L1172" ca="1" si="336">IF(AND(H1172&lt;&gt;"",H1172&lt;&gt;0),K1172/H1172,"")</f>
        <v/>
      </c>
    </row>
    <row r="1173" spans="1:12" x14ac:dyDescent="0.3">
      <c r="A1173" s="11">
        <f t="shared" si="329"/>
        <v>1172</v>
      </c>
      <c r="B1173" s="24">
        <v>46279</v>
      </c>
      <c r="C1173" s="11" t="str">
        <f t="shared" ca="1" si="319"/>
        <v/>
      </c>
      <c r="D1173" s="11" t="str">
        <f t="shared" ca="1" si="320"/>
        <v/>
      </c>
      <c r="E1173" s="11" t="str">
        <f t="shared" ca="1" si="321"/>
        <v/>
      </c>
      <c r="F1173" s="67"/>
      <c r="G1173" s="67"/>
      <c r="H1173" s="61"/>
      <c r="I1173" s="68"/>
      <c r="J1173" s="68"/>
      <c r="K1173" s="61"/>
      <c r="L1173" s="61"/>
    </row>
    <row r="1174" spans="1:12" x14ac:dyDescent="0.3">
      <c r="A1174" s="11">
        <f t="shared" si="329"/>
        <v>1173</v>
      </c>
      <c r="B1174" s="24">
        <v>46280</v>
      </c>
      <c r="C1174" s="11" t="str">
        <f t="shared" ca="1" si="319"/>
        <v/>
      </c>
      <c r="D1174" s="11" t="str">
        <f t="shared" ca="1" si="320"/>
        <v/>
      </c>
      <c r="E1174" s="11" t="str">
        <f t="shared" ca="1" si="321"/>
        <v/>
      </c>
      <c r="F1174" s="67"/>
      <c r="G1174" s="67"/>
      <c r="H1174" s="61"/>
      <c r="I1174" s="68"/>
      <c r="J1174" s="68"/>
      <c r="K1174" s="61"/>
      <c r="L1174" s="61"/>
    </row>
    <row r="1175" spans="1:12" x14ac:dyDescent="0.3">
      <c r="A1175" s="11">
        <f t="shared" si="329"/>
        <v>1174</v>
      </c>
      <c r="B1175" s="24">
        <v>46281</v>
      </c>
      <c r="C1175" s="11" t="str">
        <f t="shared" ca="1" si="319"/>
        <v/>
      </c>
      <c r="D1175" s="11" t="str">
        <f t="shared" ca="1" si="320"/>
        <v/>
      </c>
      <c r="E1175" s="11" t="str">
        <f t="shared" ca="1" si="321"/>
        <v/>
      </c>
      <c r="F1175" s="67"/>
      <c r="G1175" s="67"/>
      <c r="H1175" s="61"/>
      <c r="I1175" s="68"/>
      <c r="J1175" s="68"/>
      <c r="K1175" s="61"/>
      <c r="L1175" s="61"/>
    </row>
    <row r="1176" spans="1:12" x14ac:dyDescent="0.3">
      <c r="A1176" s="11">
        <f t="shared" si="329"/>
        <v>1175</v>
      </c>
      <c r="B1176" s="24">
        <v>46282</v>
      </c>
      <c r="C1176" s="11" t="str">
        <f t="shared" ca="1" si="319"/>
        <v/>
      </c>
      <c r="D1176" s="11" t="str">
        <f t="shared" ca="1" si="320"/>
        <v/>
      </c>
      <c r="E1176" s="11" t="str">
        <f t="shared" ca="1" si="321"/>
        <v/>
      </c>
      <c r="F1176" s="67"/>
      <c r="G1176" s="67"/>
      <c r="H1176" s="61"/>
      <c r="I1176" s="68"/>
      <c r="J1176" s="68"/>
      <c r="K1176" s="61"/>
      <c r="L1176" s="61"/>
    </row>
    <row r="1177" spans="1:12" x14ac:dyDescent="0.3">
      <c r="A1177" s="11">
        <f t="shared" si="329"/>
        <v>1176</v>
      </c>
      <c r="B1177" s="24">
        <v>46283</v>
      </c>
      <c r="C1177" s="11" t="str">
        <f t="shared" ca="1" si="319"/>
        <v/>
      </c>
      <c r="D1177" s="11" t="str">
        <f t="shared" ca="1" si="320"/>
        <v/>
      </c>
      <c r="E1177" s="11" t="str">
        <f t="shared" ca="1" si="321"/>
        <v/>
      </c>
      <c r="F1177" s="67"/>
      <c r="G1177" s="67"/>
      <c r="H1177" s="61"/>
      <c r="I1177" s="68"/>
      <c r="J1177" s="68"/>
      <c r="K1177" s="61"/>
      <c r="L1177" s="61"/>
    </row>
    <row r="1178" spans="1:12" x14ac:dyDescent="0.3">
      <c r="A1178" s="11">
        <f t="shared" si="329"/>
        <v>1177</v>
      </c>
      <c r="B1178" s="24">
        <v>46284</v>
      </c>
      <c r="C1178" s="11" t="str">
        <f t="shared" ca="1" si="319"/>
        <v/>
      </c>
      <c r="D1178" s="11" t="str">
        <f t="shared" ca="1" si="320"/>
        <v/>
      </c>
      <c r="E1178" s="11" t="str">
        <f t="shared" ca="1" si="321"/>
        <v/>
      </c>
      <c r="F1178" s="67"/>
      <c r="G1178" s="67"/>
      <c r="H1178" s="61"/>
      <c r="I1178" s="68"/>
      <c r="J1178" s="68"/>
      <c r="K1178" s="61"/>
      <c r="L1178" s="61"/>
    </row>
    <row r="1179" spans="1:12" x14ac:dyDescent="0.3">
      <c r="A1179" s="11">
        <f t="shared" si="329"/>
        <v>1178</v>
      </c>
      <c r="B1179" s="24">
        <v>46285</v>
      </c>
      <c r="C1179" s="11" t="str">
        <f t="shared" ca="1" si="319"/>
        <v/>
      </c>
      <c r="D1179" s="11" t="str">
        <f t="shared" ca="1" si="320"/>
        <v/>
      </c>
      <c r="E1179" s="11" t="str">
        <f t="shared" ca="1" si="321"/>
        <v/>
      </c>
      <c r="F1179" s="67"/>
      <c r="G1179" s="67"/>
      <c r="H1179" s="61"/>
      <c r="I1179" s="68"/>
      <c r="J1179" s="68"/>
      <c r="K1179" s="61"/>
      <c r="L1179" s="61"/>
    </row>
    <row r="1180" spans="1:12" x14ac:dyDescent="0.3">
      <c r="A1180" s="11">
        <f t="shared" si="329"/>
        <v>1179</v>
      </c>
      <c r="B1180" s="24">
        <v>46286</v>
      </c>
      <c r="C1180" s="11" t="str">
        <f t="shared" ca="1" si="319"/>
        <v/>
      </c>
      <c r="D1180" s="11" t="str">
        <f t="shared" ca="1" si="320"/>
        <v/>
      </c>
      <c r="E1180" s="11" t="str">
        <f t="shared" ca="1" si="321"/>
        <v/>
      </c>
      <c r="F1180" s="67"/>
      <c r="G1180" s="67"/>
      <c r="H1180" s="61"/>
      <c r="I1180" s="68"/>
      <c r="J1180" s="68"/>
      <c r="K1180" s="61"/>
      <c r="L1180" s="61"/>
    </row>
    <row r="1181" spans="1:12" x14ac:dyDescent="0.3">
      <c r="A1181" s="11">
        <f t="shared" si="329"/>
        <v>1180</v>
      </c>
      <c r="B1181" s="24">
        <v>46287</v>
      </c>
      <c r="C1181" s="11" t="str">
        <f t="shared" ca="1" si="319"/>
        <v/>
      </c>
      <c r="D1181" s="11" t="str">
        <f t="shared" ca="1" si="320"/>
        <v/>
      </c>
      <c r="E1181" s="11" t="str">
        <f t="shared" ca="1" si="321"/>
        <v/>
      </c>
      <c r="F1181" s="67"/>
      <c r="G1181" s="67"/>
      <c r="H1181" s="61"/>
      <c r="I1181" s="68"/>
      <c r="J1181" s="68"/>
      <c r="K1181" s="61"/>
      <c r="L1181" s="61"/>
    </row>
    <row r="1182" spans="1:12" x14ac:dyDescent="0.3">
      <c r="A1182" s="11">
        <f t="shared" si="329"/>
        <v>1181</v>
      </c>
      <c r="B1182" s="24">
        <v>46288</v>
      </c>
      <c r="C1182" s="11" t="str">
        <f t="shared" ca="1" si="319"/>
        <v/>
      </c>
      <c r="D1182" s="11" t="str">
        <f t="shared" ca="1" si="320"/>
        <v/>
      </c>
      <c r="E1182" s="11" t="str">
        <f t="shared" ca="1" si="321"/>
        <v/>
      </c>
      <c r="F1182" s="67"/>
      <c r="G1182" s="67"/>
      <c r="H1182" s="61"/>
      <c r="I1182" s="68"/>
      <c r="J1182" s="68"/>
      <c r="K1182" s="61"/>
      <c r="L1182" s="61"/>
    </row>
    <row r="1183" spans="1:12" x14ac:dyDescent="0.3">
      <c r="A1183" s="11">
        <f t="shared" si="329"/>
        <v>1182</v>
      </c>
      <c r="B1183" s="24">
        <v>46289</v>
      </c>
      <c r="C1183" s="11" t="str">
        <f t="shared" ca="1" si="319"/>
        <v/>
      </c>
      <c r="D1183" s="11" t="str">
        <f t="shared" ca="1" si="320"/>
        <v/>
      </c>
      <c r="E1183" s="11" t="str">
        <f t="shared" ca="1" si="321"/>
        <v/>
      </c>
      <c r="F1183" s="67"/>
      <c r="G1183" s="67"/>
      <c r="H1183" s="61"/>
      <c r="I1183" s="68"/>
      <c r="J1183" s="68"/>
      <c r="K1183" s="61"/>
      <c r="L1183" s="61"/>
    </row>
    <row r="1184" spans="1:12" x14ac:dyDescent="0.3">
      <c r="A1184" s="11">
        <f t="shared" si="329"/>
        <v>1183</v>
      </c>
      <c r="B1184" s="24">
        <v>46290</v>
      </c>
      <c r="C1184" s="11" t="str">
        <f t="shared" ca="1" si="319"/>
        <v/>
      </c>
      <c r="D1184" s="11" t="str">
        <f t="shared" ca="1" si="320"/>
        <v/>
      </c>
      <c r="E1184" s="11" t="str">
        <f t="shared" ca="1" si="321"/>
        <v/>
      </c>
      <c r="F1184" s="67"/>
      <c r="G1184" s="67"/>
      <c r="H1184" s="61"/>
      <c r="I1184" s="68"/>
      <c r="J1184" s="68"/>
      <c r="K1184" s="61"/>
      <c r="L1184" s="61"/>
    </row>
    <row r="1185" spans="1:12" x14ac:dyDescent="0.3">
      <c r="A1185" s="11">
        <f t="shared" si="329"/>
        <v>1184</v>
      </c>
      <c r="B1185" s="24">
        <v>46291</v>
      </c>
      <c r="C1185" s="11" t="str">
        <f t="shared" ca="1" si="319"/>
        <v/>
      </c>
      <c r="D1185" s="11" t="str">
        <f t="shared" ca="1" si="320"/>
        <v/>
      </c>
      <c r="E1185" s="11" t="str">
        <f t="shared" ca="1" si="321"/>
        <v/>
      </c>
      <c r="F1185" s="67"/>
      <c r="G1185" s="67"/>
      <c r="H1185" s="61"/>
      <c r="I1185" s="68"/>
      <c r="J1185" s="68"/>
      <c r="K1185" s="61"/>
      <c r="L1185" s="61"/>
    </row>
    <row r="1186" spans="1:12" x14ac:dyDescent="0.3">
      <c r="A1186" s="11">
        <f t="shared" si="329"/>
        <v>1185</v>
      </c>
      <c r="B1186" s="24">
        <v>46292</v>
      </c>
      <c r="C1186" s="11" t="str">
        <f t="shared" ca="1" si="319"/>
        <v/>
      </c>
      <c r="D1186" s="11" t="str">
        <f t="shared" ca="1" si="320"/>
        <v/>
      </c>
      <c r="E1186" s="11" t="str">
        <f t="shared" ca="1" si="321"/>
        <v/>
      </c>
      <c r="F1186" s="67"/>
      <c r="G1186" s="67"/>
      <c r="H1186" s="61"/>
      <c r="I1186" s="68"/>
      <c r="J1186" s="68"/>
      <c r="K1186" s="61"/>
      <c r="L1186" s="61"/>
    </row>
    <row r="1187" spans="1:12" x14ac:dyDescent="0.3">
      <c r="A1187" s="11">
        <f t="shared" si="329"/>
        <v>1186</v>
      </c>
      <c r="B1187" s="24">
        <v>46293</v>
      </c>
      <c r="C1187" s="11" t="str">
        <f t="shared" ca="1" si="319"/>
        <v/>
      </c>
      <c r="D1187" s="11" t="str">
        <f t="shared" ca="1" si="320"/>
        <v/>
      </c>
      <c r="E1187" s="11" t="str">
        <f t="shared" ca="1" si="321"/>
        <v/>
      </c>
      <c r="F1187" s="67"/>
      <c r="G1187" s="67"/>
      <c r="H1187" s="61"/>
      <c r="I1187" s="68"/>
      <c r="J1187" s="68"/>
      <c r="K1187" s="61"/>
      <c r="L1187" s="61"/>
    </row>
    <row r="1188" spans="1:12" x14ac:dyDescent="0.3">
      <c r="A1188" s="11">
        <f t="shared" si="329"/>
        <v>1187</v>
      </c>
      <c r="B1188" s="24">
        <v>46294</v>
      </c>
      <c r="C1188" s="11" t="str">
        <f t="shared" ca="1" si="319"/>
        <v/>
      </c>
      <c r="D1188" s="11" t="str">
        <f t="shared" ca="1" si="320"/>
        <v/>
      </c>
      <c r="E1188" s="11" t="str">
        <f t="shared" ca="1" si="321"/>
        <v/>
      </c>
      <c r="F1188" s="67"/>
      <c r="G1188" s="67"/>
      <c r="H1188" s="61"/>
      <c r="I1188" s="68"/>
      <c r="J1188" s="68"/>
      <c r="K1188" s="61"/>
      <c r="L1188" s="61"/>
    </row>
    <row r="1189" spans="1:12" x14ac:dyDescent="0.3">
      <c r="A1189" s="11">
        <f t="shared" si="329"/>
        <v>1188</v>
      </c>
      <c r="B1189" s="24">
        <v>46295</v>
      </c>
      <c r="C1189" s="11" t="str">
        <f t="shared" ca="1" si="319"/>
        <v/>
      </c>
      <c r="D1189" s="11" t="str">
        <f t="shared" ca="1" si="320"/>
        <v/>
      </c>
      <c r="E1189" s="11" t="str">
        <f t="shared" ca="1" si="321"/>
        <v/>
      </c>
      <c r="F1189" s="67"/>
      <c r="G1189" s="67"/>
      <c r="H1189" s="61"/>
      <c r="I1189" s="68"/>
      <c r="J1189" s="68"/>
      <c r="K1189" s="61"/>
      <c r="L1189" s="61"/>
    </row>
    <row r="1190" spans="1:12" x14ac:dyDescent="0.3">
      <c r="A1190" s="11">
        <f t="shared" si="329"/>
        <v>1189</v>
      </c>
      <c r="B1190" s="24">
        <v>46296</v>
      </c>
      <c r="C1190" s="11" t="str">
        <f t="shared" ca="1" si="319"/>
        <v/>
      </c>
      <c r="D1190" s="11" t="str">
        <f t="shared" ca="1" si="320"/>
        <v/>
      </c>
      <c r="E1190" s="11" t="str">
        <f t="shared" ca="1" si="321"/>
        <v/>
      </c>
      <c r="F1190" s="67"/>
      <c r="G1190" s="67"/>
      <c r="H1190" s="61"/>
      <c r="I1190" s="68"/>
      <c r="J1190" s="68"/>
      <c r="K1190" s="61"/>
      <c r="L1190" s="61"/>
    </row>
    <row r="1191" spans="1:12" x14ac:dyDescent="0.3">
      <c r="A1191" s="11">
        <f t="shared" si="329"/>
        <v>1190</v>
      </c>
      <c r="B1191" s="24">
        <v>46297</v>
      </c>
      <c r="C1191" s="11" t="str">
        <f t="shared" ca="1" si="319"/>
        <v/>
      </c>
      <c r="D1191" s="11" t="str">
        <f t="shared" ca="1" si="320"/>
        <v/>
      </c>
      <c r="E1191" s="11" t="str">
        <f t="shared" ca="1" si="321"/>
        <v/>
      </c>
      <c r="F1191" s="67"/>
      <c r="G1191" s="67"/>
      <c r="H1191" s="61"/>
      <c r="I1191" s="68"/>
      <c r="J1191" s="68"/>
      <c r="K1191" s="61"/>
      <c r="L1191" s="61"/>
    </row>
    <row r="1192" spans="1:12" x14ac:dyDescent="0.3">
      <c r="A1192" s="11">
        <f t="shared" si="329"/>
        <v>1191</v>
      </c>
      <c r="B1192" s="24">
        <v>46298</v>
      </c>
      <c r="C1192" s="11" t="str">
        <f t="shared" ca="1" si="319"/>
        <v/>
      </c>
      <c r="D1192" s="11" t="str">
        <f t="shared" ca="1" si="320"/>
        <v/>
      </c>
      <c r="E1192" s="11" t="str">
        <f t="shared" ca="1" si="321"/>
        <v/>
      </c>
      <c r="F1192" s="67"/>
      <c r="G1192" s="67"/>
      <c r="H1192" s="61"/>
      <c r="I1192" s="68"/>
      <c r="J1192" s="68"/>
      <c r="K1192" s="61"/>
      <c r="L1192" s="61"/>
    </row>
    <row r="1193" spans="1:12" x14ac:dyDescent="0.3">
      <c r="A1193" s="11">
        <f t="shared" si="329"/>
        <v>1192</v>
      </c>
      <c r="B1193" s="24">
        <v>46299</v>
      </c>
      <c r="C1193" s="11" t="str">
        <f t="shared" ca="1" si="319"/>
        <v/>
      </c>
      <c r="D1193" s="11" t="str">
        <f t="shared" ca="1" si="320"/>
        <v/>
      </c>
      <c r="E1193" s="11" t="str">
        <f t="shared" ca="1" si="321"/>
        <v/>
      </c>
      <c r="F1193" s="67"/>
      <c r="G1193" s="67"/>
      <c r="H1193" s="61"/>
      <c r="I1193" s="68"/>
      <c r="J1193" s="68"/>
      <c r="K1193" s="61"/>
      <c r="L1193" s="61"/>
    </row>
    <row r="1194" spans="1:12" x14ac:dyDescent="0.3">
      <c r="A1194" s="11">
        <f t="shared" si="329"/>
        <v>1193</v>
      </c>
      <c r="B1194" s="24">
        <v>46300</v>
      </c>
      <c r="C1194" s="11" t="str">
        <f t="shared" ref="C1194:C1231" ca="1" si="337">IF(TODAY() &gt;= B1194, COUNTIFS(data_2,_xlfn.CONCAT("=",B1194)), "")</f>
        <v/>
      </c>
      <c r="D1194" s="11" t="str">
        <f t="shared" ref="D1194:D1231" ca="1" si="338">IF(C1194&lt;&gt;"",IF(C1194&gt;=1,1,0),"")</f>
        <v/>
      </c>
      <c r="E1194" s="11" t="str">
        <f t="shared" ref="E1194:E1231" ca="1" si="339">IF(TODAY() &gt;= B1194, COUNTIFS(data_1,_xlfn.CONCAT("=",B1194)), "")</f>
        <v/>
      </c>
      <c r="F1194" s="67"/>
      <c r="G1194" s="67"/>
      <c r="H1194" s="61"/>
      <c r="I1194" s="68"/>
      <c r="J1194" s="68"/>
      <c r="K1194" s="61"/>
      <c r="L1194" s="61"/>
    </row>
    <row r="1195" spans="1:12" x14ac:dyDescent="0.3">
      <c r="A1195" s="11">
        <f t="shared" si="329"/>
        <v>1194</v>
      </c>
      <c r="B1195" s="24">
        <v>46301</v>
      </c>
      <c r="C1195" s="11" t="str">
        <f t="shared" ca="1" si="337"/>
        <v/>
      </c>
      <c r="D1195" s="11" t="str">
        <f t="shared" ca="1" si="338"/>
        <v/>
      </c>
      <c r="E1195" s="11" t="str">
        <f t="shared" ca="1" si="339"/>
        <v/>
      </c>
      <c r="F1195" s="67"/>
      <c r="G1195" s="67"/>
      <c r="H1195" s="61"/>
      <c r="I1195" s="68"/>
      <c r="J1195" s="68"/>
      <c r="K1195" s="61"/>
      <c r="L1195" s="61"/>
    </row>
    <row r="1196" spans="1:12" x14ac:dyDescent="0.3">
      <c r="A1196" s="11">
        <f t="shared" si="329"/>
        <v>1195</v>
      </c>
      <c r="B1196" s="24">
        <v>46302</v>
      </c>
      <c r="C1196" s="11" t="str">
        <f t="shared" ca="1" si="337"/>
        <v/>
      </c>
      <c r="D1196" s="11" t="str">
        <f t="shared" ca="1" si="338"/>
        <v/>
      </c>
      <c r="E1196" s="11" t="str">
        <f t="shared" ca="1" si="339"/>
        <v/>
      </c>
      <c r="F1196" s="67"/>
      <c r="G1196" s="67"/>
      <c r="H1196" s="61"/>
      <c r="I1196" s="68"/>
      <c r="J1196" s="68"/>
      <c r="K1196" s="61"/>
      <c r="L1196" s="61"/>
    </row>
    <row r="1197" spans="1:12" x14ac:dyDescent="0.3">
      <c r="A1197" s="11">
        <f t="shared" si="329"/>
        <v>1196</v>
      </c>
      <c r="B1197" s="24">
        <v>46303</v>
      </c>
      <c r="C1197" s="11" t="str">
        <f t="shared" ca="1" si="337"/>
        <v/>
      </c>
      <c r="D1197" s="11" t="str">
        <f t="shared" ca="1" si="338"/>
        <v/>
      </c>
      <c r="E1197" s="11" t="str">
        <f t="shared" ca="1" si="339"/>
        <v/>
      </c>
      <c r="F1197" s="67"/>
      <c r="G1197" s="67"/>
      <c r="H1197" s="61"/>
      <c r="I1197" s="68"/>
      <c r="J1197" s="68"/>
      <c r="K1197" s="61"/>
      <c r="L1197" s="61"/>
    </row>
    <row r="1198" spans="1:12" x14ac:dyDescent="0.3">
      <c r="A1198" s="11">
        <f t="shared" si="329"/>
        <v>1197</v>
      </c>
      <c r="B1198" s="24">
        <v>46304</v>
      </c>
      <c r="C1198" s="11" t="str">
        <f t="shared" ca="1" si="337"/>
        <v/>
      </c>
      <c r="D1198" s="11" t="str">
        <f t="shared" ca="1" si="338"/>
        <v/>
      </c>
      <c r="E1198" s="11" t="str">
        <f t="shared" ca="1" si="339"/>
        <v/>
      </c>
      <c r="F1198" s="67"/>
      <c r="G1198" s="67"/>
      <c r="H1198" s="61"/>
      <c r="I1198" s="68"/>
      <c r="J1198" s="68"/>
      <c r="K1198" s="61"/>
      <c r="L1198" s="61"/>
    </row>
    <row r="1199" spans="1:12" x14ac:dyDescent="0.3">
      <c r="A1199" s="11">
        <f t="shared" si="329"/>
        <v>1198</v>
      </c>
      <c r="B1199" s="24">
        <v>46305</v>
      </c>
      <c r="C1199" s="11" t="str">
        <f t="shared" ca="1" si="337"/>
        <v/>
      </c>
      <c r="D1199" s="11" t="str">
        <f t="shared" ca="1" si="338"/>
        <v/>
      </c>
      <c r="E1199" s="11" t="str">
        <f t="shared" ca="1" si="339"/>
        <v/>
      </c>
      <c r="F1199" s="67"/>
      <c r="G1199" s="67"/>
      <c r="H1199" s="61"/>
      <c r="I1199" s="68"/>
      <c r="J1199" s="68"/>
      <c r="K1199" s="61"/>
      <c r="L1199" s="61"/>
    </row>
    <row r="1200" spans="1:12" x14ac:dyDescent="0.3">
      <c r="A1200" s="11">
        <f t="shared" si="329"/>
        <v>1199</v>
      </c>
      <c r="B1200" s="24">
        <v>46306</v>
      </c>
      <c r="C1200" s="11" t="str">
        <f t="shared" ca="1" si="337"/>
        <v/>
      </c>
      <c r="D1200" s="11" t="str">
        <f t="shared" ca="1" si="338"/>
        <v/>
      </c>
      <c r="E1200" s="11" t="str">
        <f t="shared" ca="1" si="339"/>
        <v/>
      </c>
      <c r="F1200" s="67"/>
      <c r="G1200" s="67"/>
      <c r="H1200" s="61"/>
      <c r="I1200" s="68"/>
      <c r="J1200" s="68"/>
      <c r="K1200" s="61"/>
      <c r="L1200" s="61"/>
    </row>
    <row r="1201" spans="1:12" x14ac:dyDescent="0.3">
      <c r="A1201" s="11">
        <f t="shared" si="329"/>
        <v>1200</v>
      </c>
      <c r="B1201" s="24">
        <v>46307</v>
      </c>
      <c r="C1201" s="11" t="str">
        <f t="shared" ca="1" si="337"/>
        <v/>
      </c>
      <c r="D1201" s="11" t="str">
        <f t="shared" ca="1" si="338"/>
        <v/>
      </c>
      <c r="E1201" s="11" t="str">
        <f t="shared" ca="1" si="339"/>
        <v/>
      </c>
      <c r="F1201" s="67"/>
      <c r="G1201" s="67"/>
      <c r="H1201" s="61"/>
      <c r="I1201" s="68"/>
      <c r="J1201" s="68"/>
      <c r="K1201" s="61"/>
      <c r="L1201" s="61"/>
    </row>
    <row r="1202" spans="1:12" x14ac:dyDescent="0.3">
      <c r="A1202" s="11">
        <f t="shared" si="329"/>
        <v>1201</v>
      </c>
      <c r="B1202" s="24">
        <v>46308</v>
      </c>
      <c r="C1202" s="11" t="str">
        <f t="shared" ca="1" si="337"/>
        <v/>
      </c>
      <c r="D1202" s="11" t="str">
        <f t="shared" ca="1" si="338"/>
        <v/>
      </c>
      <c r="E1202" s="11" t="str">
        <f t="shared" ca="1" si="339"/>
        <v/>
      </c>
      <c r="F1202" s="67">
        <f t="shared" ref="F1202" ca="1" si="340">COUNTIFS(D1202:D1231,$N$2)</f>
        <v>0</v>
      </c>
      <c r="G1202" s="67">
        <f t="shared" ref="G1202" ca="1" si="341">SUMIFS(E1202:E1231,D1202:D1231,$N$2)</f>
        <v>0</v>
      </c>
      <c r="H1202" s="61" t="str">
        <f t="shared" ref="H1202" ca="1" si="342">IF(AND(F1202&lt;&gt;0,F1202&lt;&gt;""),G1202/F1202,"")</f>
        <v/>
      </c>
      <c r="I1202" s="68">
        <f t="shared" ref="I1202" ca="1" si="343">COUNTIFS(D1202:D1231,$N$3)</f>
        <v>0</v>
      </c>
      <c r="J1202" s="68">
        <f t="shared" ref="J1202" ca="1" si="344">SUMIFS(E1202:E1231,D1202:D1231,$N$3)</f>
        <v>0</v>
      </c>
      <c r="K1202" s="61" t="str">
        <f t="shared" ref="K1202" ca="1" si="345">IF(AND(I1202&lt;&gt;"",I1202&lt;&gt;0),J1202/I1202,"")</f>
        <v/>
      </c>
      <c r="L1202" s="61" t="str">
        <f t="shared" ref="L1202" ca="1" si="346">IF(AND(H1202&lt;&gt;"",H1202&lt;&gt;0),K1202/H1202,"")</f>
        <v/>
      </c>
    </row>
    <row r="1203" spans="1:12" x14ac:dyDescent="0.3">
      <c r="A1203" s="11">
        <f t="shared" si="329"/>
        <v>1202</v>
      </c>
      <c r="B1203" s="24">
        <v>46309</v>
      </c>
      <c r="C1203" s="11" t="str">
        <f t="shared" ca="1" si="337"/>
        <v/>
      </c>
      <c r="D1203" s="11" t="str">
        <f t="shared" ca="1" si="338"/>
        <v/>
      </c>
      <c r="E1203" s="11" t="str">
        <f t="shared" ca="1" si="339"/>
        <v/>
      </c>
      <c r="F1203" s="67"/>
      <c r="G1203" s="67"/>
      <c r="H1203" s="61"/>
      <c r="I1203" s="68"/>
      <c r="J1203" s="68"/>
      <c r="K1203" s="61"/>
      <c r="L1203" s="61"/>
    </row>
    <row r="1204" spans="1:12" x14ac:dyDescent="0.3">
      <c r="A1204" s="11">
        <f t="shared" si="329"/>
        <v>1203</v>
      </c>
      <c r="B1204" s="24">
        <v>46310</v>
      </c>
      <c r="C1204" s="11" t="str">
        <f t="shared" ca="1" si="337"/>
        <v/>
      </c>
      <c r="D1204" s="11" t="str">
        <f t="shared" ca="1" si="338"/>
        <v/>
      </c>
      <c r="E1204" s="11" t="str">
        <f t="shared" ca="1" si="339"/>
        <v/>
      </c>
      <c r="F1204" s="67"/>
      <c r="G1204" s="67"/>
      <c r="H1204" s="61"/>
      <c r="I1204" s="68"/>
      <c r="J1204" s="68"/>
      <c r="K1204" s="61"/>
      <c r="L1204" s="61"/>
    </row>
    <row r="1205" spans="1:12" x14ac:dyDescent="0.3">
      <c r="A1205" s="11">
        <f t="shared" si="329"/>
        <v>1204</v>
      </c>
      <c r="B1205" s="24">
        <v>46311</v>
      </c>
      <c r="C1205" s="11" t="str">
        <f t="shared" ca="1" si="337"/>
        <v/>
      </c>
      <c r="D1205" s="11" t="str">
        <f t="shared" ca="1" si="338"/>
        <v/>
      </c>
      <c r="E1205" s="11" t="str">
        <f t="shared" ca="1" si="339"/>
        <v/>
      </c>
      <c r="F1205" s="67"/>
      <c r="G1205" s="67"/>
      <c r="H1205" s="61"/>
      <c r="I1205" s="68"/>
      <c r="J1205" s="68"/>
      <c r="K1205" s="61"/>
      <c r="L1205" s="61"/>
    </row>
    <row r="1206" spans="1:12" x14ac:dyDescent="0.3">
      <c r="A1206" s="11">
        <f t="shared" si="329"/>
        <v>1205</v>
      </c>
      <c r="B1206" s="24">
        <v>46312</v>
      </c>
      <c r="C1206" s="11" t="str">
        <f t="shared" ca="1" si="337"/>
        <v/>
      </c>
      <c r="D1206" s="11" t="str">
        <f t="shared" ca="1" si="338"/>
        <v/>
      </c>
      <c r="E1206" s="11" t="str">
        <f t="shared" ca="1" si="339"/>
        <v/>
      </c>
      <c r="F1206" s="67"/>
      <c r="G1206" s="67"/>
      <c r="H1206" s="61"/>
      <c r="I1206" s="68"/>
      <c r="J1206" s="68"/>
      <c r="K1206" s="61"/>
      <c r="L1206" s="61"/>
    </row>
    <row r="1207" spans="1:12" x14ac:dyDescent="0.3">
      <c r="A1207" s="11">
        <f t="shared" si="329"/>
        <v>1206</v>
      </c>
      <c r="B1207" s="24">
        <v>46313</v>
      </c>
      <c r="C1207" s="11" t="str">
        <f t="shared" ca="1" si="337"/>
        <v/>
      </c>
      <c r="D1207" s="11" t="str">
        <f t="shared" ca="1" si="338"/>
        <v/>
      </c>
      <c r="E1207" s="11" t="str">
        <f t="shared" ca="1" si="339"/>
        <v/>
      </c>
      <c r="F1207" s="67"/>
      <c r="G1207" s="67"/>
      <c r="H1207" s="61"/>
      <c r="I1207" s="68"/>
      <c r="J1207" s="68"/>
      <c r="K1207" s="61"/>
      <c r="L1207" s="61"/>
    </row>
    <row r="1208" spans="1:12" x14ac:dyDescent="0.3">
      <c r="A1208" s="11">
        <f t="shared" si="329"/>
        <v>1207</v>
      </c>
      <c r="B1208" s="24">
        <v>46314</v>
      </c>
      <c r="C1208" s="11" t="str">
        <f t="shared" ca="1" si="337"/>
        <v/>
      </c>
      <c r="D1208" s="11" t="str">
        <f t="shared" ca="1" si="338"/>
        <v/>
      </c>
      <c r="E1208" s="11" t="str">
        <f t="shared" ca="1" si="339"/>
        <v/>
      </c>
      <c r="F1208" s="67"/>
      <c r="G1208" s="67"/>
      <c r="H1208" s="61"/>
      <c r="I1208" s="68"/>
      <c r="J1208" s="68"/>
      <c r="K1208" s="61"/>
      <c r="L1208" s="61"/>
    </row>
    <row r="1209" spans="1:12" x14ac:dyDescent="0.3">
      <c r="A1209" s="11">
        <f t="shared" si="329"/>
        <v>1208</v>
      </c>
      <c r="B1209" s="24">
        <v>46315</v>
      </c>
      <c r="C1209" s="11" t="str">
        <f t="shared" ca="1" si="337"/>
        <v/>
      </c>
      <c r="D1209" s="11" t="str">
        <f t="shared" ca="1" si="338"/>
        <v/>
      </c>
      <c r="E1209" s="11" t="str">
        <f t="shared" ca="1" si="339"/>
        <v/>
      </c>
      <c r="F1209" s="67"/>
      <c r="G1209" s="67"/>
      <c r="H1209" s="61"/>
      <c r="I1209" s="68"/>
      <c r="J1209" s="68"/>
      <c r="K1209" s="61"/>
      <c r="L1209" s="61"/>
    </row>
    <row r="1210" spans="1:12" x14ac:dyDescent="0.3">
      <c r="A1210" s="11">
        <f t="shared" si="329"/>
        <v>1209</v>
      </c>
      <c r="B1210" s="24">
        <v>46316</v>
      </c>
      <c r="C1210" s="11" t="str">
        <f t="shared" ca="1" si="337"/>
        <v/>
      </c>
      <c r="D1210" s="11" t="str">
        <f t="shared" ca="1" si="338"/>
        <v/>
      </c>
      <c r="E1210" s="11" t="str">
        <f t="shared" ca="1" si="339"/>
        <v/>
      </c>
      <c r="F1210" s="67"/>
      <c r="G1210" s="67"/>
      <c r="H1210" s="61"/>
      <c r="I1210" s="68"/>
      <c r="J1210" s="68"/>
      <c r="K1210" s="61"/>
      <c r="L1210" s="61"/>
    </row>
    <row r="1211" spans="1:12" x14ac:dyDescent="0.3">
      <c r="A1211" s="11">
        <f t="shared" si="329"/>
        <v>1210</v>
      </c>
      <c r="B1211" s="24">
        <v>46317</v>
      </c>
      <c r="C1211" s="11" t="str">
        <f t="shared" ca="1" si="337"/>
        <v/>
      </c>
      <c r="D1211" s="11" t="str">
        <f t="shared" ca="1" si="338"/>
        <v/>
      </c>
      <c r="E1211" s="11" t="str">
        <f t="shared" ca="1" si="339"/>
        <v/>
      </c>
      <c r="F1211" s="67"/>
      <c r="G1211" s="67"/>
      <c r="H1211" s="61"/>
      <c r="I1211" s="68"/>
      <c r="J1211" s="68"/>
      <c r="K1211" s="61"/>
      <c r="L1211" s="61"/>
    </row>
    <row r="1212" spans="1:12" x14ac:dyDescent="0.3">
      <c r="A1212" s="11">
        <f t="shared" si="329"/>
        <v>1211</v>
      </c>
      <c r="B1212" s="24">
        <v>46318</v>
      </c>
      <c r="C1212" s="11" t="str">
        <f t="shared" ca="1" si="337"/>
        <v/>
      </c>
      <c r="D1212" s="11" t="str">
        <f t="shared" ca="1" si="338"/>
        <v/>
      </c>
      <c r="E1212" s="11" t="str">
        <f t="shared" ca="1" si="339"/>
        <v/>
      </c>
      <c r="F1212" s="67"/>
      <c r="G1212" s="67"/>
      <c r="H1212" s="61"/>
      <c r="I1212" s="68"/>
      <c r="J1212" s="68"/>
      <c r="K1212" s="61"/>
      <c r="L1212" s="61"/>
    </row>
    <row r="1213" spans="1:12" x14ac:dyDescent="0.3">
      <c r="A1213" s="11">
        <f t="shared" si="329"/>
        <v>1212</v>
      </c>
      <c r="B1213" s="24">
        <v>46319</v>
      </c>
      <c r="C1213" s="11" t="str">
        <f t="shared" ca="1" si="337"/>
        <v/>
      </c>
      <c r="D1213" s="11" t="str">
        <f t="shared" ca="1" si="338"/>
        <v/>
      </c>
      <c r="E1213" s="11" t="str">
        <f t="shared" ca="1" si="339"/>
        <v/>
      </c>
      <c r="F1213" s="67"/>
      <c r="G1213" s="67"/>
      <c r="H1213" s="61"/>
      <c r="I1213" s="68"/>
      <c r="J1213" s="68"/>
      <c r="K1213" s="61"/>
      <c r="L1213" s="61"/>
    </row>
    <row r="1214" spans="1:12" x14ac:dyDescent="0.3">
      <c r="A1214" s="11">
        <f t="shared" si="329"/>
        <v>1213</v>
      </c>
      <c r="B1214" s="24">
        <v>46320</v>
      </c>
      <c r="C1214" s="11" t="str">
        <f t="shared" ca="1" si="337"/>
        <v/>
      </c>
      <c r="D1214" s="11" t="str">
        <f t="shared" ca="1" si="338"/>
        <v/>
      </c>
      <c r="E1214" s="11" t="str">
        <f t="shared" ca="1" si="339"/>
        <v/>
      </c>
      <c r="F1214" s="67"/>
      <c r="G1214" s="67"/>
      <c r="H1214" s="61"/>
      <c r="I1214" s="68"/>
      <c r="J1214" s="68"/>
      <c r="K1214" s="61"/>
      <c r="L1214" s="61"/>
    </row>
    <row r="1215" spans="1:12" x14ac:dyDescent="0.3">
      <c r="A1215" s="11">
        <f t="shared" si="329"/>
        <v>1214</v>
      </c>
      <c r="B1215" s="24">
        <v>46321</v>
      </c>
      <c r="C1215" s="11" t="str">
        <f t="shared" ca="1" si="337"/>
        <v/>
      </c>
      <c r="D1215" s="11" t="str">
        <f t="shared" ca="1" si="338"/>
        <v/>
      </c>
      <c r="E1215" s="11" t="str">
        <f t="shared" ca="1" si="339"/>
        <v/>
      </c>
      <c r="F1215" s="67"/>
      <c r="G1215" s="67"/>
      <c r="H1215" s="61"/>
      <c r="I1215" s="68"/>
      <c r="J1215" s="68"/>
      <c r="K1215" s="61"/>
      <c r="L1215" s="61"/>
    </row>
    <row r="1216" spans="1:12" x14ac:dyDescent="0.3">
      <c r="A1216" s="11">
        <f t="shared" si="329"/>
        <v>1215</v>
      </c>
      <c r="B1216" s="24">
        <v>46322</v>
      </c>
      <c r="C1216" s="11" t="str">
        <f t="shared" ca="1" si="337"/>
        <v/>
      </c>
      <c r="D1216" s="11" t="str">
        <f t="shared" ca="1" si="338"/>
        <v/>
      </c>
      <c r="E1216" s="11" t="str">
        <f t="shared" ca="1" si="339"/>
        <v/>
      </c>
      <c r="F1216" s="67"/>
      <c r="G1216" s="67"/>
      <c r="H1216" s="61"/>
      <c r="I1216" s="68"/>
      <c r="J1216" s="68"/>
      <c r="K1216" s="61"/>
      <c r="L1216" s="61"/>
    </row>
    <row r="1217" spans="1:12" x14ac:dyDescent="0.3">
      <c r="A1217" s="11">
        <f t="shared" si="329"/>
        <v>1216</v>
      </c>
      <c r="B1217" s="24">
        <v>46323</v>
      </c>
      <c r="C1217" s="11" t="str">
        <f t="shared" ca="1" si="337"/>
        <v/>
      </c>
      <c r="D1217" s="11" t="str">
        <f t="shared" ca="1" si="338"/>
        <v/>
      </c>
      <c r="E1217" s="11" t="str">
        <f t="shared" ca="1" si="339"/>
        <v/>
      </c>
      <c r="F1217" s="67"/>
      <c r="G1217" s="67"/>
      <c r="H1217" s="61"/>
      <c r="I1217" s="68"/>
      <c r="J1217" s="68"/>
      <c r="K1217" s="61"/>
      <c r="L1217" s="61"/>
    </row>
    <row r="1218" spans="1:12" x14ac:dyDescent="0.3">
      <c r="A1218" s="11">
        <f t="shared" si="329"/>
        <v>1217</v>
      </c>
      <c r="B1218" s="24">
        <v>46324</v>
      </c>
      <c r="C1218" s="11" t="str">
        <f t="shared" ca="1" si="337"/>
        <v/>
      </c>
      <c r="D1218" s="11" t="str">
        <f t="shared" ca="1" si="338"/>
        <v/>
      </c>
      <c r="E1218" s="11" t="str">
        <f t="shared" ca="1" si="339"/>
        <v/>
      </c>
      <c r="F1218" s="67"/>
      <c r="G1218" s="67"/>
      <c r="H1218" s="61"/>
      <c r="I1218" s="68"/>
      <c r="J1218" s="68"/>
      <c r="K1218" s="61"/>
      <c r="L1218" s="61"/>
    </row>
    <row r="1219" spans="1:12" x14ac:dyDescent="0.3">
      <c r="A1219" s="11">
        <f t="shared" si="329"/>
        <v>1218</v>
      </c>
      <c r="B1219" s="24">
        <v>46325</v>
      </c>
      <c r="C1219" s="11" t="str">
        <f t="shared" ca="1" si="337"/>
        <v/>
      </c>
      <c r="D1219" s="11" t="str">
        <f t="shared" ca="1" si="338"/>
        <v/>
      </c>
      <c r="E1219" s="11" t="str">
        <f t="shared" ca="1" si="339"/>
        <v/>
      </c>
      <c r="F1219" s="67"/>
      <c r="G1219" s="67"/>
      <c r="H1219" s="61"/>
      <c r="I1219" s="68"/>
      <c r="J1219" s="68"/>
      <c r="K1219" s="61"/>
      <c r="L1219" s="61"/>
    </row>
    <row r="1220" spans="1:12" x14ac:dyDescent="0.3">
      <c r="A1220" s="11">
        <f t="shared" si="329"/>
        <v>1219</v>
      </c>
      <c r="B1220" s="24">
        <v>46326</v>
      </c>
      <c r="C1220" s="11" t="str">
        <f t="shared" ca="1" si="337"/>
        <v/>
      </c>
      <c r="D1220" s="11" t="str">
        <f t="shared" ca="1" si="338"/>
        <v/>
      </c>
      <c r="E1220" s="11" t="str">
        <f t="shared" ca="1" si="339"/>
        <v/>
      </c>
      <c r="F1220" s="67"/>
      <c r="G1220" s="67"/>
      <c r="H1220" s="61"/>
      <c r="I1220" s="68"/>
      <c r="J1220" s="68"/>
      <c r="K1220" s="61"/>
      <c r="L1220" s="61"/>
    </row>
    <row r="1221" spans="1:12" x14ac:dyDescent="0.3">
      <c r="A1221" s="11">
        <f t="shared" ref="A1221:A1231" si="347">A1220+1</f>
        <v>1220</v>
      </c>
      <c r="B1221" s="24">
        <v>46327</v>
      </c>
      <c r="C1221" s="11" t="str">
        <f t="shared" ca="1" si="337"/>
        <v/>
      </c>
      <c r="D1221" s="11" t="str">
        <f t="shared" ca="1" si="338"/>
        <v/>
      </c>
      <c r="E1221" s="11" t="str">
        <f t="shared" ca="1" si="339"/>
        <v/>
      </c>
      <c r="F1221" s="67"/>
      <c r="G1221" s="67"/>
      <c r="H1221" s="61"/>
      <c r="I1221" s="68"/>
      <c r="J1221" s="68"/>
      <c r="K1221" s="61"/>
      <c r="L1221" s="61"/>
    </row>
    <row r="1222" spans="1:12" x14ac:dyDescent="0.3">
      <c r="A1222" s="11">
        <f t="shared" si="347"/>
        <v>1221</v>
      </c>
      <c r="B1222" s="24">
        <v>46328</v>
      </c>
      <c r="C1222" s="11" t="str">
        <f t="shared" ca="1" si="337"/>
        <v/>
      </c>
      <c r="D1222" s="11" t="str">
        <f t="shared" ca="1" si="338"/>
        <v/>
      </c>
      <c r="E1222" s="11" t="str">
        <f t="shared" ca="1" si="339"/>
        <v/>
      </c>
      <c r="F1222" s="67"/>
      <c r="G1222" s="67"/>
      <c r="H1222" s="61"/>
      <c r="I1222" s="68"/>
      <c r="J1222" s="68"/>
      <c r="K1222" s="61"/>
      <c r="L1222" s="61"/>
    </row>
    <row r="1223" spans="1:12" x14ac:dyDescent="0.3">
      <c r="A1223" s="11">
        <f t="shared" si="347"/>
        <v>1222</v>
      </c>
      <c r="B1223" s="24">
        <v>46329</v>
      </c>
      <c r="C1223" s="11" t="str">
        <f t="shared" ca="1" si="337"/>
        <v/>
      </c>
      <c r="D1223" s="11" t="str">
        <f t="shared" ca="1" si="338"/>
        <v/>
      </c>
      <c r="E1223" s="11" t="str">
        <f t="shared" ca="1" si="339"/>
        <v/>
      </c>
      <c r="F1223" s="67"/>
      <c r="G1223" s="67"/>
      <c r="H1223" s="61"/>
      <c r="I1223" s="68"/>
      <c r="J1223" s="68"/>
      <c r="K1223" s="61"/>
      <c r="L1223" s="61"/>
    </row>
    <row r="1224" spans="1:12" x14ac:dyDescent="0.3">
      <c r="A1224" s="11">
        <f t="shared" si="347"/>
        <v>1223</v>
      </c>
      <c r="B1224" s="24">
        <v>46330</v>
      </c>
      <c r="C1224" s="11" t="str">
        <f t="shared" ca="1" si="337"/>
        <v/>
      </c>
      <c r="D1224" s="11" t="str">
        <f t="shared" ca="1" si="338"/>
        <v/>
      </c>
      <c r="E1224" s="11" t="str">
        <f t="shared" ca="1" si="339"/>
        <v/>
      </c>
      <c r="F1224" s="67"/>
      <c r="G1224" s="67"/>
      <c r="H1224" s="61"/>
      <c r="I1224" s="68"/>
      <c r="J1224" s="68"/>
      <c r="K1224" s="61"/>
      <c r="L1224" s="61"/>
    </row>
    <row r="1225" spans="1:12" x14ac:dyDescent="0.3">
      <c r="A1225" s="11">
        <f t="shared" si="347"/>
        <v>1224</v>
      </c>
      <c r="B1225" s="24">
        <v>46331</v>
      </c>
      <c r="C1225" s="11" t="str">
        <f t="shared" ca="1" si="337"/>
        <v/>
      </c>
      <c r="D1225" s="11" t="str">
        <f t="shared" ca="1" si="338"/>
        <v/>
      </c>
      <c r="E1225" s="11" t="str">
        <f t="shared" ca="1" si="339"/>
        <v/>
      </c>
      <c r="F1225" s="67"/>
      <c r="G1225" s="67"/>
      <c r="H1225" s="61"/>
      <c r="I1225" s="68"/>
      <c r="J1225" s="68"/>
      <c r="K1225" s="61"/>
      <c r="L1225" s="61"/>
    </row>
    <row r="1226" spans="1:12" x14ac:dyDescent="0.3">
      <c r="A1226" s="11">
        <f t="shared" si="347"/>
        <v>1225</v>
      </c>
      <c r="B1226" s="24">
        <v>46332</v>
      </c>
      <c r="C1226" s="11" t="str">
        <f t="shared" ca="1" si="337"/>
        <v/>
      </c>
      <c r="D1226" s="11" t="str">
        <f t="shared" ca="1" si="338"/>
        <v/>
      </c>
      <c r="E1226" s="11" t="str">
        <f t="shared" ca="1" si="339"/>
        <v/>
      </c>
      <c r="F1226" s="67"/>
      <c r="G1226" s="67"/>
      <c r="H1226" s="61"/>
      <c r="I1226" s="68"/>
      <c r="J1226" s="68"/>
      <c r="K1226" s="61"/>
      <c r="L1226" s="61"/>
    </row>
    <row r="1227" spans="1:12" x14ac:dyDescent="0.3">
      <c r="A1227" s="11">
        <f t="shared" si="347"/>
        <v>1226</v>
      </c>
      <c r="B1227" s="24">
        <v>46333</v>
      </c>
      <c r="C1227" s="11" t="str">
        <f t="shared" ca="1" si="337"/>
        <v/>
      </c>
      <c r="D1227" s="11" t="str">
        <f t="shared" ca="1" si="338"/>
        <v/>
      </c>
      <c r="E1227" s="11" t="str">
        <f t="shared" ca="1" si="339"/>
        <v/>
      </c>
      <c r="F1227" s="67"/>
      <c r="G1227" s="67"/>
      <c r="H1227" s="61"/>
      <c r="I1227" s="68"/>
      <c r="J1227" s="68"/>
      <c r="K1227" s="61"/>
      <c r="L1227" s="61"/>
    </row>
    <row r="1228" spans="1:12" x14ac:dyDescent="0.3">
      <c r="A1228" s="11">
        <f t="shared" si="347"/>
        <v>1227</v>
      </c>
      <c r="B1228" s="24">
        <v>46334</v>
      </c>
      <c r="C1228" s="11" t="str">
        <f t="shared" ca="1" si="337"/>
        <v/>
      </c>
      <c r="D1228" s="11" t="str">
        <f t="shared" ca="1" si="338"/>
        <v/>
      </c>
      <c r="E1228" s="11" t="str">
        <f t="shared" ca="1" si="339"/>
        <v/>
      </c>
      <c r="F1228" s="67"/>
      <c r="G1228" s="67"/>
      <c r="H1228" s="61"/>
      <c r="I1228" s="68"/>
      <c r="J1228" s="68"/>
      <c r="K1228" s="61"/>
      <c r="L1228" s="61"/>
    </row>
    <row r="1229" spans="1:12" x14ac:dyDescent="0.3">
      <c r="A1229" s="11">
        <f t="shared" si="347"/>
        <v>1228</v>
      </c>
      <c r="B1229" s="24">
        <v>46335</v>
      </c>
      <c r="C1229" s="11" t="str">
        <f t="shared" ca="1" si="337"/>
        <v/>
      </c>
      <c r="D1229" s="11" t="str">
        <f t="shared" ca="1" si="338"/>
        <v/>
      </c>
      <c r="E1229" s="11" t="str">
        <f t="shared" ca="1" si="339"/>
        <v/>
      </c>
      <c r="F1229" s="67"/>
      <c r="G1229" s="67"/>
      <c r="H1229" s="61"/>
      <c r="I1229" s="68"/>
      <c r="J1229" s="68"/>
      <c r="K1229" s="61"/>
      <c r="L1229" s="61"/>
    </row>
    <row r="1230" spans="1:12" x14ac:dyDescent="0.3">
      <c r="A1230" s="11">
        <f t="shared" si="347"/>
        <v>1229</v>
      </c>
      <c r="B1230" s="24">
        <v>46336</v>
      </c>
      <c r="C1230" s="11" t="str">
        <f t="shared" ca="1" si="337"/>
        <v/>
      </c>
      <c r="D1230" s="11" t="str">
        <f t="shared" ca="1" si="338"/>
        <v/>
      </c>
      <c r="E1230" s="11" t="str">
        <f t="shared" ca="1" si="339"/>
        <v/>
      </c>
      <c r="F1230" s="67"/>
      <c r="G1230" s="67"/>
      <c r="H1230" s="61"/>
      <c r="I1230" s="68"/>
      <c r="J1230" s="68"/>
      <c r="K1230" s="61"/>
      <c r="L1230" s="61"/>
    </row>
    <row r="1231" spans="1:12" x14ac:dyDescent="0.3">
      <c r="A1231" s="11">
        <f t="shared" si="347"/>
        <v>1230</v>
      </c>
      <c r="B1231" s="24">
        <v>46337</v>
      </c>
      <c r="C1231" s="11" t="str">
        <f t="shared" ca="1" si="337"/>
        <v/>
      </c>
      <c r="D1231" s="11" t="str">
        <f t="shared" ca="1" si="338"/>
        <v/>
      </c>
      <c r="E1231" s="11" t="str">
        <f t="shared" ca="1" si="339"/>
        <v/>
      </c>
      <c r="F1231" s="67"/>
      <c r="G1231" s="67"/>
      <c r="H1231" s="61"/>
      <c r="I1231" s="68"/>
      <c r="J1231" s="68"/>
      <c r="K1231" s="61"/>
      <c r="L1231" s="61"/>
    </row>
  </sheetData>
  <mergeCells count="288">
    <mergeCell ref="K422:K451"/>
    <mergeCell ref="L422:L451"/>
    <mergeCell ref="F422:F451"/>
    <mergeCell ref="G422:G451"/>
    <mergeCell ref="H422:H451"/>
    <mergeCell ref="I422:I451"/>
    <mergeCell ref="J422:J451"/>
    <mergeCell ref="K392:K421"/>
    <mergeCell ref="L392:L421"/>
    <mergeCell ref="F392:F421"/>
    <mergeCell ref="G392:G421"/>
    <mergeCell ref="H392:H421"/>
    <mergeCell ref="I392:I421"/>
    <mergeCell ref="J392:J421"/>
    <mergeCell ref="K362:K391"/>
    <mergeCell ref="L362:L391"/>
    <mergeCell ref="F362:F391"/>
    <mergeCell ref="G362:G391"/>
    <mergeCell ref="H362:H391"/>
    <mergeCell ref="I362:I391"/>
    <mergeCell ref="J362:J391"/>
    <mergeCell ref="K302:K331"/>
    <mergeCell ref="L302:L331"/>
    <mergeCell ref="F332:F361"/>
    <mergeCell ref="G332:G361"/>
    <mergeCell ref="H332:H361"/>
    <mergeCell ref="I332:I361"/>
    <mergeCell ref="J332:J361"/>
    <mergeCell ref="K332:K361"/>
    <mergeCell ref="L332:L361"/>
    <mergeCell ref="F302:F331"/>
    <mergeCell ref="G302:G331"/>
    <mergeCell ref="H302:H331"/>
    <mergeCell ref="I302:I331"/>
    <mergeCell ref="J302:J331"/>
    <mergeCell ref="K272:K301"/>
    <mergeCell ref="L272:L301"/>
    <mergeCell ref="F272:F301"/>
    <mergeCell ref="G272:G301"/>
    <mergeCell ref="H272:H301"/>
    <mergeCell ref="I272:I301"/>
    <mergeCell ref="J272:J301"/>
    <mergeCell ref="K242:K271"/>
    <mergeCell ref="L242:L271"/>
    <mergeCell ref="F242:F271"/>
    <mergeCell ref="G242:G271"/>
    <mergeCell ref="H242:H271"/>
    <mergeCell ref="I242:I271"/>
    <mergeCell ref="J242:J271"/>
    <mergeCell ref="N5:P5"/>
    <mergeCell ref="F122:F151"/>
    <mergeCell ref="G122:G151"/>
    <mergeCell ref="I122:I151"/>
    <mergeCell ref="F92:F121"/>
    <mergeCell ref="G92:G121"/>
    <mergeCell ref="H92:H121"/>
    <mergeCell ref="I92:I121"/>
    <mergeCell ref="J92:J121"/>
    <mergeCell ref="K92:K121"/>
    <mergeCell ref="L92:L121"/>
    <mergeCell ref="F62:F91"/>
    <mergeCell ref="G62:G91"/>
    <mergeCell ref="I62:I91"/>
    <mergeCell ref="H62:H91"/>
    <mergeCell ref="J122:J151"/>
    <mergeCell ref="K122:K151"/>
    <mergeCell ref="L122:L151"/>
    <mergeCell ref="J62:J91"/>
    <mergeCell ref="K62:K91"/>
    <mergeCell ref="L62:L91"/>
    <mergeCell ref="F152:F181"/>
    <mergeCell ref="G152:G181"/>
    <mergeCell ref="I152:I181"/>
    <mergeCell ref="H122:H151"/>
    <mergeCell ref="J2:J31"/>
    <mergeCell ref="K2:K31"/>
    <mergeCell ref="L2:L31"/>
    <mergeCell ref="F32:F61"/>
    <mergeCell ref="G32:G61"/>
    <mergeCell ref="H32:H61"/>
    <mergeCell ref="I32:I61"/>
    <mergeCell ref="J32:J61"/>
    <mergeCell ref="K32:K61"/>
    <mergeCell ref="L32:L61"/>
    <mergeCell ref="F2:F31"/>
    <mergeCell ref="G2:G31"/>
    <mergeCell ref="H2:H31"/>
    <mergeCell ref="I2:I31"/>
    <mergeCell ref="H152:H181"/>
    <mergeCell ref="J152:J181"/>
    <mergeCell ref="K152:K181"/>
    <mergeCell ref="L152:L181"/>
    <mergeCell ref="K182:K211"/>
    <mergeCell ref="L182:L211"/>
    <mergeCell ref="F182:F211"/>
    <mergeCell ref="G182:G211"/>
    <mergeCell ref="H182:H211"/>
    <mergeCell ref="I182:I211"/>
    <mergeCell ref="J182:J211"/>
    <mergeCell ref="K212:K241"/>
    <mergeCell ref="L212:L241"/>
    <mergeCell ref="F212:F241"/>
    <mergeCell ref="G212:G241"/>
    <mergeCell ref="H212:H241"/>
    <mergeCell ref="I212:I241"/>
    <mergeCell ref="J212:J241"/>
    <mergeCell ref="F452:F481"/>
    <mergeCell ref="G452:G481"/>
    <mergeCell ref="H452:H481"/>
    <mergeCell ref="I452:I481"/>
    <mergeCell ref="J452:J481"/>
    <mergeCell ref="K452:K481"/>
    <mergeCell ref="L452:L481"/>
    <mergeCell ref="F482:F511"/>
    <mergeCell ref="G482:G511"/>
    <mergeCell ref="H482:H511"/>
    <mergeCell ref="I482:I511"/>
    <mergeCell ref="J482:J511"/>
    <mergeCell ref="K482:K511"/>
    <mergeCell ref="L482:L511"/>
    <mergeCell ref="F512:F541"/>
    <mergeCell ref="G512:G541"/>
    <mergeCell ref="H512:H541"/>
    <mergeCell ref="I512:I541"/>
    <mergeCell ref="J512:J541"/>
    <mergeCell ref="K512:K541"/>
    <mergeCell ref="L512:L541"/>
    <mergeCell ref="F542:F571"/>
    <mergeCell ref="G542:G571"/>
    <mergeCell ref="H542:H571"/>
    <mergeCell ref="I542:I571"/>
    <mergeCell ref="J542:J571"/>
    <mergeCell ref="K542:K571"/>
    <mergeCell ref="L542:L571"/>
    <mergeCell ref="F572:F601"/>
    <mergeCell ref="G572:G601"/>
    <mergeCell ref="H572:H601"/>
    <mergeCell ref="I572:I601"/>
    <mergeCell ref="J572:J601"/>
    <mergeCell ref="K572:K601"/>
    <mergeCell ref="L572:L601"/>
    <mergeCell ref="F602:F631"/>
    <mergeCell ref="G602:G631"/>
    <mergeCell ref="H602:H631"/>
    <mergeCell ref="I602:I631"/>
    <mergeCell ref="J602:J631"/>
    <mergeCell ref="K602:K631"/>
    <mergeCell ref="L602:L631"/>
    <mergeCell ref="F632:F661"/>
    <mergeCell ref="G632:G661"/>
    <mergeCell ref="H632:H661"/>
    <mergeCell ref="I632:I661"/>
    <mergeCell ref="J632:J661"/>
    <mergeCell ref="K632:K661"/>
    <mergeCell ref="L632:L661"/>
    <mergeCell ref="F662:F691"/>
    <mergeCell ref="G662:G691"/>
    <mergeCell ref="H662:H691"/>
    <mergeCell ref="I662:I691"/>
    <mergeCell ref="J662:J691"/>
    <mergeCell ref="K662:K691"/>
    <mergeCell ref="L662:L691"/>
    <mergeCell ref="F692:F721"/>
    <mergeCell ref="G692:G721"/>
    <mergeCell ref="H692:H721"/>
    <mergeCell ref="I692:I721"/>
    <mergeCell ref="J692:J721"/>
    <mergeCell ref="K692:K721"/>
    <mergeCell ref="L692:L721"/>
    <mergeCell ref="F722:F751"/>
    <mergeCell ref="G722:G751"/>
    <mergeCell ref="H722:H751"/>
    <mergeCell ref="I722:I751"/>
    <mergeCell ref="J722:J751"/>
    <mergeCell ref="K722:K751"/>
    <mergeCell ref="L722:L751"/>
    <mergeCell ref="F752:F781"/>
    <mergeCell ref="G752:G781"/>
    <mergeCell ref="H752:H781"/>
    <mergeCell ref="I752:I781"/>
    <mergeCell ref="J752:J781"/>
    <mergeCell ref="K752:K781"/>
    <mergeCell ref="L752:L781"/>
    <mergeCell ref="F782:F811"/>
    <mergeCell ref="G782:G811"/>
    <mergeCell ref="H782:H811"/>
    <mergeCell ref="I782:I811"/>
    <mergeCell ref="J782:J811"/>
    <mergeCell ref="K782:K811"/>
    <mergeCell ref="L782:L811"/>
    <mergeCell ref="F812:F841"/>
    <mergeCell ref="G812:G841"/>
    <mergeCell ref="H812:H841"/>
    <mergeCell ref="I812:I841"/>
    <mergeCell ref="J812:J841"/>
    <mergeCell ref="K812:K841"/>
    <mergeCell ref="L812:L841"/>
    <mergeCell ref="F842:F871"/>
    <mergeCell ref="G842:G871"/>
    <mergeCell ref="H842:H871"/>
    <mergeCell ref="I842:I871"/>
    <mergeCell ref="J842:J871"/>
    <mergeCell ref="K842:K871"/>
    <mergeCell ref="L842:L871"/>
    <mergeCell ref="F872:F901"/>
    <mergeCell ref="G872:G901"/>
    <mergeCell ref="H872:H901"/>
    <mergeCell ref="I872:I901"/>
    <mergeCell ref="J872:J901"/>
    <mergeCell ref="K872:K901"/>
    <mergeCell ref="L872:L901"/>
    <mergeCell ref="F902:F931"/>
    <mergeCell ref="G902:G931"/>
    <mergeCell ref="H902:H931"/>
    <mergeCell ref="I902:I931"/>
    <mergeCell ref="J902:J931"/>
    <mergeCell ref="K902:K931"/>
    <mergeCell ref="L902:L931"/>
    <mergeCell ref="F932:F961"/>
    <mergeCell ref="G932:G961"/>
    <mergeCell ref="H932:H961"/>
    <mergeCell ref="I932:I961"/>
    <mergeCell ref="J932:J961"/>
    <mergeCell ref="K932:K961"/>
    <mergeCell ref="L932:L961"/>
    <mergeCell ref="F962:F991"/>
    <mergeCell ref="G962:G991"/>
    <mergeCell ref="H962:H991"/>
    <mergeCell ref="I962:I991"/>
    <mergeCell ref="J962:J991"/>
    <mergeCell ref="K962:K991"/>
    <mergeCell ref="L962:L991"/>
    <mergeCell ref="F992:F1021"/>
    <mergeCell ref="G992:G1021"/>
    <mergeCell ref="H992:H1021"/>
    <mergeCell ref="I992:I1021"/>
    <mergeCell ref="J992:J1021"/>
    <mergeCell ref="K992:K1021"/>
    <mergeCell ref="L992:L1021"/>
    <mergeCell ref="F1022:F1051"/>
    <mergeCell ref="G1022:G1051"/>
    <mergeCell ref="H1022:H1051"/>
    <mergeCell ref="I1022:I1051"/>
    <mergeCell ref="J1022:J1051"/>
    <mergeCell ref="K1022:K1051"/>
    <mergeCell ref="L1022:L1051"/>
    <mergeCell ref="F1052:F1081"/>
    <mergeCell ref="G1052:G1081"/>
    <mergeCell ref="H1052:H1081"/>
    <mergeCell ref="I1052:I1081"/>
    <mergeCell ref="J1052:J1081"/>
    <mergeCell ref="K1052:K1081"/>
    <mergeCell ref="L1052:L1081"/>
    <mergeCell ref="F1082:F1111"/>
    <mergeCell ref="G1082:G1111"/>
    <mergeCell ref="H1082:H1111"/>
    <mergeCell ref="I1082:I1111"/>
    <mergeCell ref="J1082:J1111"/>
    <mergeCell ref="K1082:K1111"/>
    <mergeCell ref="L1082:L1111"/>
    <mergeCell ref="F1112:F1141"/>
    <mergeCell ref="G1112:G1141"/>
    <mergeCell ref="H1112:H1141"/>
    <mergeCell ref="I1112:I1141"/>
    <mergeCell ref="J1112:J1141"/>
    <mergeCell ref="K1112:K1141"/>
    <mergeCell ref="L1112:L1141"/>
    <mergeCell ref="F1142:F1171"/>
    <mergeCell ref="G1142:G1171"/>
    <mergeCell ref="H1142:H1171"/>
    <mergeCell ref="I1142:I1171"/>
    <mergeCell ref="J1142:J1171"/>
    <mergeCell ref="K1142:K1171"/>
    <mergeCell ref="L1142:L1171"/>
    <mergeCell ref="F1172:F1201"/>
    <mergeCell ref="G1172:G1201"/>
    <mergeCell ref="H1172:H1201"/>
    <mergeCell ref="I1172:I1201"/>
    <mergeCell ref="J1172:J1201"/>
    <mergeCell ref="K1172:K1201"/>
    <mergeCell ref="L1172:L1201"/>
    <mergeCell ref="F1202:F1231"/>
    <mergeCell ref="G1202:G1231"/>
    <mergeCell ref="H1202:H1231"/>
    <mergeCell ref="I1202:I1231"/>
    <mergeCell ref="J1202:J1231"/>
    <mergeCell ref="K1202:K1231"/>
    <mergeCell ref="L1202:L12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494B-15E9-4E37-A4C0-96FB70C82234}">
  <dimension ref="A1:L124"/>
  <sheetViews>
    <sheetView workbookViewId="0">
      <pane ySplit="1" topLeftCell="A2" activePane="bottomLeft" state="frozen"/>
      <selection pane="bottomLeft" activeCell="H3" sqref="H3"/>
    </sheetView>
  </sheetViews>
  <sheetFormatPr defaultColWidth="8.88671875" defaultRowHeight="13.8" x14ac:dyDescent="0.3"/>
  <cols>
    <col min="1" max="1" width="4.33203125" style="1" bestFit="1" customWidth="1"/>
    <col min="2" max="2" width="11" style="1" bestFit="1" customWidth="1"/>
    <col min="3" max="3" width="15.33203125" style="1" bestFit="1" customWidth="1"/>
    <col min="4" max="4" width="10.109375" style="1" bestFit="1" customWidth="1"/>
    <col min="5" max="5" width="5.44140625" style="1" bestFit="1" customWidth="1"/>
    <col min="6" max="6" width="17.5546875" style="1" bestFit="1" customWidth="1"/>
    <col min="7" max="7" width="8.88671875" style="1"/>
    <col min="8" max="8" width="20.21875" style="1" bestFit="1" customWidth="1"/>
    <col min="9" max="16384" width="8.88671875" style="1"/>
  </cols>
  <sheetData>
    <row r="1" spans="1:12" s="14" customFormat="1" x14ac:dyDescent="0.3">
      <c r="A1" s="31" t="s">
        <v>0</v>
      </c>
      <c r="B1" s="31" t="s">
        <v>1</v>
      </c>
      <c r="C1" s="31" t="s">
        <v>47</v>
      </c>
      <c r="D1" s="31" t="s">
        <v>12</v>
      </c>
      <c r="E1" s="31" t="s">
        <v>13</v>
      </c>
      <c r="F1" s="31" t="s">
        <v>48</v>
      </c>
      <c r="H1" s="31" t="s">
        <v>81</v>
      </c>
      <c r="J1" s="55" t="s">
        <v>79</v>
      </c>
      <c r="K1" s="55"/>
      <c r="L1" s="55"/>
    </row>
    <row r="2" spans="1:12" x14ac:dyDescent="0.3">
      <c r="A2" s="11">
        <v>1</v>
      </c>
      <c r="B2" s="24">
        <v>45292</v>
      </c>
      <c r="C2" s="24" t="str">
        <f t="shared" ref="C2:C11" si="0">IF(B2&lt;&gt;"",PROPER(TEXT(B2,"dddd")),"")</f>
        <v>Segunda-Feira</v>
      </c>
      <c r="D2" s="11" t="str">
        <f t="shared" ref="D2:D11" si="1">IF(B2&lt;&gt;"",PROPER(TEXT(B2,"mmmm")),"")</f>
        <v>Janeiro</v>
      </c>
      <c r="E2" s="11">
        <f t="shared" ref="E2:E11" si="2">IF(B2&lt;&gt;"",YEAR(B2),"")</f>
        <v>2024</v>
      </c>
      <c r="F2" s="11">
        <v>53</v>
      </c>
      <c r="H2" s="52">
        <v>45581.713888888888</v>
      </c>
      <c r="J2" s="18" t="s">
        <v>30</v>
      </c>
      <c r="K2" s="18" t="s">
        <v>31</v>
      </c>
      <c r="L2" s="18" t="s">
        <v>32</v>
      </c>
    </row>
    <row r="3" spans="1:12" x14ac:dyDescent="0.3">
      <c r="A3" s="11">
        <f t="shared" ref="A3:A66" si="3">A2+1</f>
        <v>2</v>
      </c>
      <c r="B3" s="24">
        <v>45293</v>
      </c>
      <c r="C3" s="24" t="str">
        <f t="shared" si="0"/>
        <v>Terça-Feira</v>
      </c>
      <c r="D3" s="11" t="str">
        <f t="shared" si="1"/>
        <v>Janeiro</v>
      </c>
      <c r="E3" s="11">
        <f t="shared" si="2"/>
        <v>2024</v>
      </c>
      <c r="F3" s="11">
        <v>50</v>
      </c>
      <c r="J3" s="11">
        <f ca="1">INT(NOW()-H2)</f>
        <v>104</v>
      </c>
      <c r="K3" s="11">
        <f ca="1">INT(((NOW()-H2)-J3)*24)</f>
        <v>3</v>
      </c>
      <c r="L3" s="11">
        <f ca="1">INT(((((NOW()-H2)-J3)*24)-K3)*60)</f>
        <v>1</v>
      </c>
    </row>
    <row r="4" spans="1:12" x14ac:dyDescent="0.3">
      <c r="A4" s="11">
        <f t="shared" si="3"/>
        <v>3</v>
      </c>
      <c r="B4" s="24">
        <v>45294</v>
      </c>
      <c r="C4" s="24" t="str">
        <f t="shared" si="0"/>
        <v>Quarta-Feira</v>
      </c>
      <c r="D4" s="11" t="str">
        <f t="shared" si="1"/>
        <v>Janeiro</v>
      </c>
      <c r="E4" s="11">
        <f t="shared" si="2"/>
        <v>2024</v>
      </c>
      <c r="F4" s="11">
        <v>49</v>
      </c>
    </row>
    <row r="5" spans="1:12" x14ac:dyDescent="0.3">
      <c r="A5" s="11">
        <f t="shared" si="3"/>
        <v>4</v>
      </c>
      <c r="B5" s="24">
        <v>45295</v>
      </c>
      <c r="C5" s="24" t="str">
        <f t="shared" si="0"/>
        <v>Quinta-Feira</v>
      </c>
      <c r="D5" s="11" t="str">
        <f t="shared" si="1"/>
        <v>Janeiro</v>
      </c>
      <c r="E5" s="11">
        <f t="shared" si="2"/>
        <v>2024</v>
      </c>
      <c r="F5" s="11">
        <v>38</v>
      </c>
    </row>
    <row r="6" spans="1:12" x14ac:dyDescent="0.3">
      <c r="A6" s="11">
        <f t="shared" si="3"/>
        <v>5</v>
      </c>
      <c r="B6" s="24">
        <v>45296</v>
      </c>
      <c r="C6" s="24" t="str">
        <f t="shared" si="0"/>
        <v>Sexta-Feira</v>
      </c>
      <c r="D6" s="11" t="str">
        <f t="shared" si="1"/>
        <v>Janeiro</v>
      </c>
      <c r="E6" s="11">
        <f t="shared" si="2"/>
        <v>2024</v>
      </c>
      <c r="F6" s="11">
        <v>32</v>
      </c>
    </row>
    <row r="7" spans="1:12" x14ac:dyDescent="0.3">
      <c r="A7" s="11">
        <f t="shared" si="3"/>
        <v>6</v>
      </c>
      <c r="B7" s="24">
        <v>45297</v>
      </c>
      <c r="C7" s="24" t="str">
        <f t="shared" si="0"/>
        <v>Sábado</v>
      </c>
      <c r="D7" s="11" t="str">
        <f t="shared" si="1"/>
        <v>Janeiro</v>
      </c>
      <c r="E7" s="11">
        <f t="shared" si="2"/>
        <v>2024</v>
      </c>
      <c r="F7" s="11">
        <v>53</v>
      </c>
    </row>
    <row r="8" spans="1:12" x14ac:dyDescent="0.3">
      <c r="A8" s="11">
        <f t="shared" si="3"/>
        <v>7</v>
      </c>
      <c r="B8" s="24">
        <v>45298</v>
      </c>
      <c r="C8" s="24" t="str">
        <f t="shared" si="0"/>
        <v>Domingo</v>
      </c>
      <c r="D8" s="11" t="str">
        <f t="shared" si="1"/>
        <v>Janeiro</v>
      </c>
      <c r="E8" s="11">
        <f t="shared" si="2"/>
        <v>2024</v>
      </c>
      <c r="F8" s="11">
        <v>39</v>
      </c>
    </row>
    <row r="9" spans="1:12" x14ac:dyDescent="0.3">
      <c r="A9" s="11">
        <f t="shared" si="3"/>
        <v>8</v>
      </c>
      <c r="B9" s="24">
        <v>45299</v>
      </c>
      <c r="C9" s="24" t="str">
        <f t="shared" si="0"/>
        <v>Segunda-Feira</v>
      </c>
      <c r="D9" s="11" t="str">
        <f t="shared" si="1"/>
        <v>Janeiro</v>
      </c>
      <c r="E9" s="11">
        <f t="shared" si="2"/>
        <v>2024</v>
      </c>
      <c r="F9" s="11">
        <v>39</v>
      </c>
    </row>
    <row r="10" spans="1:12" x14ac:dyDescent="0.3">
      <c r="A10" s="11">
        <f t="shared" si="3"/>
        <v>9</v>
      </c>
      <c r="B10" s="24">
        <v>45300</v>
      </c>
      <c r="C10" s="24" t="str">
        <f t="shared" si="0"/>
        <v>Terça-Feira</v>
      </c>
      <c r="D10" s="11" t="str">
        <f t="shared" si="1"/>
        <v>Janeiro</v>
      </c>
      <c r="E10" s="11">
        <f t="shared" si="2"/>
        <v>2024</v>
      </c>
      <c r="F10" s="11">
        <v>52</v>
      </c>
    </row>
    <row r="11" spans="1:12" x14ac:dyDescent="0.3">
      <c r="A11" s="11">
        <f t="shared" si="3"/>
        <v>10</v>
      </c>
      <c r="B11" s="24">
        <v>45301</v>
      </c>
      <c r="C11" s="24" t="str">
        <f t="shared" si="0"/>
        <v>Quarta-Feira</v>
      </c>
      <c r="D11" s="11" t="str">
        <f t="shared" si="1"/>
        <v>Janeiro</v>
      </c>
      <c r="E11" s="11">
        <f t="shared" si="2"/>
        <v>2024</v>
      </c>
      <c r="F11" s="11">
        <v>36</v>
      </c>
    </row>
    <row r="12" spans="1:12" x14ac:dyDescent="0.3">
      <c r="A12" s="11">
        <f t="shared" si="3"/>
        <v>11</v>
      </c>
      <c r="B12" s="24">
        <v>45302</v>
      </c>
      <c r="C12" s="24" t="str">
        <f t="shared" ref="C12:C27" si="4">IF(B12&lt;&gt;"",PROPER(TEXT(B12,"dddd")),"")</f>
        <v>Quinta-Feira</v>
      </c>
      <c r="D12" s="11" t="str">
        <f t="shared" ref="D12:D27" si="5">IF(B12&lt;&gt;"",PROPER(TEXT(B12,"mmmm")),"")</f>
        <v>Janeiro</v>
      </c>
      <c r="E12" s="11">
        <f t="shared" ref="E12:E27" si="6">IF(B12&lt;&gt;"",YEAR(B12),"")</f>
        <v>2024</v>
      </c>
      <c r="F12" s="11">
        <f>120+56</f>
        <v>176</v>
      </c>
    </row>
    <row r="13" spans="1:12" x14ac:dyDescent="0.3">
      <c r="A13" s="11">
        <f t="shared" si="3"/>
        <v>12</v>
      </c>
      <c r="B13" s="24">
        <v>45303</v>
      </c>
      <c r="C13" s="24" t="str">
        <f t="shared" si="4"/>
        <v>Sexta-Feira</v>
      </c>
      <c r="D13" s="11" t="str">
        <f t="shared" si="5"/>
        <v>Janeiro</v>
      </c>
      <c r="E13" s="11">
        <f t="shared" si="6"/>
        <v>2024</v>
      </c>
      <c r="F13" s="11">
        <f>60+54</f>
        <v>114</v>
      </c>
    </row>
    <row r="14" spans="1:12" x14ac:dyDescent="0.3">
      <c r="A14" s="11">
        <f t="shared" si="3"/>
        <v>13</v>
      </c>
      <c r="B14" s="24">
        <v>45304</v>
      </c>
      <c r="C14" s="24" t="str">
        <f t="shared" si="4"/>
        <v>Sábado</v>
      </c>
      <c r="D14" s="11" t="str">
        <f t="shared" si="5"/>
        <v>Janeiro</v>
      </c>
      <c r="E14" s="11">
        <f t="shared" si="6"/>
        <v>2024</v>
      </c>
      <c r="F14" s="11">
        <v>34</v>
      </c>
    </row>
    <row r="15" spans="1:12" x14ac:dyDescent="0.3">
      <c r="A15" s="11">
        <f t="shared" si="3"/>
        <v>14</v>
      </c>
      <c r="B15" s="24">
        <v>45305</v>
      </c>
      <c r="C15" s="24" t="str">
        <f t="shared" si="4"/>
        <v>Domingo</v>
      </c>
      <c r="D15" s="11" t="str">
        <f t="shared" si="5"/>
        <v>Janeiro</v>
      </c>
      <c r="E15" s="11">
        <f t="shared" si="6"/>
        <v>2024</v>
      </c>
      <c r="F15" s="11">
        <v>43</v>
      </c>
    </row>
    <row r="16" spans="1:12" x14ac:dyDescent="0.3">
      <c r="A16" s="11">
        <f t="shared" si="3"/>
        <v>15</v>
      </c>
      <c r="B16" s="24">
        <v>45306</v>
      </c>
      <c r="C16" s="24" t="str">
        <f t="shared" si="4"/>
        <v>Segunda-Feira</v>
      </c>
      <c r="D16" s="11" t="str">
        <f t="shared" si="5"/>
        <v>Janeiro</v>
      </c>
      <c r="E16" s="11">
        <f t="shared" si="6"/>
        <v>2024</v>
      </c>
      <c r="F16" s="11">
        <v>57</v>
      </c>
    </row>
    <row r="17" spans="1:6" x14ac:dyDescent="0.3">
      <c r="A17" s="11">
        <f t="shared" si="3"/>
        <v>16</v>
      </c>
      <c r="B17" s="24">
        <v>45307</v>
      </c>
      <c r="C17" s="24" t="str">
        <f t="shared" si="4"/>
        <v>Terça-Feira</v>
      </c>
      <c r="D17" s="11" t="str">
        <f t="shared" si="5"/>
        <v>Janeiro</v>
      </c>
      <c r="E17" s="11">
        <f t="shared" si="6"/>
        <v>2024</v>
      </c>
      <c r="F17" s="11">
        <v>53</v>
      </c>
    </row>
    <row r="18" spans="1:6" x14ac:dyDescent="0.3">
      <c r="A18" s="11">
        <f t="shared" si="3"/>
        <v>17</v>
      </c>
      <c r="B18" s="24">
        <v>45308</v>
      </c>
      <c r="C18" s="24" t="str">
        <f t="shared" si="4"/>
        <v>Quarta-Feira</v>
      </c>
      <c r="D18" s="11" t="str">
        <f t="shared" si="5"/>
        <v>Janeiro</v>
      </c>
      <c r="E18" s="11">
        <f t="shared" si="6"/>
        <v>2024</v>
      </c>
      <c r="F18" s="11">
        <v>53</v>
      </c>
    </row>
    <row r="19" spans="1:6" x14ac:dyDescent="0.3">
      <c r="A19" s="11">
        <f t="shared" si="3"/>
        <v>18</v>
      </c>
      <c r="B19" s="24">
        <v>45309</v>
      </c>
      <c r="C19" s="24" t="str">
        <f t="shared" si="4"/>
        <v>Quinta-Feira</v>
      </c>
      <c r="D19" s="11" t="str">
        <f t="shared" si="5"/>
        <v>Janeiro</v>
      </c>
      <c r="E19" s="11">
        <f t="shared" si="6"/>
        <v>2024</v>
      </c>
      <c r="F19" s="11">
        <v>182</v>
      </c>
    </row>
    <row r="20" spans="1:6" x14ac:dyDescent="0.3">
      <c r="A20" s="11">
        <f t="shared" si="3"/>
        <v>19</v>
      </c>
      <c r="B20" s="24">
        <v>45310</v>
      </c>
      <c r="C20" s="24" t="str">
        <f t="shared" si="4"/>
        <v>Sexta-Feira</v>
      </c>
      <c r="D20" s="11" t="str">
        <f t="shared" si="5"/>
        <v>Janeiro</v>
      </c>
      <c r="E20" s="11">
        <f t="shared" si="6"/>
        <v>2024</v>
      </c>
      <c r="F20" s="11">
        <v>16</v>
      </c>
    </row>
    <row r="21" spans="1:6" x14ac:dyDescent="0.3">
      <c r="A21" s="11">
        <f t="shared" si="3"/>
        <v>20</v>
      </c>
      <c r="B21" s="24">
        <v>45311</v>
      </c>
      <c r="C21" s="24" t="str">
        <f t="shared" si="4"/>
        <v>Sábado</v>
      </c>
      <c r="D21" s="11" t="str">
        <f t="shared" si="5"/>
        <v>Janeiro</v>
      </c>
      <c r="E21" s="11">
        <f t="shared" si="6"/>
        <v>2024</v>
      </c>
      <c r="F21" s="11">
        <v>83</v>
      </c>
    </row>
    <row r="22" spans="1:6" x14ac:dyDescent="0.3">
      <c r="A22" s="11">
        <f t="shared" si="3"/>
        <v>21</v>
      </c>
      <c r="B22" s="24">
        <v>45312</v>
      </c>
      <c r="C22" s="24" t="str">
        <f t="shared" si="4"/>
        <v>Domingo</v>
      </c>
      <c r="D22" s="11" t="str">
        <f t="shared" si="5"/>
        <v>Janeiro</v>
      </c>
      <c r="E22" s="11">
        <f t="shared" si="6"/>
        <v>2024</v>
      </c>
      <c r="F22" s="11">
        <v>38</v>
      </c>
    </row>
    <row r="23" spans="1:6" x14ac:dyDescent="0.3">
      <c r="A23" s="11">
        <f t="shared" si="3"/>
        <v>22</v>
      </c>
      <c r="B23" s="24">
        <v>45313</v>
      </c>
      <c r="C23" s="24" t="str">
        <f t="shared" si="4"/>
        <v>Segunda-Feira</v>
      </c>
      <c r="D23" s="11" t="str">
        <f t="shared" si="5"/>
        <v>Janeiro</v>
      </c>
      <c r="E23" s="11">
        <f t="shared" si="6"/>
        <v>2024</v>
      </c>
      <c r="F23" s="11">
        <v>54</v>
      </c>
    </row>
    <row r="24" spans="1:6" x14ac:dyDescent="0.3">
      <c r="A24" s="11">
        <f t="shared" si="3"/>
        <v>23</v>
      </c>
      <c r="B24" s="24">
        <v>45314</v>
      </c>
      <c r="C24" s="24" t="str">
        <f t="shared" si="4"/>
        <v>Terça-Feira</v>
      </c>
      <c r="D24" s="11" t="str">
        <f t="shared" si="5"/>
        <v>Janeiro</v>
      </c>
      <c r="E24" s="11">
        <f t="shared" si="6"/>
        <v>2024</v>
      </c>
      <c r="F24" s="11">
        <v>63</v>
      </c>
    </row>
    <row r="25" spans="1:6" x14ac:dyDescent="0.3">
      <c r="A25" s="11">
        <f t="shared" si="3"/>
        <v>24</v>
      </c>
      <c r="B25" s="24">
        <v>45315</v>
      </c>
      <c r="C25" s="24" t="str">
        <f t="shared" si="4"/>
        <v>Quarta-Feira</v>
      </c>
      <c r="D25" s="11" t="str">
        <f t="shared" si="5"/>
        <v>Janeiro</v>
      </c>
      <c r="E25" s="11">
        <f t="shared" si="6"/>
        <v>2024</v>
      </c>
      <c r="F25" s="11">
        <v>82</v>
      </c>
    </row>
    <row r="26" spans="1:6" x14ac:dyDescent="0.3">
      <c r="A26" s="11">
        <f t="shared" si="3"/>
        <v>25</v>
      </c>
      <c r="B26" s="24">
        <v>45316</v>
      </c>
      <c r="C26" s="24" t="str">
        <f t="shared" si="4"/>
        <v>Quinta-Feira</v>
      </c>
      <c r="D26" s="11" t="str">
        <f t="shared" si="5"/>
        <v>Janeiro</v>
      </c>
      <c r="E26" s="11">
        <f t="shared" si="6"/>
        <v>2024</v>
      </c>
      <c r="F26" s="11">
        <v>64</v>
      </c>
    </row>
    <row r="27" spans="1:6" x14ac:dyDescent="0.3">
      <c r="A27" s="11">
        <f t="shared" si="3"/>
        <v>26</v>
      </c>
      <c r="B27" s="24">
        <v>45317</v>
      </c>
      <c r="C27" s="24" t="str">
        <f t="shared" si="4"/>
        <v>Sexta-Feira</v>
      </c>
      <c r="D27" s="11" t="str">
        <f t="shared" si="5"/>
        <v>Janeiro</v>
      </c>
      <c r="E27" s="11">
        <f t="shared" si="6"/>
        <v>2024</v>
      </c>
      <c r="F27" s="11">
        <v>77</v>
      </c>
    </row>
    <row r="28" spans="1:6" x14ac:dyDescent="0.3">
      <c r="A28" s="11">
        <f t="shared" si="3"/>
        <v>27</v>
      </c>
      <c r="B28" s="24">
        <v>45318</v>
      </c>
      <c r="C28" s="24" t="str">
        <f t="shared" ref="C28:C35" si="7">IF(B28&lt;&gt;"",PROPER(TEXT(B28,"dddd")),"")</f>
        <v>Sábado</v>
      </c>
      <c r="D28" s="11" t="str">
        <f t="shared" ref="D28:D35" si="8">IF(B28&lt;&gt;"",PROPER(TEXT(B28,"mmmm")),"")</f>
        <v>Janeiro</v>
      </c>
      <c r="E28" s="11">
        <f t="shared" ref="E28:E35" si="9">IF(B28&lt;&gt;"",YEAR(B28),"")</f>
        <v>2024</v>
      </c>
      <c r="F28" s="11">
        <v>77</v>
      </c>
    </row>
    <row r="29" spans="1:6" x14ac:dyDescent="0.3">
      <c r="A29" s="11">
        <f t="shared" si="3"/>
        <v>28</v>
      </c>
      <c r="B29" s="24">
        <v>45319</v>
      </c>
      <c r="C29" s="24" t="str">
        <f t="shared" si="7"/>
        <v>Domingo</v>
      </c>
      <c r="D29" s="11" t="str">
        <f t="shared" si="8"/>
        <v>Janeiro</v>
      </c>
      <c r="E29" s="11">
        <f t="shared" si="9"/>
        <v>2024</v>
      </c>
      <c r="F29" s="11">
        <v>70</v>
      </c>
    </row>
    <row r="30" spans="1:6" x14ac:dyDescent="0.3">
      <c r="A30" s="11">
        <f t="shared" si="3"/>
        <v>29</v>
      </c>
      <c r="B30" s="24">
        <v>45320</v>
      </c>
      <c r="C30" s="24" t="str">
        <f t="shared" si="7"/>
        <v>Segunda-Feira</v>
      </c>
      <c r="D30" s="11" t="str">
        <f t="shared" si="8"/>
        <v>Janeiro</v>
      </c>
      <c r="E30" s="11">
        <f t="shared" si="9"/>
        <v>2024</v>
      </c>
      <c r="F30" s="11">
        <v>28</v>
      </c>
    </row>
    <row r="31" spans="1:6" x14ac:dyDescent="0.3">
      <c r="A31" s="11">
        <f t="shared" si="3"/>
        <v>30</v>
      </c>
      <c r="B31" s="24">
        <v>45321</v>
      </c>
      <c r="C31" s="24" t="str">
        <f t="shared" si="7"/>
        <v>Terça-Feira</v>
      </c>
      <c r="D31" s="11" t="str">
        <f t="shared" si="8"/>
        <v>Janeiro</v>
      </c>
      <c r="E31" s="11">
        <f t="shared" si="9"/>
        <v>2024</v>
      </c>
      <c r="F31" s="11">
        <v>57</v>
      </c>
    </row>
    <row r="32" spans="1:6" x14ac:dyDescent="0.3">
      <c r="A32" s="11">
        <f t="shared" si="3"/>
        <v>31</v>
      </c>
      <c r="B32" s="24">
        <v>45322</v>
      </c>
      <c r="C32" s="24" t="str">
        <f t="shared" si="7"/>
        <v>Quarta-Feira</v>
      </c>
      <c r="D32" s="11" t="str">
        <f t="shared" si="8"/>
        <v>Janeiro</v>
      </c>
      <c r="E32" s="11">
        <f t="shared" si="9"/>
        <v>2024</v>
      </c>
      <c r="F32" s="11">
        <v>64</v>
      </c>
    </row>
    <row r="33" spans="1:6" x14ac:dyDescent="0.3">
      <c r="A33" s="11">
        <f t="shared" si="3"/>
        <v>32</v>
      </c>
      <c r="B33" s="24">
        <v>45323</v>
      </c>
      <c r="C33" s="24" t="str">
        <f t="shared" si="7"/>
        <v>Quinta-Feira</v>
      </c>
      <c r="D33" s="11" t="str">
        <f t="shared" si="8"/>
        <v>Fevereiro</v>
      </c>
      <c r="E33" s="11">
        <f t="shared" si="9"/>
        <v>2024</v>
      </c>
      <c r="F33" s="11">
        <v>76</v>
      </c>
    </row>
    <row r="34" spans="1:6" x14ac:dyDescent="0.3">
      <c r="A34" s="11">
        <f t="shared" si="3"/>
        <v>33</v>
      </c>
      <c r="B34" s="24">
        <v>45324</v>
      </c>
      <c r="C34" s="24" t="str">
        <f t="shared" si="7"/>
        <v>Sexta-Feira</v>
      </c>
      <c r="D34" s="11" t="str">
        <f t="shared" si="8"/>
        <v>Fevereiro</v>
      </c>
      <c r="E34" s="11">
        <f t="shared" si="9"/>
        <v>2024</v>
      </c>
      <c r="F34" s="11">
        <v>65</v>
      </c>
    </row>
    <row r="35" spans="1:6" x14ac:dyDescent="0.3">
      <c r="A35" s="11">
        <f t="shared" si="3"/>
        <v>34</v>
      </c>
      <c r="B35" s="24">
        <v>45325</v>
      </c>
      <c r="C35" s="24" t="str">
        <f t="shared" si="7"/>
        <v>Sábado</v>
      </c>
      <c r="D35" s="11" t="str">
        <f t="shared" si="8"/>
        <v>Fevereiro</v>
      </c>
      <c r="E35" s="11">
        <f t="shared" si="9"/>
        <v>2024</v>
      </c>
      <c r="F35" s="11">
        <v>77</v>
      </c>
    </row>
    <row r="36" spans="1:6" x14ac:dyDescent="0.3">
      <c r="A36" s="11">
        <f t="shared" si="3"/>
        <v>35</v>
      </c>
      <c r="B36" s="24">
        <v>45326</v>
      </c>
      <c r="C36" s="24" t="str">
        <f t="shared" ref="C36:C40" si="10">IF(B36&lt;&gt;"",PROPER(TEXT(B36,"dddd")),"")</f>
        <v>Domingo</v>
      </c>
      <c r="D36" s="11" t="str">
        <f t="shared" ref="D36:D40" si="11">IF(B36&lt;&gt;"",PROPER(TEXT(B36,"mmmm")),"")</f>
        <v>Fevereiro</v>
      </c>
      <c r="E36" s="11">
        <f t="shared" ref="E36:E40" si="12">IF(B36&lt;&gt;"",YEAR(B36),"")</f>
        <v>2024</v>
      </c>
      <c r="F36" s="11">
        <v>32</v>
      </c>
    </row>
    <row r="37" spans="1:6" x14ac:dyDescent="0.3">
      <c r="A37" s="11">
        <f t="shared" si="3"/>
        <v>36</v>
      </c>
      <c r="B37" s="24">
        <v>45327</v>
      </c>
      <c r="C37" s="24" t="str">
        <f t="shared" si="10"/>
        <v>Segunda-Feira</v>
      </c>
      <c r="D37" s="11" t="str">
        <f t="shared" si="11"/>
        <v>Fevereiro</v>
      </c>
      <c r="E37" s="11">
        <f t="shared" si="12"/>
        <v>2024</v>
      </c>
      <c r="F37" s="11">
        <v>48</v>
      </c>
    </row>
    <row r="38" spans="1:6" x14ac:dyDescent="0.3">
      <c r="A38" s="11">
        <f t="shared" si="3"/>
        <v>37</v>
      </c>
      <c r="B38" s="24">
        <v>45328</v>
      </c>
      <c r="C38" s="24" t="str">
        <f t="shared" si="10"/>
        <v>Terça-Feira</v>
      </c>
      <c r="D38" s="11" t="str">
        <f t="shared" si="11"/>
        <v>Fevereiro</v>
      </c>
      <c r="E38" s="11">
        <f t="shared" si="12"/>
        <v>2024</v>
      </c>
      <c r="F38" s="11">
        <v>55</v>
      </c>
    </row>
    <row r="39" spans="1:6" x14ac:dyDescent="0.3">
      <c r="A39" s="11">
        <f t="shared" si="3"/>
        <v>38</v>
      </c>
      <c r="B39" s="24">
        <v>45329</v>
      </c>
      <c r="C39" s="24" t="str">
        <f t="shared" si="10"/>
        <v>Quarta-Feira</v>
      </c>
      <c r="D39" s="11" t="str">
        <f t="shared" si="11"/>
        <v>Fevereiro</v>
      </c>
      <c r="E39" s="11">
        <f t="shared" si="12"/>
        <v>2024</v>
      </c>
      <c r="F39" s="11">
        <v>39</v>
      </c>
    </row>
    <row r="40" spans="1:6" x14ac:dyDescent="0.3">
      <c r="A40" s="11">
        <f t="shared" si="3"/>
        <v>39</v>
      </c>
      <c r="B40" s="24">
        <v>45330</v>
      </c>
      <c r="C40" s="24" t="str">
        <f t="shared" si="10"/>
        <v>Quinta-Feira</v>
      </c>
      <c r="D40" s="11" t="str">
        <f t="shared" si="11"/>
        <v>Fevereiro</v>
      </c>
      <c r="E40" s="11">
        <f t="shared" si="12"/>
        <v>2024</v>
      </c>
      <c r="F40" s="11">
        <f>120-6</f>
        <v>114</v>
      </c>
    </row>
    <row r="41" spans="1:6" x14ac:dyDescent="0.3">
      <c r="A41" s="11">
        <f t="shared" si="3"/>
        <v>40</v>
      </c>
      <c r="B41" s="24">
        <v>45331</v>
      </c>
      <c r="C41" s="24" t="str">
        <f t="shared" ref="C41:C47" si="13">IF(B41&lt;&gt;"",PROPER(TEXT(B41,"dddd")),"")</f>
        <v>Sexta-Feira</v>
      </c>
      <c r="D41" s="11" t="str">
        <f t="shared" ref="D41:D47" si="14">IF(B41&lt;&gt;"",PROPER(TEXT(B41,"mmmm")),"")</f>
        <v>Fevereiro</v>
      </c>
      <c r="E41" s="11">
        <f t="shared" ref="E41:E47" si="15">IF(B41&lt;&gt;"",YEAR(B41),"")</f>
        <v>2024</v>
      </c>
      <c r="F41" s="11">
        <v>42</v>
      </c>
    </row>
    <row r="42" spans="1:6" x14ac:dyDescent="0.3">
      <c r="A42" s="11">
        <f t="shared" si="3"/>
        <v>41</v>
      </c>
      <c r="B42" s="24">
        <v>45332</v>
      </c>
      <c r="C42" s="24" t="str">
        <f t="shared" si="13"/>
        <v>Sábado</v>
      </c>
      <c r="D42" s="11" t="str">
        <f t="shared" si="14"/>
        <v>Fevereiro</v>
      </c>
      <c r="E42" s="11">
        <f t="shared" si="15"/>
        <v>2024</v>
      </c>
      <c r="F42" s="11">
        <v>47</v>
      </c>
    </row>
    <row r="43" spans="1:6" x14ac:dyDescent="0.3">
      <c r="A43" s="11">
        <f t="shared" si="3"/>
        <v>42</v>
      </c>
      <c r="B43" s="24">
        <v>45333</v>
      </c>
      <c r="C43" s="24" t="str">
        <f t="shared" si="13"/>
        <v>Domingo</v>
      </c>
      <c r="D43" s="11" t="str">
        <f t="shared" si="14"/>
        <v>Fevereiro</v>
      </c>
      <c r="E43" s="11">
        <f t="shared" si="15"/>
        <v>2024</v>
      </c>
      <c r="F43" s="11">
        <v>34</v>
      </c>
    </row>
    <row r="44" spans="1:6" x14ac:dyDescent="0.3">
      <c r="A44" s="11">
        <f t="shared" si="3"/>
        <v>43</v>
      </c>
      <c r="B44" s="24">
        <v>45334</v>
      </c>
      <c r="C44" s="24" t="str">
        <f t="shared" si="13"/>
        <v>Segunda-Feira</v>
      </c>
      <c r="D44" s="11" t="str">
        <f t="shared" si="14"/>
        <v>Fevereiro</v>
      </c>
      <c r="E44" s="11">
        <f t="shared" si="15"/>
        <v>2024</v>
      </c>
      <c r="F44" s="11">
        <v>50</v>
      </c>
    </row>
    <row r="45" spans="1:6" x14ac:dyDescent="0.3">
      <c r="A45" s="11">
        <f t="shared" si="3"/>
        <v>44</v>
      </c>
      <c r="B45" s="24">
        <v>45335</v>
      </c>
      <c r="C45" s="24" t="str">
        <f t="shared" si="13"/>
        <v>Terça-Feira</v>
      </c>
      <c r="D45" s="11" t="str">
        <f t="shared" si="14"/>
        <v>Fevereiro</v>
      </c>
      <c r="E45" s="11">
        <f t="shared" si="15"/>
        <v>2024</v>
      </c>
      <c r="F45" s="11">
        <v>50</v>
      </c>
    </row>
    <row r="46" spans="1:6" x14ac:dyDescent="0.3">
      <c r="A46" s="11">
        <f t="shared" si="3"/>
        <v>45</v>
      </c>
      <c r="B46" s="24">
        <v>45336</v>
      </c>
      <c r="C46" s="24" t="str">
        <f t="shared" si="13"/>
        <v>Quarta-Feira</v>
      </c>
      <c r="D46" s="11" t="str">
        <f t="shared" si="14"/>
        <v>Fevereiro</v>
      </c>
      <c r="E46" s="11">
        <f t="shared" si="15"/>
        <v>2024</v>
      </c>
      <c r="F46" s="11">
        <v>29</v>
      </c>
    </row>
    <row r="47" spans="1:6" x14ac:dyDescent="0.3">
      <c r="A47" s="11">
        <f t="shared" si="3"/>
        <v>46</v>
      </c>
      <c r="B47" s="24">
        <v>45337</v>
      </c>
      <c r="C47" s="24" t="str">
        <f t="shared" si="13"/>
        <v>Quinta-Feira</v>
      </c>
      <c r="D47" s="11" t="str">
        <f t="shared" si="14"/>
        <v>Fevereiro</v>
      </c>
      <c r="E47" s="11">
        <f t="shared" si="15"/>
        <v>2024</v>
      </c>
      <c r="F47" s="11">
        <v>37</v>
      </c>
    </row>
    <row r="48" spans="1:6" x14ac:dyDescent="0.3">
      <c r="A48" s="11">
        <f t="shared" si="3"/>
        <v>47</v>
      </c>
      <c r="B48" s="24">
        <v>45338</v>
      </c>
      <c r="C48" s="24" t="str">
        <f t="shared" ref="C48:C54" si="16">IF(B48&lt;&gt;"",PROPER(TEXT(B48,"dddd")),"")</f>
        <v>Sexta-Feira</v>
      </c>
      <c r="D48" s="11" t="str">
        <f t="shared" ref="D48:D54" si="17">IF(B48&lt;&gt;"",PROPER(TEXT(B48,"mmmm")),"")</f>
        <v>Fevereiro</v>
      </c>
      <c r="E48" s="11">
        <f t="shared" ref="E48:E54" si="18">IF(B48&lt;&gt;"",YEAR(B48),"")</f>
        <v>2024</v>
      </c>
      <c r="F48" s="11">
        <f>60+28</f>
        <v>88</v>
      </c>
    </row>
    <row r="49" spans="1:6" x14ac:dyDescent="0.3">
      <c r="A49" s="11">
        <f t="shared" si="3"/>
        <v>48</v>
      </c>
      <c r="B49" s="24">
        <v>45339</v>
      </c>
      <c r="C49" s="24" t="str">
        <f t="shared" si="16"/>
        <v>Sábado</v>
      </c>
      <c r="D49" s="11" t="str">
        <f t="shared" si="17"/>
        <v>Fevereiro</v>
      </c>
      <c r="E49" s="11">
        <f t="shared" si="18"/>
        <v>2024</v>
      </c>
      <c r="F49" s="11">
        <v>41</v>
      </c>
    </row>
    <row r="50" spans="1:6" x14ac:dyDescent="0.3">
      <c r="A50" s="11">
        <f t="shared" si="3"/>
        <v>49</v>
      </c>
      <c r="B50" s="24">
        <v>45340</v>
      </c>
      <c r="C50" s="24" t="str">
        <f t="shared" si="16"/>
        <v>Domingo</v>
      </c>
      <c r="D50" s="11" t="str">
        <f t="shared" si="17"/>
        <v>Fevereiro</v>
      </c>
      <c r="E50" s="11">
        <f t="shared" si="18"/>
        <v>2024</v>
      </c>
      <c r="F50" s="11">
        <v>126</v>
      </c>
    </row>
    <row r="51" spans="1:6" x14ac:dyDescent="0.3">
      <c r="A51" s="11">
        <f t="shared" si="3"/>
        <v>50</v>
      </c>
      <c r="B51" s="24">
        <v>45341</v>
      </c>
      <c r="C51" s="24" t="str">
        <f t="shared" si="16"/>
        <v>Segunda-Feira</v>
      </c>
      <c r="D51" s="11" t="str">
        <f t="shared" si="17"/>
        <v>Fevereiro</v>
      </c>
      <c r="E51" s="11">
        <f t="shared" si="18"/>
        <v>2024</v>
      </c>
      <c r="F51" s="11">
        <v>36</v>
      </c>
    </row>
    <row r="52" spans="1:6" x14ac:dyDescent="0.3">
      <c r="A52" s="11">
        <f t="shared" si="3"/>
        <v>51</v>
      </c>
      <c r="B52" s="24">
        <v>45342</v>
      </c>
      <c r="C52" s="24" t="str">
        <f t="shared" si="16"/>
        <v>Terça-Feira</v>
      </c>
      <c r="D52" s="11" t="str">
        <f t="shared" si="17"/>
        <v>Fevereiro</v>
      </c>
      <c r="E52" s="11">
        <f t="shared" si="18"/>
        <v>2024</v>
      </c>
      <c r="F52" s="11">
        <f>120+52</f>
        <v>172</v>
      </c>
    </row>
    <row r="53" spans="1:6" x14ac:dyDescent="0.3">
      <c r="A53" s="11">
        <f t="shared" si="3"/>
        <v>52</v>
      </c>
      <c r="B53" s="24">
        <v>45343</v>
      </c>
      <c r="C53" s="24" t="str">
        <f t="shared" si="16"/>
        <v>Quarta-Feira</v>
      </c>
      <c r="D53" s="11" t="str">
        <f t="shared" si="17"/>
        <v>Fevereiro</v>
      </c>
      <c r="E53" s="11">
        <f t="shared" si="18"/>
        <v>2024</v>
      </c>
      <c r="F53" s="11">
        <v>25</v>
      </c>
    </row>
    <row r="54" spans="1:6" x14ac:dyDescent="0.3">
      <c r="A54" s="11">
        <f t="shared" si="3"/>
        <v>53</v>
      </c>
      <c r="B54" s="24">
        <v>45344</v>
      </c>
      <c r="C54" s="24" t="str">
        <f t="shared" si="16"/>
        <v>Quinta-Feira</v>
      </c>
      <c r="D54" s="11" t="str">
        <f t="shared" si="17"/>
        <v>Fevereiro</v>
      </c>
      <c r="E54" s="11">
        <f t="shared" si="18"/>
        <v>2024</v>
      </c>
      <c r="F54" s="11">
        <v>43</v>
      </c>
    </row>
    <row r="55" spans="1:6" x14ac:dyDescent="0.3">
      <c r="A55" s="11">
        <f t="shared" si="3"/>
        <v>54</v>
      </c>
      <c r="B55" s="24">
        <v>45345</v>
      </c>
      <c r="C55" s="24" t="str">
        <f t="shared" ref="C55:C60" si="19">IF(B55&lt;&gt;"",PROPER(TEXT(B55,"dddd")),"")</f>
        <v>Sexta-Feira</v>
      </c>
      <c r="D55" s="11" t="str">
        <f t="shared" ref="D55:D60" si="20">IF(B55&lt;&gt;"",PROPER(TEXT(B55,"mmmm")),"")</f>
        <v>Fevereiro</v>
      </c>
      <c r="E55" s="11">
        <f t="shared" ref="E55:E60" si="21">IF(B55&lt;&gt;"",YEAR(B55),"")</f>
        <v>2024</v>
      </c>
      <c r="F55" s="11">
        <v>57</v>
      </c>
    </row>
    <row r="56" spans="1:6" x14ac:dyDescent="0.3">
      <c r="A56" s="11">
        <f t="shared" si="3"/>
        <v>55</v>
      </c>
      <c r="B56" s="24">
        <v>45346</v>
      </c>
      <c r="C56" s="24" t="str">
        <f t="shared" si="19"/>
        <v>Sábado</v>
      </c>
      <c r="D56" s="11" t="str">
        <f t="shared" si="20"/>
        <v>Fevereiro</v>
      </c>
      <c r="E56" s="11">
        <f t="shared" si="21"/>
        <v>2024</v>
      </c>
      <c r="F56" s="11">
        <v>37</v>
      </c>
    </row>
    <row r="57" spans="1:6" x14ac:dyDescent="0.3">
      <c r="A57" s="11">
        <f t="shared" si="3"/>
        <v>56</v>
      </c>
      <c r="B57" s="24">
        <v>45347</v>
      </c>
      <c r="C57" s="24" t="str">
        <f t="shared" si="19"/>
        <v>Domingo</v>
      </c>
      <c r="D57" s="11" t="str">
        <f t="shared" si="20"/>
        <v>Fevereiro</v>
      </c>
      <c r="E57" s="11">
        <f t="shared" si="21"/>
        <v>2024</v>
      </c>
      <c r="F57" s="11">
        <v>67</v>
      </c>
    </row>
    <row r="58" spans="1:6" x14ac:dyDescent="0.3">
      <c r="A58" s="11">
        <f t="shared" si="3"/>
        <v>57</v>
      </c>
      <c r="B58" s="24">
        <v>45348</v>
      </c>
      <c r="C58" s="24" t="str">
        <f t="shared" si="19"/>
        <v>Segunda-Feira</v>
      </c>
      <c r="D58" s="11" t="str">
        <f t="shared" si="20"/>
        <v>Fevereiro</v>
      </c>
      <c r="E58" s="11">
        <f t="shared" si="21"/>
        <v>2024</v>
      </c>
      <c r="F58" s="11">
        <v>50</v>
      </c>
    </row>
    <row r="59" spans="1:6" x14ac:dyDescent="0.3">
      <c r="A59" s="11">
        <f t="shared" si="3"/>
        <v>58</v>
      </c>
      <c r="B59" s="24">
        <v>45349</v>
      </c>
      <c r="C59" s="24" t="str">
        <f t="shared" si="19"/>
        <v>Terça-Feira</v>
      </c>
      <c r="D59" s="11" t="str">
        <f t="shared" si="20"/>
        <v>Fevereiro</v>
      </c>
      <c r="E59" s="11">
        <f t="shared" si="21"/>
        <v>2024</v>
      </c>
      <c r="F59" s="11">
        <f>60+16</f>
        <v>76</v>
      </c>
    </row>
    <row r="60" spans="1:6" x14ac:dyDescent="0.3">
      <c r="A60" s="11">
        <f t="shared" si="3"/>
        <v>59</v>
      </c>
      <c r="B60" s="24">
        <v>45350</v>
      </c>
      <c r="C60" s="24" t="str">
        <f t="shared" si="19"/>
        <v>Quarta-Feira</v>
      </c>
      <c r="D60" s="11" t="str">
        <f t="shared" si="20"/>
        <v>Fevereiro</v>
      </c>
      <c r="E60" s="11">
        <f t="shared" si="21"/>
        <v>2024</v>
      </c>
      <c r="F60" s="11">
        <f>60+47</f>
        <v>107</v>
      </c>
    </row>
    <row r="61" spans="1:6" x14ac:dyDescent="0.3">
      <c r="A61" s="11">
        <f t="shared" si="3"/>
        <v>60</v>
      </c>
      <c r="B61" s="24">
        <v>45351</v>
      </c>
      <c r="C61" s="24" t="str">
        <f t="shared" ref="C61:C64" si="22">IF(B61&lt;&gt;"",PROPER(TEXT(B61,"dddd")),"")</f>
        <v>Quinta-Feira</v>
      </c>
      <c r="D61" s="11" t="str">
        <f t="shared" ref="D61:D64" si="23">IF(B61&lt;&gt;"",PROPER(TEXT(B61,"mmmm")),"")</f>
        <v>Fevereiro</v>
      </c>
      <c r="E61" s="11">
        <f t="shared" ref="E61:E64" si="24">IF(B61&lt;&gt;"",YEAR(B61),"")</f>
        <v>2024</v>
      </c>
      <c r="F61" s="11">
        <v>42</v>
      </c>
    </row>
    <row r="62" spans="1:6" x14ac:dyDescent="0.3">
      <c r="A62" s="11">
        <f t="shared" si="3"/>
        <v>61</v>
      </c>
      <c r="B62" s="24">
        <v>45352</v>
      </c>
      <c r="C62" s="24" t="str">
        <f t="shared" si="22"/>
        <v>Sexta-Feira</v>
      </c>
      <c r="D62" s="11" t="str">
        <f t="shared" si="23"/>
        <v>Março</v>
      </c>
      <c r="E62" s="11">
        <f t="shared" si="24"/>
        <v>2024</v>
      </c>
      <c r="F62" s="11">
        <v>35</v>
      </c>
    </row>
    <row r="63" spans="1:6" x14ac:dyDescent="0.3">
      <c r="A63" s="11">
        <f t="shared" si="3"/>
        <v>62</v>
      </c>
      <c r="B63" s="24">
        <v>45353</v>
      </c>
      <c r="C63" s="24" t="str">
        <f t="shared" si="22"/>
        <v>Sábado</v>
      </c>
      <c r="D63" s="11" t="str">
        <f t="shared" si="23"/>
        <v>Março</v>
      </c>
      <c r="E63" s="11">
        <f t="shared" si="24"/>
        <v>2024</v>
      </c>
      <c r="F63" s="11">
        <v>39</v>
      </c>
    </row>
    <row r="64" spans="1:6" x14ac:dyDescent="0.3">
      <c r="A64" s="11">
        <f t="shared" si="3"/>
        <v>63</v>
      </c>
      <c r="B64" s="24">
        <v>45354</v>
      </c>
      <c r="C64" s="24" t="str">
        <f t="shared" si="22"/>
        <v>Domingo</v>
      </c>
      <c r="D64" s="11" t="str">
        <f t="shared" si="23"/>
        <v>Março</v>
      </c>
      <c r="E64" s="11">
        <f t="shared" si="24"/>
        <v>2024</v>
      </c>
      <c r="F64" s="11">
        <v>29</v>
      </c>
    </row>
    <row r="65" spans="1:6" x14ac:dyDescent="0.3">
      <c r="A65" s="11">
        <f t="shared" si="3"/>
        <v>64</v>
      </c>
      <c r="B65" s="24">
        <v>45355</v>
      </c>
      <c r="C65" s="24" t="str">
        <f t="shared" ref="C65:C73" si="25">IF(B65&lt;&gt;"",PROPER(TEXT(B65,"dddd")),"")</f>
        <v>Segunda-Feira</v>
      </c>
      <c r="D65" s="11" t="str">
        <f t="shared" ref="D65:D73" si="26">IF(B65&lt;&gt;"",PROPER(TEXT(B65,"mmmm")),"")</f>
        <v>Março</v>
      </c>
      <c r="E65" s="11">
        <f t="shared" ref="E65:E73" si="27">IF(B65&lt;&gt;"",YEAR(B65),"")</f>
        <v>2024</v>
      </c>
      <c r="F65" s="11">
        <v>32</v>
      </c>
    </row>
    <row r="66" spans="1:6" x14ac:dyDescent="0.3">
      <c r="A66" s="11">
        <f t="shared" si="3"/>
        <v>65</v>
      </c>
      <c r="B66" s="24">
        <v>45356</v>
      </c>
      <c r="C66" s="24" t="str">
        <f t="shared" si="25"/>
        <v>Terça-Feira</v>
      </c>
      <c r="D66" s="11" t="str">
        <f t="shared" si="26"/>
        <v>Março</v>
      </c>
      <c r="E66" s="11">
        <f t="shared" si="27"/>
        <v>2024</v>
      </c>
      <c r="F66" s="11">
        <v>41</v>
      </c>
    </row>
    <row r="67" spans="1:6" x14ac:dyDescent="0.3">
      <c r="A67" s="11">
        <f t="shared" ref="A67:A124" si="28">A66+1</f>
        <v>66</v>
      </c>
      <c r="B67" s="24">
        <v>45357</v>
      </c>
      <c r="C67" s="24" t="str">
        <f t="shared" si="25"/>
        <v>Quarta-Feira</v>
      </c>
      <c r="D67" s="11" t="str">
        <f t="shared" si="26"/>
        <v>Março</v>
      </c>
      <c r="E67" s="11">
        <f t="shared" si="27"/>
        <v>2024</v>
      </c>
      <c r="F67" s="11">
        <v>22</v>
      </c>
    </row>
    <row r="68" spans="1:6" x14ac:dyDescent="0.3">
      <c r="A68" s="11">
        <f t="shared" si="28"/>
        <v>67</v>
      </c>
      <c r="B68" s="24">
        <v>45358</v>
      </c>
      <c r="C68" s="24" t="str">
        <f t="shared" si="25"/>
        <v>Quinta-Feira</v>
      </c>
      <c r="D68" s="11" t="str">
        <f t="shared" si="26"/>
        <v>Março</v>
      </c>
      <c r="E68" s="11">
        <f t="shared" si="27"/>
        <v>2024</v>
      </c>
      <c r="F68" s="11">
        <v>65</v>
      </c>
    </row>
    <row r="69" spans="1:6" x14ac:dyDescent="0.3">
      <c r="A69" s="11">
        <f t="shared" si="28"/>
        <v>68</v>
      </c>
      <c r="B69" s="24">
        <v>45359</v>
      </c>
      <c r="C69" s="24" t="str">
        <f t="shared" si="25"/>
        <v>Sexta-Feira</v>
      </c>
      <c r="D69" s="11" t="str">
        <f t="shared" si="26"/>
        <v>Março</v>
      </c>
      <c r="E69" s="11">
        <f t="shared" si="27"/>
        <v>2024</v>
      </c>
      <c r="F69" s="11">
        <v>77</v>
      </c>
    </row>
    <row r="70" spans="1:6" x14ac:dyDescent="0.3">
      <c r="A70" s="11">
        <f t="shared" si="28"/>
        <v>69</v>
      </c>
      <c r="B70" s="24">
        <v>45360</v>
      </c>
      <c r="C70" s="24" t="str">
        <f t="shared" si="25"/>
        <v>Sábado</v>
      </c>
      <c r="D70" s="11" t="str">
        <f t="shared" si="26"/>
        <v>Março</v>
      </c>
      <c r="E70" s="11">
        <f t="shared" si="27"/>
        <v>2024</v>
      </c>
      <c r="F70" s="11">
        <v>40</v>
      </c>
    </row>
    <row r="71" spans="1:6" x14ac:dyDescent="0.3">
      <c r="A71" s="11">
        <f t="shared" si="28"/>
        <v>70</v>
      </c>
      <c r="B71" s="24">
        <v>45361</v>
      </c>
      <c r="C71" s="24" t="str">
        <f t="shared" si="25"/>
        <v>Domingo</v>
      </c>
      <c r="D71" s="11" t="str">
        <f t="shared" si="26"/>
        <v>Março</v>
      </c>
      <c r="E71" s="11">
        <f t="shared" si="27"/>
        <v>2024</v>
      </c>
      <c r="F71" s="11">
        <f>60+16</f>
        <v>76</v>
      </c>
    </row>
    <row r="72" spans="1:6" x14ac:dyDescent="0.3">
      <c r="A72" s="11">
        <f t="shared" si="28"/>
        <v>71</v>
      </c>
      <c r="B72" s="24">
        <v>45362</v>
      </c>
      <c r="C72" s="24" t="str">
        <f t="shared" si="25"/>
        <v>Segunda-Feira</v>
      </c>
      <c r="D72" s="11" t="str">
        <f t="shared" si="26"/>
        <v>Março</v>
      </c>
      <c r="E72" s="11">
        <f t="shared" si="27"/>
        <v>2024</v>
      </c>
      <c r="F72" s="11">
        <v>47</v>
      </c>
    </row>
    <row r="73" spans="1:6" x14ac:dyDescent="0.3">
      <c r="A73" s="11">
        <f t="shared" si="28"/>
        <v>72</v>
      </c>
      <c r="B73" s="24">
        <v>45363</v>
      </c>
      <c r="C73" s="24" t="str">
        <f t="shared" si="25"/>
        <v>Terça-Feira</v>
      </c>
      <c r="D73" s="11" t="str">
        <f t="shared" si="26"/>
        <v>Março</v>
      </c>
      <c r="E73" s="11">
        <f t="shared" si="27"/>
        <v>2024</v>
      </c>
      <c r="F73" s="11">
        <v>54</v>
      </c>
    </row>
    <row r="74" spans="1:6" x14ac:dyDescent="0.3">
      <c r="A74" s="11">
        <f t="shared" si="28"/>
        <v>73</v>
      </c>
      <c r="B74" s="24">
        <v>45364</v>
      </c>
      <c r="C74" s="24" t="str">
        <f t="shared" ref="C74:C83" si="29">IF(B74&lt;&gt;"",PROPER(TEXT(B74,"dddd")),"")</f>
        <v>Quarta-Feira</v>
      </c>
      <c r="D74" s="11" t="str">
        <f t="shared" ref="D74:D83" si="30">IF(B74&lt;&gt;"",PROPER(TEXT(B74,"mmmm")),"")</f>
        <v>Março</v>
      </c>
      <c r="E74" s="11">
        <f t="shared" ref="E74:E83" si="31">IF(B74&lt;&gt;"",YEAR(B74),"")</f>
        <v>2024</v>
      </c>
      <c r="F74" s="11">
        <v>66</v>
      </c>
    </row>
    <row r="75" spans="1:6" x14ac:dyDescent="0.3">
      <c r="A75" s="11">
        <f t="shared" si="28"/>
        <v>74</v>
      </c>
      <c r="B75" s="24">
        <v>45365</v>
      </c>
      <c r="C75" s="24" t="str">
        <f t="shared" si="29"/>
        <v>Quinta-Feira</v>
      </c>
      <c r="D75" s="11" t="str">
        <f t="shared" si="30"/>
        <v>Março</v>
      </c>
      <c r="E75" s="11">
        <f t="shared" si="31"/>
        <v>2024</v>
      </c>
      <c r="F75" s="11">
        <v>59</v>
      </c>
    </row>
    <row r="76" spans="1:6" x14ac:dyDescent="0.3">
      <c r="A76" s="11">
        <f t="shared" si="28"/>
        <v>75</v>
      </c>
      <c r="B76" s="24">
        <v>45366</v>
      </c>
      <c r="C76" s="24" t="str">
        <f t="shared" si="29"/>
        <v>Sexta-Feira</v>
      </c>
      <c r="D76" s="11" t="str">
        <f t="shared" si="30"/>
        <v>Março</v>
      </c>
      <c r="E76" s="11">
        <f t="shared" si="31"/>
        <v>2024</v>
      </c>
      <c r="F76" s="11">
        <v>44</v>
      </c>
    </row>
    <row r="77" spans="1:6" x14ac:dyDescent="0.3">
      <c r="A77" s="11">
        <f t="shared" si="28"/>
        <v>76</v>
      </c>
      <c r="B77" s="24">
        <v>45367</v>
      </c>
      <c r="C77" s="24" t="str">
        <f t="shared" si="29"/>
        <v>Sábado</v>
      </c>
      <c r="D77" s="11" t="str">
        <f t="shared" si="30"/>
        <v>Março</v>
      </c>
      <c r="E77" s="11">
        <f t="shared" si="31"/>
        <v>2024</v>
      </c>
      <c r="F77" s="11">
        <v>69</v>
      </c>
    </row>
    <row r="78" spans="1:6" x14ac:dyDescent="0.3">
      <c r="A78" s="11">
        <f t="shared" si="28"/>
        <v>77</v>
      </c>
      <c r="B78" s="24">
        <v>45368</v>
      </c>
      <c r="C78" s="24" t="str">
        <f t="shared" si="29"/>
        <v>Domingo</v>
      </c>
      <c r="D78" s="11" t="str">
        <f t="shared" si="30"/>
        <v>Março</v>
      </c>
      <c r="E78" s="11">
        <f t="shared" si="31"/>
        <v>2024</v>
      </c>
      <c r="F78" s="11">
        <v>62</v>
      </c>
    </row>
    <row r="79" spans="1:6" x14ac:dyDescent="0.3">
      <c r="A79" s="11">
        <f t="shared" si="28"/>
        <v>78</v>
      </c>
      <c r="B79" s="24">
        <v>45369</v>
      </c>
      <c r="C79" s="24" t="str">
        <f t="shared" si="29"/>
        <v>Segunda-Feira</v>
      </c>
      <c r="D79" s="11" t="str">
        <f t="shared" si="30"/>
        <v>Março</v>
      </c>
      <c r="E79" s="11">
        <f t="shared" si="31"/>
        <v>2024</v>
      </c>
      <c r="F79" s="11">
        <v>72</v>
      </c>
    </row>
    <row r="80" spans="1:6" x14ac:dyDescent="0.3">
      <c r="A80" s="11">
        <f t="shared" si="28"/>
        <v>79</v>
      </c>
      <c r="B80" s="24">
        <v>45370</v>
      </c>
      <c r="C80" s="24" t="str">
        <f t="shared" si="29"/>
        <v>Terça-Feira</v>
      </c>
      <c r="D80" s="11" t="str">
        <f t="shared" si="30"/>
        <v>Março</v>
      </c>
      <c r="E80" s="11">
        <f t="shared" si="31"/>
        <v>2024</v>
      </c>
      <c r="F80" s="11">
        <v>75</v>
      </c>
    </row>
    <row r="81" spans="1:6" x14ac:dyDescent="0.3">
      <c r="A81" s="11">
        <f t="shared" si="28"/>
        <v>80</v>
      </c>
      <c r="B81" s="24">
        <v>45371</v>
      </c>
      <c r="C81" s="24" t="str">
        <f t="shared" si="29"/>
        <v>Quarta-Feira</v>
      </c>
      <c r="D81" s="11" t="str">
        <f t="shared" si="30"/>
        <v>Março</v>
      </c>
      <c r="E81" s="11">
        <f t="shared" si="31"/>
        <v>2024</v>
      </c>
      <c r="F81" s="11">
        <v>104</v>
      </c>
    </row>
    <row r="82" spans="1:6" x14ac:dyDescent="0.3">
      <c r="A82" s="11">
        <f t="shared" si="28"/>
        <v>81</v>
      </c>
      <c r="B82" s="24">
        <v>45372</v>
      </c>
      <c r="C82" s="24" t="str">
        <f t="shared" si="29"/>
        <v>Quinta-Feira</v>
      </c>
      <c r="D82" s="11" t="str">
        <f t="shared" si="30"/>
        <v>Março</v>
      </c>
      <c r="E82" s="11">
        <f t="shared" si="31"/>
        <v>2024</v>
      </c>
      <c r="F82" s="11">
        <v>71</v>
      </c>
    </row>
    <row r="83" spans="1:6" x14ac:dyDescent="0.3">
      <c r="A83" s="11">
        <f t="shared" si="28"/>
        <v>82</v>
      </c>
      <c r="B83" s="24">
        <v>45373</v>
      </c>
      <c r="C83" s="24" t="str">
        <f t="shared" si="29"/>
        <v>Sexta-Feira</v>
      </c>
      <c r="D83" s="11" t="str">
        <f t="shared" si="30"/>
        <v>Março</v>
      </c>
      <c r="E83" s="11">
        <f t="shared" si="31"/>
        <v>2024</v>
      </c>
      <c r="F83" s="11">
        <v>49</v>
      </c>
    </row>
    <row r="84" spans="1:6" x14ac:dyDescent="0.3">
      <c r="A84" s="11">
        <f t="shared" si="28"/>
        <v>83</v>
      </c>
      <c r="B84" s="24">
        <v>45374</v>
      </c>
      <c r="C84" s="24" t="str">
        <f t="shared" ref="C84:C88" si="32">IF(B84&lt;&gt;"",PROPER(TEXT(B84,"dddd")),"")</f>
        <v>Sábado</v>
      </c>
      <c r="D84" s="11" t="str">
        <f t="shared" ref="D84:D88" si="33">IF(B84&lt;&gt;"",PROPER(TEXT(B84,"mmmm")),"")</f>
        <v>Março</v>
      </c>
      <c r="E84" s="11">
        <f t="shared" ref="E84:E88" si="34">IF(B84&lt;&gt;"",YEAR(B84),"")</f>
        <v>2024</v>
      </c>
      <c r="F84" s="11">
        <v>58</v>
      </c>
    </row>
    <row r="85" spans="1:6" x14ac:dyDescent="0.3">
      <c r="A85" s="11">
        <f t="shared" si="28"/>
        <v>84</v>
      </c>
      <c r="B85" s="24">
        <v>45375</v>
      </c>
      <c r="C85" s="24" t="str">
        <f t="shared" si="32"/>
        <v>Domingo</v>
      </c>
      <c r="D85" s="11" t="str">
        <f t="shared" si="33"/>
        <v>Março</v>
      </c>
      <c r="E85" s="11">
        <f t="shared" si="34"/>
        <v>2024</v>
      </c>
      <c r="F85" s="11">
        <f>60+15</f>
        <v>75</v>
      </c>
    </row>
    <row r="86" spans="1:6" x14ac:dyDescent="0.3">
      <c r="A86" s="11">
        <f t="shared" si="28"/>
        <v>85</v>
      </c>
      <c r="B86" s="24">
        <v>45376</v>
      </c>
      <c r="C86" s="24" t="str">
        <f t="shared" si="32"/>
        <v>Segunda-Feira</v>
      </c>
      <c r="D86" s="11" t="str">
        <f t="shared" si="33"/>
        <v>Março</v>
      </c>
      <c r="E86" s="11">
        <f t="shared" si="34"/>
        <v>2024</v>
      </c>
      <c r="F86" s="11">
        <v>39</v>
      </c>
    </row>
    <row r="87" spans="1:6" x14ac:dyDescent="0.3">
      <c r="A87" s="11">
        <f t="shared" si="28"/>
        <v>86</v>
      </c>
      <c r="B87" s="24">
        <v>45377</v>
      </c>
      <c r="C87" s="24" t="str">
        <f t="shared" si="32"/>
        <v>Terça-Feira</v>
      </c>
      <c r="D87" s="11" t="str">
        <f t="shared" si="33"/>
        <v>Março</v>
      </c>
      <c r="E87" s="11">
        <f t="shared" si="34"/>
        <v>2024</v>
      </c>
      <c r="F87" s="11">
        <v>56</v>
      </c>
    </row>
    <row r="88" spans="1:6" x14ac:dyDescent="0.3">
      <c r="A88" s="11">
        <f t="shared" si="28"/>
        <v>87</v>
      </c>
      <c r="B88" s="24">
        <v>45378</v>
      </c>
      <c r="C88" s="24" t="str">
        <f t="shared" si="32"/>
        <v>Quarta-Feira</v>
      </c>
      <c r="D88" s="11" t="str">
        <f t="shared" si="33"/>
        <v>Março</v>
      </c>
      <c r="E88" s="11">
        <f t="shared" si="34"/>
        <v>2024</v>
      </c>
      <c r="F88" s="11">
        <v>56</v>
      </c>
    </row>
    <row r="89" spans="1:6" x14ac:dyDescent="0.3">
      <c r="A89" s="11">
        <f t="shared" si="28"/>
        <v>88</v>
      </c>
      <c r="B89" s="24">
        <v>45379</v>
      </c>
      <c r="C89" s="24" t="str">
        <f t="shared" ref="C89:C92" si="35">IF(B89&lt;&gt;"",PROPER(TEXT(B89,"dddd")),"")</f>
        <v>Quinta-Feira</v>
      </c>
      <c r="D89" s="11" t="str">
        <f t="shared" ref="D89:D92" si="36">IF(B89&lt;&gt;"",PROPER(TEXT(B89,"mmmm")),"")</f>
        <v>Março</v>
      </c>
      <c r="E89" s="11">
        <f t="shared" ref="E89:E92" si="37">IF(B89&lt;&gt;"",YEAR(B89),"")</f>
        <v>2024</v>
      </c>
      <c r="F89" s="11">
        <v>73</v>
      </c>
    </row>
    <row r="90" spans="1:6" x14ac:dyDescent="0.3">
      <c r="A90" s="11">
        <f t="shared" si="28"/>
        <v>89</v>
      </c>
      <c r="B90" s="24">
        <v>45380</v>
      </c>
      <c r="C90" s="24" t="str">
        <f t="shared" si="35"/>
        <v>Sexta-Feira</v>
      </c>
      <c r="D90" s="11" t="str">
        <f t="shared" si="36"/>
        <v>Março</v>
      </c>
      <c r="E90" s="11">
        <f t="shared" si="37"/>
        <v>2024</v>
      </c>
      <c r="F90" s="11">
        <v>47</v>
      </c>
    </row>
    <row r="91" spans="1:6" x14ac:dyDescent="0.3">
      <c r="A91" s="11">
        <f t="shared" si="28"/>
        <v>90</v>
      </c>
      <c r="B91" s="24">
        <v>45381</v>
      </c>
      <c r="C91" s="24" t="str">
        <f t="shared" si="35"/>
        <v>Sábado</v>
      </c>
      <c r="D91" s="11" t="str">
        <f t="shared" si="36"/>
        <v>Março</v>
      </c>
      <c r="E91" s="11">
        <f t="shared" si="37"/>
        <v>2024</v>
      </c>
      <c r="F91" s="11">
        <v>51</v>
      </c>
    </row>
    <row r="92" spans="1:6" x14ac:dyDescent="0.3">
      <c r="A92" s="11">
        <f t="shared" si="28"/>
        <v>91</v>
      </c>
      <c r="B92" s="24">
        <v>45382</v>
      </c>
      <c r="C92" s="24" t="str">
        <f t="shared" si="35"/>
        <v>Domingo</v>
      </c>
      <c r="D92" s="11" t="str">
        <f t="shared" si="36"/>
        <v>Março</v>
      </c>
      <c r="E92" s="11">
        <f t="shared" si="37"/>
        <v>2024</v>
      </c>
      <c r="F92" s="11">
        <v>57</v>
      </c>
    </row>
    <row r="93" spans="1:6" x14ac:dyDescent="0.3">
      <c r="A93" s="11">
        <f t="shared" si="28"/>
        <v>92</v>
      </c>
      <c r="B93" s="24">
        <v>45383</v>
      </c>
      <c r="C93" s="24" t="str">
        <f t="shared" ref="C93:C97" si="38">IF(B93&lt;&gt;"",PROPER(TEXT(B93,"dddd")),"")</f>
        <v>Segunda-Feira</v>
      </c>
      <c r="D93" s="11" t="str">
        <f t="shared" ref="D93:D97" si="39">IF(B93&lt;&gt;"",PROPER(TEXT(B93,"mmmm")),"")</f>
        <v>Abril</v>
      </c>
      <c r="E93" s="11">
        <f t="shared" ref="E93:E97" si="40">IF(B93&lt;&gt;"",YEAR(B93),"")</f>
        <v>2024</v>
      </c>
      <c r="F93" s="11">
        <v>60</v>
      </c>
    </row>
    <row r="94" spans="1:6" x14ac:dyDescent="0.3">
      <c r="A94" s="11">
        <f t="shared" si="28"/>
        <v>93</v>
      </c>
      <c r="B94" s="24">
        <v>45384</v>
      </c>
      <c r="C94" s="24" t="str">
        <f t="shared" si="38"/>
        <v>Terça-Feira</v>
      </c>
      <c r="D94" s="11" t="str">
        <f t="shared" si="39"/>
        <v>Abril</v>
      </c>
      <c r="E94" s="11">
        <f t="shared" si="40"/>
        <v>2024</v>
      </c>
      <c r="F94" s="11">
        <v>60</v>
      </c>
    </row>
    <row r="95" spans="1:6" x14ac:dyDescent="0.3">
      <c r="A95" s="11">
        <f t="shared" si="28"/>
        <v>94</v>
      </c>
      <c r="B95" s="24">
        <v>45385</v>
      </c>
      <c r="C95" s="24" t="str">
        <f t="shared" si="38"/>
        <v>Quarta-Feira</v>
      </c>
      <c r="D95" s="11" t="str">
        <f t="shared" si="39"/>
        <v>Abril</v>
      </c>
      <c r="E95" s="11">
        <f t="shared" si="40"/>
        <v>2024</v>
      </c>
      <c r="F95" s="11">
        <v>53</v>
      </c>
    </row>
    <row r="96" spans="1:6" x14ac:dyDescent="0.3">
      <c r="A96" s="11">
        <f t="shared" si="28"/>
        <v>95</v>
      </c>
      <c r="B96" s="24">
        <v>45386</v>
      </c>
      <c r="C96" s="24" t="str">
        <f t="shared" si="38"/>
        <v>Quinta-Feira</v>
      </c>
      <c r="D96" s="11" t="str">
        <f t="shared" si="39"/>
        <v>Abril</v>
      </c>
      <c r="E96" s="11">
        <f t="shared" si="40"/>
        <v>2024</v>
      </c>
      <c r="F96" s="11">
        <v>64</v>
      </c>
    </row>
    <row r="97" spans="1:6" x14ac:dyDescent="0.3">
      <c r="A97" s="11">
        <f t="shared" si="28"/>
        <v>96</v>
      </c>
      <c r="B97" s="24">
        <v>45387</v>
      </c>
      <c r="C97" s="24" t="str">
        <f t="shared" si="38"/>
        <v>Sexta-Feira</v>
      </c>
      <c r="D97" s="11" t="str">
        <f t="shared" si="39"/>
        <v>Abril</v>
      </c>
      <c r="E97" s="11">
        <f t="shared" si="40"/>
        <v>2024</v>
      </c>
      <c r="F97" s="11">
        <v>34</v>
      </c>
    </row>
    <row r="98" spans="1:6" x14ac:dyDescent="0.3">
      <c r="A98" s="11">
        <f t="shared" si="28"/>
        <v>97</v>
      </c>
      <c r="B98" s="24">
        <v>45388</v>
      </c>
      <c r="C98" s="24" t="str">
        <f t="shared" ref="C98:C101" si="41">IF(B98&lt;&gt;"",PROPER(TEXT(B98,"dddd")),"")</f>
        <v>Sábado</v>
      </c>
      <c r="D98" s="11" t="str">
        <f t="shared" ref="D98:D101" si="42">IF(B98&lt;&gt;"",PROPER(TEXT(B98,"mmmm")),"")</f>
        <v>Abril</v>
      </c>
      <c r="E98" s="11">
        <f t="shared" ref="E98:E101" si="43">IF(B98&lt;&gt;"",YEAR(B98),"")</f>
        <v>2024</v>
      </c>
      <c r="F98" s="11">
        <v>90</v>
      </c>
    </row>
    <row r="99" spans="1:6" x14ac:dyDescent="0.3">
      <c r="A99" s="11">
        <f t="shared" si="28"/>
        <v>98</v>
      </c>
      <c r="B99" s="24">
        <v>45389</v>
      </c>
      <c r="C99" s="24" t="str">
        <f t="shared" si="41"/>
        <v>Domingo</v>
      </c>
      <c r="D99" s="11" t="str">
        <f t="shared" si="42"/>
        <v>Abril</v>
      </c>
      <c r="E99" s="11">
        <f t="shared" si="43"/>
        <v>2024</v>
      </c>
      <c r="F99" s="11">
        <f>60+29</f>
        <v>89</v>
      </c>
    </row>
    <row r="100" spans="1:6" x14ac:dyDescent="0.3">
      <c r="A100" s="11">
        <f t="shared" si="28"/>
        <v>99</v>
      </c>
      <c r="B100" s="24">
        <v>45390</v>
      </c>
      <c r="C100" s="24" t="str">
        <f t="shared" si="41"/>
        <v>Segunda-Feira</v>
      </c>
      <c r="D100" s="11" t="str">
        <f t="shared" si="42"/>
        <v>Abril</v>
      </c>
      <c r="E100" s="11">
        <f t="shared" si="43"/>
        <v>2024</v>
      </c>
      <c r="F100" s="11">
        <v>68</v>
      </c>
    </row>
    <row r="101" spans="1:6" x14ac:dyDescent="0.3">
      <c r="A101" s="11">
        <f t="shared" si="28"/>
        <v>100</v>
      </c>
      <c r="B101" s="24">
        <v>45391</v>
      </c>
      <c r="C101" s="24" t="str">
        <f t="shared" si="41"/>
        <v>Terça-Feira</v>
      </c>
      <c r="D101" s="11" t="str">
        <f t="shared" si="42"/>
        <v>Abril</v>
      </c>
      <c r="E101" s="11">
        <f t="shared" si="43"/>
        <v>2024</v>
      </c>
      <c r="F101" s="11">
        <v>44</v>
      </c>
    </row>
    <row r="102" spans="1:6" x14ac:dyDescent="0.3">
      <c r="A102" s="11">
        <f t="shared" si="28"/>
        <v>101</v>
      </c>
      <c r="B102" s="24">
        <v>45392</v>
      </c>
      <c r="C102" s="24" t="str">
        <f t="shared" ref="C102:C104" si="44">IF(B102&lt;&gt;"",PROPER(TEXT(B102,"dddd")),"")</f>
        <v>Quarta-Feira</v>
      </c>
      <c r="D102" s="11" t="str">
        <f t="shared" ref="D102:D104" si="45">IF(B102&lt;&gt;"",PROPER(TEXT(B102,"mmmm")),"")</f>
        <v>Abril</v>
      </c>
      <c r="E102" s="11">
        <f t="shared" ref="E102:E104" si="46">IF(B102&lt;&gt;"",YEAR(B102),"")</f>
        <v>2024</v>
      </c>
      <c r="F102" s="11">
        <v>53</v>
      </c>
    </row>
    <row r="103" spans="1:6" x14ac:dyDescent="0.3">
      <c r="A103" s="11">
        <f t="shared" si="28"/>
        <v>102</v>
      </c>
      <c r="B103" s="24">
        <v>45393</v>
      </c>
      <c r="C103" s="24" t="str">
        <f t="shared" si="44"/>
        <v>Quinta-Feira</v>
      </c>
      <c r="D103" s="11" t="str">
        <f t="shared" si="45"/>
        <v>Abril</v>
      </c>
      <c r="E103" s="11">
        <f t="shared" si="46"/>
        <v>2024</v>
      </c>
      <c r="F103" s="11">
        <v>67</v>
      </c>
    </row>
    <row r="104" spans="1:6" x14ac:dyDescent="0.3">
      <c r="A104" s="11">
        <f t="shared" si="28"/>
        <v>103</v>
      </c>
      <c r="B104" s="24">
        <v>45394</v>
      </c>
      <c r="C104" s="24" t="str">
        <f t="shared" si="44"/>
        <v>Sexta-Feira</v>
      </c>
      <c r="D104" s="11" t="str">
        <f t="shared" si="45"/>
        <v>Abril</v>
      </c>
      <c r="E104" s="11">
        <f t="shared" si="46"/>
        <v>2024</v>
      </c>
      <c r="F104" s="11">
        <f>60+37</f>
        <v>97</v>
      </c>
    </row>
    <row r="105" spans="1:6" x14ac:dyDescent="0.3">
      <c r="A105" s="11">
        <f t="shared" si="28"/>
        <v>104</v>
      </c>
      <c r="B105" s="24">
        <v>45395</v>
      </c>
      <c r="C105" s="24" t="str">
        <f t="shared" ref="C105:C107" si="47">IF(B105&lt;&gt;"",PROPER(TEXT(B105,"dddd")),"")</f>
        <v>Sábado</v>
      </c>
      <c r="D105" s="11" t="str">
        <f t="shared" ref="D105:D107" si="48">IF(B105&lt;&gt;"",PROPER(TEXT(B105,"mmmm")),"")</f>
        <v>Abril</v>
      </c>
      <c r="E105" s="11">
        <f t="shared" ref="E105:E107" si="49">IF(B105&lt;&gt;"",YEAR(B105),"")</f>
        <v>2024</v>
      </c>
      <c r="F105" s="11">
        <v>60</v>
      </c>
    </row>
    <row r="106" spans="1:6" x14ac:dyDescent="0.3">
      <c r="A106" s="11">
        <f t="shared" si="28"/>
        <v>105</v>
      </c>
      <c r="B106" s="24">
        <v>45396</v>
      </c>
      <c r="C106" s="24" t="str">
        <f t="shared" si="47"/>
        <v>Domingo</v>
      </c>
      <c r="D106" s="11" t="str">
        <f t="shared" si="48"/>
        <v>Abril</v>
      </c>
      <c r="E106" s="11">
        <f t="shared" si="49"/>
        <v>2024</v>
      </c>
      <c r="F106" s="11">
        <v>57</v>
      </c>
    </row>
    <row r="107" spans="1:6" x14ac:dyDescent="0.3">
      <c r="A107" s="11">
        <f t="shared" si="28"/>
        <v>106</v>
      </c>
      <c r="B107" s="24">
        <v>45397</v>
      </c>
      <c r="C107" s="24" t="str">
        <f t="shared" si="47"/>
        <v>Segunda-Feira</v>
      </c>
      <c r="D107" s="11" t="str">
        <f t="shared" si="48"/>
        <v>Abril</v>
      </c>
      <c r="E107" s="11">
        <f t="shared" si="49"/>
        <v>2024</v>
      </c>
      <c r="F107" s="11">
        <v>47</v>
      </c>
    </row>
    <row r="108" spans="1:6" x14ac:dyDescent="0.3">
      <c r="A108" s="11">
        <f t="shared" si="28"/>
        <v>107</v>
      </c>
      <c r="B108" s="24">
        <v>45398</v>
      </c>
      <c r="C108" s="24" t="str">
        <f t="shared" ref="C108:C113" si="50">IF(B108&lt;&gt;"",PROPER(TEXT(B108,"dddd")),"")</f>
        <v>Terça-Feira</v>
      </c>
      <c r="D108" s="11" t="str">
        <f t="shared" ref="D108:D113" si="51">IF(B108&lt;&gt;"",PROPER(TEXT(B108,"mmmm")),"")</f>
        <v>Abril</v>
      </c>
      <c r="E108" s="11">
        <f t="shared" ref="E108:E113" si="52">IF(B108&lt;&gt;"",YEAR(B108),"")</f>
        <v>2024</v>
      </c>
      <c r="F108" s="11">
        <v>0</v>
      </c>
    </row>
    <row r="109" spans="1:6" x14ac:dyDescent="0.3">
      <c r="A109" s="11">
        <f t="shared" si="28"/>
        <v>108</v>
      </c>
      <c r="B109" s="24">
        <v>45399</v>
      </c>
      <c r="C109" s="24" t="str">
        <f t="shared" si="50"/>
        <v>Quarta-Feira</v>
      </c>
      <c r="D109" s="11" t="str">
        <f t="shared" si="51"/>
        <v>Abril</v>
      </c>
      <c r="E109" s="11">
        <f t="shared" si="52"/>
        <v>2024</v>
      </c>
      <c r="F109" s="11">
        <v>0</v>
      </c>
    </row>
    <row r="110" spans="1:6" x14ac:dyDescent="0.3">
      <c r="A110" s="11">
        <f t="shared" si="28"/>
        <v>109</v>
      </c>
      <c r="B110" s="24">
        <v>45400</v>
      </c>
      <c r="C110" s="24" t="str">
        <f t="shared" si="50"/>
        <v>Quinta-Feira</v>
      </c>
      <c r="D110" s="11" t="str">
        <f t="shared" si="51"/>
        <v>Abril</v>
      </c>
      <c r="E110" s="11">
        <f t="shared" si="52"/>
        <v>2024</v>
      </c>
      <c r="F110" s="11">
        <v>0</v>
      </c>
    </row>
    <row r="111" spans="1:6" x14ac:dyDescent="0.3">
      <c r="A111" s="11">
        <f t="shared" si="28"/>
        <v>110</v>
      </c>
      <c r="B111" s="24">
        <v>45401</v>
      </c>
      <c r="C111" s="24" t="str">
        <f t="shared" si="50"/>
        <v>Sexta-Feira</v>
      </c>
      <c r="D111" s="11" t="str">
        <f t="shared" si="51"/>
        <v>Abril</v>
      </c>
      <c r="E111" s="11">
        <f t="shared" si="52"/>
        <v>2024</v>
      </c>
      <c r="F111" s="11">
        <v>0</v>
      </c>
    </row>
    <row r="112" spans="1:6" x14ac:dyDescent="0.3">
      <c r="A112" s="11">
        <f t="shared" si="28"/>
        <v>111</v>
      </c>
      <c r="B112" s="24">
        <v>45402</v>
      </c>
      <c r="C112" s="24" t="str">
        <f t="shared" si="50"/>
        <v>Sábado</v>
      </c>
      <c r="D112" s="11" t="str">
        <f t="shared" si="51"/>
        <v>Abril</v>
      </c>
      <c r="E112" s="11">
        <f t="shared" si="52"/>
        <v>2024</v>
      </c>
      <c r="F112" s="11">
        <v>9</v>
      </c>
    </row>
    <row r="113" spans="1:6" x14ac:dyDescent="0.3">
      <c r="A113" s="11">
        <f t="shared" si="28"/>
        <v>112</v>
      </c>
      <c r="B113" s="24">
        <v>45403</v>
      </c>
      <c r="C113" s="24" t="str">
        <f t="shared" si="50"/>
        <v>Domingo</v>
      </c>
      <c r="D113" s="11" t="str">
        <f t="shared" si="51"/>
        <v>Abril</v>
      </c>
      <c r="E113" s="11">
        <f t="shared" si="52"/>
        <v>2024</v>
      </c>
      <c r="F113" s="11">
        <v>58</v>
      </c>
    </row>
    <row r="114" spans="1:6" x14ac:dyDescent="0.3">
      <c r="A114" s="11">
        <f t="shared" si="28"/>
        <v>113</v>
      </c>
      <c r="B114" s="24">
        <v>45404</v>
      </c>
      <c r="C114" s="24" t="str">
        <f t="shared" ref="C114:C116" si="53">IF(B114&lt;&gt;"",PROPER(TEXT(B114,"dddd")),"")</f>
        <v>Segunda-Feira</v>
      </c>
      <c r="D114" s="11" t="str">
        <f t="shared" ref="D114:D116" si="54">IF(B114&lt;&gt;"",PROPER(TEXT(B114,"mmmm")),"")</f>
        <v>Abril</v>
      </c>
      <c r="E114" s="11">
        <f t="shared" ref="E114:E116" si="55">IF(B114&lt;&gt;"",YEAR(B114),"")</f>
        <v>2024</v>
      </c>
      <c r="F114" s="11">
        <v>38</v>
      </c>
    </row>
    <row r="115" spans="1:6" x14ac:dyDescent="0.3">
      <c r="A115" s="11">
        <f t="shared" si="28"/>
        <v>114</v>
      </c>
      <c r="B115" s="24">
        <v>45405</v>
      </c>
      <c r="C115" s="24" t="str">
        <f t="shared" si="53"/>
        <v>Terça-Feira</v>
      </c>
      <c r="D115" s="11" t="str">
        <f t="shared" si="54"/>
        <v>Abril</v>
      </c>
      <c r="E115" s="11">
        <f t="shared" si="55"/>
        <v>2024</v>
      </c>
      <c r="F115" s="11">
        <v>31</v>
      </c>
    </row>
    <row r="116" spans="1:6" x14ac:dyDescent="0.3">
      <c r="A116" s="11">
        <f t="shared" si="28"/>
        <v>115</v>
      </c>
      <c r="B116" s="24">
        <v>45406</v>
      </c>
      <c r="C116" s="24" t="str">
        <f t="shared" si="53"/>
        <v>Quarta-Feira</v>
      </c>
      <c r="D116" s="11" t="str">
        <f t="shared" si="54"/>
        <v>Abril</v>
      </c>
      <c r="E116" s="11">
        <f t="shared" si="55"/>
        <v>2024</v>
      </c>
      <c r="F116" s="11"/>
    </row>
    <row r="117" spans="1:6" x14ac:dyDescent="0.3">
      <c r="A117" s="11">
        <f t="shared" si="28"/>
        <v>116</v>
      </c>
      <c r="B117" s="24">
        <v>45407</v>
      </c>
      <c r="C117" s="24" t="str">
        <f t="shared" ref="C117:C124" si="56">IF(B117&lt;&gt;"",PROPER(TEXT(B117,"dddd")),"")</f>
        <v>Quinta-Feira</v>
      </c>
      <c r="D117" s="11" t="str">
        <f t="shared" ref="D117:D124" si="57">IF(B117&lt;&gt;"",PROPER(TEXT(B117,"mmmm")),"")</f>
        <v>Abril</v>
      </c>
      <c r="E117" s="11">
        <f t="shared" ref="E117:E124" si="58">IF(B117&lt;&gt;"",YEAR(B117),"")</f>
        <v>2024</v>
      </c>
      <c r="F117" s="11"/>
    </row>
    <row r="118" spans="1:6" x14ac:dyDescent="0.3">
      <c r="A118" s="11">
        <f t="shared" si="28"/>
        <v>117</v>
      </c>
      <c r="B118" s="24">
        <v>45408</v>
      </c>
      <c r="C118" s="24" t="str">
        <f t="shared" si="56"/>
        <v>Sexta-Feira</v>
      </c>
      <c r="D118" s="11" t="str">
        <f t="shared" si="57"/>
        <v>Abril</v>
      </c>
      <c r="E118" s="11">
        <f t="shared" si="58"/>
        <v>2024</v>
      </c>
      <c r="F118" s="11"/>
    </row>
    <row r="119" spans="1:6" x14ac:dyDescent="0.3">
      <c r="A119" s="11">
        <f t="shared" si="28"/>
        <v>118</v>
      </c>
      <c r="B119" s="24">
        <v>45409</v>
      </c>
      <c r="C119" s="24" t="str">
        <f t="shared" si="56"/>
        <v>Sábado</v>
      </c>
      <c r="D119" s="11" t="str">
        <f t="shared" si="57"/>
        <v>Abril</v>
      </c>
      <c r="E119" s="11">
        <f t="shared" si="58"/>
        <v>2024</v>
      </c>
      <c r="F119" s="11"/>
    </row>
    <row r="120" spans="1:6" x14ac:dyDescent="0.3">
      <c r="A120" s="11">
        <f t="shared" si="28"/>
        <v>119</v>
      </c>
      <c r="B120" s="24">
        <v>45410</v>
      </c>
      <c r="C120" s="24" t="str">
        <f t="shared" si="56"/>
        <v>Domingo</v>
      </c>
      <c r="D120" s="11" t="str">
        <f t="shared" si="57"/>
        <v>Abril</v>
      </c>
      <c r="E120" s="11">
        <f t="shared" si="58"/>
        <v>2024</v>
      </c>
      <c r="F120" s="11"/>
    </row>
    <row r="121" spans="1:6" x14ac:dyDescent="0.3">
      <c r="A121" s="11">
        <f t="shared" si="28"/>
        <v>120</v>
      </c>
      <c r="B121" s="24">
        <v>45411</v>
      </c>
      <c r="C121" s="24" t="str">
        <f t="shared" si="56"/>
        <v>Segunda-Feira</v>
      </c>
      <c r="D121" s="11" t="str">
        <f t="shared" si="57"/>
        <v>Abril</v>
      </c>
      <c r="E121" s="11">
        <f t="shared" si="58"/>
        <v>2024</v>
      </c>
      <c r="F121" s="11"/>
    </row>
    <row r="122" spans="1:6" x14ac:dyDescent="0.3">
      <c r="A122" s="11">
        <f t="shared" si="28"/>
        <v>121</v>
      </c>
      <c r="B122" s="24">
        <v>45412</v>
      </c>
      <c r="C122" s="24" t="str">
        <f t="shared" si="56"/>
        <v>Terça-Feira</v>
      </c>
      <c r="D122" s="11" t="str">
        <f t="shared" si="57"/>
        <v>Abril</v>
      </c>
      <c r="E122" s="11">
        <f t="shared" si="58"/>
        <v>2024</v>
      </c>
      <c r="F122" s="11"/>
    </row>
    <row r="123" spans="1:6" x14ac:dyDescent="0.3">
      <c r="A123" s="11">
        <f t="shared" si="28"/>
        <v>122</v>
      </c>
      <c r="B123" s="24">
        <v>45413</v>
      </c>
      <c r="C123" s="24" t="str">
        <f t="shared" si="56"/>
        <v>Quarta-Feira</v>
      </c>
      <c r="D123" s="11" t="str">
        <f t="shared" si="57"/>
        <v>Maio</v>
      </c>
      <c r="E123" s="11">
        <f t="shared" si="58"/>
        <v>2024</v>
      </c>
      <c r="F123" s="11"/>
    </row>
    <row r="124" spans="1:6" x14ac:dyDescent="0.3">
      <c r="A124" s="11">
        <f t="shared" si="28"/>
        <v>123</v>
      </c>
      <c r="B124" s="24">
        <v>45414</v>
      </c>
      <c r="C124" s="24" t="str">
        <f t="shared" si="56"/>
        <v>Quinta-Feira</v>
      </c>
      <c r="D124" s="11" t="str">
        <f t="shared" si="57"/>
        <v>Maio</v>
      </c>
      <c r="E124" s="11">
        <f t="shared" si="58"/>
        <v>2024</v>
      </c>
      <c r="F124" s="11"/>
    </row>
  </sheetData>
  <mergeCells count="1">
    <mergeCell ref="J1:L1"/>
  </mergeCells>
  <conditionalFormatting sqref="A2:F124">
    <cfRule type="expression" dxfId="19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8F1-DECB-47DB-8ED9-5DD8A4A17352}">
  <dimension ref="A1:P22"/>
  <sheetViews>
    <sheetView workbookViewId="0">
      <selection activeCell="D10" sqref="D10"/>
    </sheetView>
  </sheetViews>
  <sheetFormatPr defaultRowHeight="13.8" x14ac:dyDescent="0.3"/>
  <cols>
    <col min="1" max="1" width="8.88671875" style="1"/>
    <col min="2" max="3" width="11" style="1" bestFit="1" customWidth="1"/>
    <col min="4" max="4" width="12.109375" style="1" bestFit="1" customWidth="1"/>
    <col min="5" max="5" width="9.33203125" style="1" bestFit="1" customWidth="1"/>
    <col min="6" max="6" width="20.88671875" style="1" bestFit="1" customWidth="1"/>
    <col min="7" max="7" width="8.88671875" style="1"/>
    <col min="8" max="8" width="10.109375" style="1" bestFit="1" customWidth="1"/>
    <col min="9" max="9" width="7.109375" style="1" bestFit="1" customWidth="1"/>
    <col min="10" max="10" width="8.88671875" style="1"/>
    <col min="11" max="11" width="11.5546875" style="1" customWidth="1"/>
    <col min="12" max="12" width="6" style="1" bestFit="1" customWidth="1"/>
    <col min="13" max="16384" width="8.88671875" style="1"/>
  </cols>
  <sheetData>
    <row r="1" spans="1:16" ht="27.6" x14ac:dyDescent="0.3">
      <c r="A1" s="31" t="s">
        <v>7</v>
      </c>
      <c r="B1" s="31" t="s">
        <v>8</v>
      </c>
      <c r="C1" s="31" t="s">
        <v>9</v>
      </c>
      <c r="D1" s="33" t="s">
        <v>51</v>
      </c>
      <c r="E1" s="33" t="s">
        <v>28</v>
      </c>
      <c r="F1" s="33" t="s">
        <v>10</v>
      </c>
      <c r="H1" s="64" t="s">
        <v>49</v>
      </c>
      <c r="I1" s="64"/>
      <c r="J1" s="16"/>
      <c r="K1" s="64" t="s">
        <v>50</v>
      </c>
      <c r="L1" s="64"/>
    </row>
    <row r="2" spans="1:16" x14ac:dyDescent="0.3">
      <c r="A2" s="11">
        <v>1</v>
      </c>
      <c r="B2" s="24">
        <v>45291</v>
      </c>
      <c r="C2" s="24">
        <v>45297</v>
      </c>
      <c r="D2" s="32">
        <f t="shared" ref="D2:D21" si="0">IF(SUMIFS(tempo_instagram,data_instagram,"&gt;="&amp;B2,data_instagram,"&lt;="&amp;C2)=0,"",SUMIFS(tempo_instagram,data_instagram,"&gt;="&amp;B2,data_instagram,"&lt;="&amp;C2))</f>
        <v>275</v>
      </c>
      <c r="E2" s="25">
        <f ca="1">IF(D2&lt;&gt;"",D2/IF((INT(NOW()-B2)+1)&lt;=0,"",IF((INT(NOW()-B2)+1)&gt;7,7,INT(NOW()-B2)+1)),"")</f>
        <v>39.285714285714285</v>
      </c>
      <c r="F2" s="11"/>
      <c r="H2" s="58" t="s">
        <v>12</v>
      </c>
      <c r="I2" s="31" t="s">
        <v>13</v>
      </c>
      <c r="K2" s="58" t="s">
        <v>12</v>
      </c>
      <c r="L2" s="31" t="s">
        <v>13</v>
      </c>
    </row>
    <row r="3" spans="1:16" x14ac:dyDescent="0.3">
      <c r="A3" s="11">
        <v>2</v>
      </c>
      <c r="B3" s="24">
        <f>C2+1</f>
        <v>45298</v>
      </c>
      <c r="C3" s="24">
        <f t="shared" ref="C3:C8" si="1">B3+6</f>
        <v>45304</v>
      </c>
      <c r="D3" s="32">
        <f t="shared" si="0"/>
        <v>490</v>
      </c>
      <c r="E3" s="25">
        <f t="shared" ref="E3:E21" ca="1" si="2">IF(D3&lt;&gt;"",D3/IF((INT(NOW()-B3)+1)&lt;=0,"",IF((INT(NOW()-B3)+1)&gt;7,7,INT(NOW()-B3)+1)),"")</f>
        <v>70</v>
      </c>
      <c r="F3" s="34">
        <f ca="1">IF(AND(E2&gt;0,E2&lt;&gt;"",E3&lt;&gt;""),(E3-E2)/E2,0)</f>
        <v>0.78181818181818186</v>
      </c>
      <c r="H3" s="58"/>
      <c r="I3" s="31">
        <v>2024</v>
      </c>
      <c r="K3" s="58"/>
      <c r="L3" s="31">
        <v>2024</v>
      </c>
    </row>
    <row r="4" spans="1:16" x14ac:dyDescent="0.3">
      <c r="A4" s="11">
        <v>3</v>
      </c>
      <c r="B4" s="24">
        <f t="shared" ref="B4:B8" si="3">C3+1</f>
        <v>45305</v>
      </c>
      <c r="C4" s="24">
        <f t="shared" si="1"/>
        <v>45311</v>
      </c>
      <c r="D4" s="32">
        <f t="shared" si="0"/>
        <v>487</v>
      </c>
      <c r="E4" s="25">
        <f t="shared" ca="1" si="2"/>
        <v>69.571428571428569</v>
      </c>
      <c r="F4" s="34">
        <f t="shared" ref="F4:F21" ca="1" si="4">IF(AND(E3&gt;0,E3&lt;&gt;"",E4&lt;&gt;""),(E4-E3)/E3,0)</f>
        <v>-6.1224489795918659E-3</v>
      </c>
      <c r="H4" s="25" t="s">
        <v>14</v>
      </c>
      <c r="I4" s="25">
        <f t="shared" ref="I4:I15" si="5">SUMIFS(tempo_instagram,mes_instagram,$H4,ano_instagram,I$3)/60</f>
        <v>32.1</v>
      </c>
      <c r="K4" s="25" t="s">
        <v>14</v>
      </c>
      <c r="L4" s="25">
        <f t="shared" ref="L4:L15" si="6">IF(SUMIFS(tempo_instagram,mes_instagram,$H4,ano_instagram,I$3)&gt;0,AVERAGEIFS(tempo_instagram,mes_instagram,$K4,ano_instagram,L$3),"")</f>
        <v>62.12903225806452</v>
      </c>
    </row>
    <row r="5" spans="1:16" x14ac:dyDescent="0.3">
      <c r="A5" s="11">
        <v>4</v>
      </c>
      <c r="B5" s="24">
        <f t="shared" si="3"/>
        <v>45312</v>
      </c>
      <c r="C5" s="24">
        <f t="shared" si="1"/>
        <v>45318</v>
      </c>
      <c r="D5" s="32">
        <f t="shared" si="0"/>
        <v>455</v>
      </c>
      <c r="E5" s="25">
        <f t="shared" ca="1" si="2"/>
        <v>65</v>
      </c>
      <c r="F5" s="34">
        <f t="shared" ca="1" si="4"/>
        <v>-6.5708418891170406E-2</v>
      </c>
      <c r="H5" s="25" t="s">
        <v>15</v>
      </c>
      <c r="I5" s="25">
        <f t="shared" si="5"/>
        <v>29.366666666666667</v>
      </c>
      <c r="K5" s="25" t="s">
        <v>15</v>
      </c>
      <c r="L5" s="25">
        <f t="shared" si="6"/>
        <v>60.758620689655174</v>
      </c>
    </row>
    <row r="6" spans="1:16" x14ac:dyDescent="0.3">
      <c r="A6" s="11">
        <v>5</v>
      </c>
      <c r="B6" s="24">
        <f t="shared" si="3"/>
        <v>45319</v>
      </c>
      <c r="C6" s="24">
        <f t="shared" si="1"/>
        <v>45325</v>
      </c>
      <c r="D6" s="32">
        <f t="shared" si="0"/>
        <v>437</v>
      </c>
      <c r="E6" s="25">
        <f t="shared" ca="1" si="2"/>
        <v>62.428571428571431</v>
      </c>
      <c r="F6" s="34">
        <f t="shared" ca="1" si="4"/>
        <v>-3.9560439560439531E-2</v>
      </c>
      <c r="H6" s="25" t="s">
        <v>16</v>
      </c>
      <c r="I6" s="25">
        <f t="shared" si="5"/>
        <v>29</v>
      </c>
      <c r="K6" s="25" t="s">
        <v>16</v>
      </c>
      <c r="L6" s="25">
        <f t="shared" si="6"/>
        <v>56.12903225806452</v>
      </c>
    </row>
    <row r="7" spans="1:16" x14ac:dyDescent="0.3">
      <c r="A7" s="11">
        <v>6</v>
      </c>
      <c r="B7" s="24">
        <f t="shared" si="3"/>
        <v>45326</v>
      </c>
      <c r="C7" s="24">
        <f t="shared" si="1"/>
        <v>45332</v>
      </c>
      <c r="D7" s="32">
        <f t="shared" si="0"/>
        <v>377</v>
      </c>
      <c r="E7" s="25">
        <f t="shared" ca="1" si="2"/>
        <v>53.857142857142854</v>
      </c>
      <c r="F7" s="34">
        <f t="shared" ca="1" si="4"/>
        <v>-0.13729977116704814</v>
      </c>
      <c r="H7" s="25" t="s">
        <v>17</v>
      </c>
      <c r="I7" s="25">
        <f t="shared" si="5"/>
        <v>17.983333333333334</v>
      </c>
      <c r="K7" s="25" t="s">
        <v>17</v>
      </c>
      <c r="L7" s="25">
        <f t="shared" si="6"/>
        <v>46.913043478260867</v>
      </c>
    </row>
    <row r="8" spans="1:16" x14ac:dyDescent="0.3">
      <c r="A8" s="11">
        <v>7</v>
      </c>
      <c r="B8" s="24">
        <f t="shared" si="3"/>
        <v>45333</v>
      </c>
      <c r="C8" s="24">
        <f t="shared" si="1"/>
        <v>45339</v>
      </c>
      <c r="D8" s="32">
        <f t="shared" si="0"/>
        <v>329</v>
      </c>
      <c r="E8" s="25">
        <f t="shared" ca="1" si="2"/>
        <v>47</v>
      </c>
      <c r="F8" s="34">
        <f t="shared" ca="1" si="4"/>
        <v>-0.12732095490716175</v>
      </c>
      <c r="H8" s="25" t="s">
        <v>18</v>
      </c>
      <c r="I8" s="25">
        <f t="shared" si="5"/>
        <v>0</v>
      </c>
      <c r="K8" s="25" t="s">
        <v>18</v>
      </c>
      <c r="L8" s="25" t="str">
        <f t="shared" si="6"/>
        <v/>
      </c>
    </row>
    <row r="9" spans="1:16" x14ac:dyDescent="0.3">
      <c r="A9" s="11">
        <v>8</v>
      </c>
      <c r="B9" s="24">
        <f t="shared" ref="B9:B21" si="7">C8+1</f>
        <v>45340</v>
      </c>
      <c r="C9" s="24">
        <f t="shared" ref="C9:C21" si="8">B9+6</f>
        <v>45346</v>
      </c>
      <c r="D9" s="32">
        <f t="shared" si="0"/>
        <v>496</v>
      </c>
      <c r="E9" s="25">
        <f t="shared" ca="1" si="2"/>
        <v>70.857142857142861</v>
      </c>
      <c r="F9" s="34">
        <f t="shared" ca="1" si="4"/>
        <v>0.50759878419452897</v>
      </c>
      <c r="H9" s="25" t="s">
        <v>19</v>
      </c>
      <c r="I9" s="25">
        <f t="shared" si="5"/>
        <v>0</v>
      </c>
      <c r="K9" s="25" t="s">
        <v>19</v>
      </c>
      <c r="L9" s="25" t="str">
        <f t="shared" si="6"/>
        <v/>
      </c>
    </row>
    <row r="10" spans="1:16" x14ac:dyDescent="0.3">
      <c r="A10" s="11">
        <v>9</v>
      </c>
      <c r="B10" s="24">
        <f t="shared" si="7"/>
        <v>45347</v>
      </c>
      <c r="C10" s="24">
        <f t="shared" si="8"/>
        <v>45353</v>
      </c>
      <c r="D10" s="32">
        <f t="shared" si="0"/>
        <v>416</v>
      </c>
      <c r="E10" s="25">
        <f t="shared" ca="1" si="2"/>
        <v>59.428571428571431</v>
      </c>
      <c r="F10" s="34">
        <f t="shared" ca="1" si="4"/>
        <v>-0.16129032258064518</v>
      </c>
      <c r="H10" s="25" t="s">
        <v>20</v>
      </c>
      <c r="I10" s="25">
        <f t="shared" si="5"/>
        <v>0</v>
      </c>
      <c r="K10" s="25" t="s">
        <v>20</v>
      </c>
      <c r="L10" s="25" t="str">
        <f t="shared" si="6"/>
        <v/>
      </c>
      <c r="P10" s="7"/>
    </row>
    <row r="11" spans="1:16" x14ac:dyDescent="0.3">
      <c r="A11" s="11">
        <v>10</v>
      </c>
      <c r="B11" s="24">
        <f t="shared" si="7"/>
        <v>45354</v>
      </c>
      <c r="C11" s="24">
        <f t="shared" si="8"/>
        <v>45360</v>
      </c>
      <c r="D11" s="32">
        <f t="shared" si="0"/>
        <v>306</v>
      </c>
      <c r="E11" s="25">
        <f t="shared" ca="1" si="2"/>
        <v>43.714285714285715</v>
      </c>
      <c r="F11" s="34">
        <f t="shared" ca="1" si="4"/>
        <v>-0.26442307692307693</v>
      </c>
      <c r="H11" s="25" t="s">
        <v>21</v>
      </c>
      <c r="I11" s="25">
        <f t="shared" si="5"/>
        <v>0</v>
      </c>
      <c r="K11" s="25" t="s">
        <v>21</v>
      </c>
      <c r="L11" s="25" t="str">
        <f t="shared" si="6"/>
        <v/>
      </c>
    </row>
    <row r="12" spans="1:16" x14ac:dyDescent="0.3">
      <c r="A12" s="11">
        <v>11</v>
      </c>
      <c r="B12" s="24">
        <f t="shared" si="7"/>
        <v>45361</v>
      </c>
      <c r="C12" s="24">
        <f t="shared" si="8"/>
        <v>45367</v>
      </c>
      <c r="D12" s="32">
        <f t="shared" si="0"/>
        <v>415</v>
      </c>
      <c r="E12" s="25">
        <f t="shared" ca="1" si="2"/>
        <v>59.285714285714285</v>
      </c>
      <c r="F12" s="34">
        <f t="shared" ca="1" si="4"/>
        <v>0.35620915032679734</v>
      </c>
      <c r="H12" s="25" t="s">
        <v>22</v>
      </c>
      <c r="I12" s="25">
        <f t="shared" si="5"/>
        <v>0</v>
      </c>
      <c r="K12" s="25" t="s">
        <v>22</v>
      </c>
      <c r="L12" s="25" t="str">
        <f t="shared" si="6"/>
        <v/>
      </c>
    </row>
    <row r="13" spans="1:16" x14ac:dyDescent="0.3">
      <c r="A13" s="11">
        <v>12</v>
      </c>
      <c r="B13" s="24">
        <f t="shared" si="7"/>
        <v>45368</v>
      </c>
      <c r="C13" s="24">
        <f t="shared" si="8"/>
        <v>45374</v>
      </c>
      <c r="D13" s="32">
        <f t="shared" si="0"/>
        <v>491</v>
      </c>
      <c r="E13" s="25">
        <f t="shared" ca="1" si="2"/>
        <v>70.142857142857139</v>
      </c>
      <c r="F13" s="34">
        <f t="shared" ca="1" si="4"/>
        <v>0.18313253012048189</v>
      </c>
      <c r="H13" s="25" t="s">
        <v>23</v>
      </c>
      <c r="I13" s="25">
        <f t="shared" si="5"/>
        <v>0</v>
      </c>
      <c r="K13" s="25" t="s">
        <v>23</v>
      </c>
      <c r="L13" s="25" t="str">
        <f t="shared" si="6"/>
        <v/>
      </c>
    </row>
    <row r="14" spans="1:16" x14ac:dyDescent="0.3">
      <c r="A14" s="11">
        <v>13</v>
      </c>
      <c r="B14" s="24">
        <f t="shared" si="7"/>
        <v>45375</v>
      </c>
      <c r="C14" s="24">
        <f t="shared" si="8"/>
        <v>45381</v>
      </c>
      <c r="D14" s="32">
        <f t="shared" si="0"/>
        <v>397</v>
      </c>
      <c r="E14" s="25">
        <f t="shared" ca="1" si="2"/>
        <v>56.714285714285715</v>
      </c>
      <c r="F14" s="34">
        <f t="shared" ca="1" si="4"/>
        <v>-0.19144602851323822</v>
      </c>
      <c r="H14" s="25" t="s">
        <v>24</v>
      </c>
      <c r="I14" s="25">
        <f t="shared" si="5"/>
        <v>0</v>
      </c>
      <c r="K14" s="25" t="s">
        <v>24</v>
      </c>
      <c r="L14" s="25" t="str">
        <f t="shared" si="6"/>
        <v/>
      </c>
    </row>
    <row r="15" spans="1:16" x14ac:dyDescent="0.3">
      <c r="A15" s="11">
        <v>14</v>
      </c>
      <c r="B15" s="24">
        <f t="shared" si="7"/>
        <v>45382</v>
      </c>
      <c r="C15" s="24">
        <f t="shared" si="8"/>
        <v>45388</v>
      </c>
      <c r="D15" s="32">
        <f t="shared" si="0"/>
        <v>418</v>
      </c>
      <c r="E15" s="25">
        <f t="shared" ca="1" si="2"/>
        <v>59.714285714285715</v>
      </c>
      <c r="F15" s="34">
        <f t="shared" ca="1" si="4"/>
        <v>5.2896725440806043E-2</v>
      </c>
      <c r="H15" s="25" t="s">
        <v>25</v>
      </c>
      <c r="I15" s="25">
        <f t="shared" si="5"/>
        <v>0</v>
      </c>
      <c r="K15" s="25" t="s">
        <v>25</v>
      </c>
      <c r="L15" s="25" t="str">
        <f t="shared" si="6"/>
        <v/>
      </c>
    </row>
    <row r="16" spans="1:16" x14ac:dyDescent="0.3">
      <c r="A16" s="11">
        <v>15</v>
      </c>
      <c r="B16" s="24">
        <f t="shared" si="7"/>
        <v>45389</v>
      </c>
      <c r="C16" s="24">
        <f t="shared" si="8"/>
        <v>45395</v>
      </c>
      <c r="D16" s="32">
        <f t="shared" si="0"/>
        <v>478</v>
      </c>
      <c r="E16" s="25">
        <f t="shared" ca="1" si="2"/>
        <v>68.285714285714292</v>
      </c>
      <c r="F16" s="34">
        <f t="shared" ca="1" si="4"/>
        <v>0.14354066985645941</v>
      </c>
      <c r="I16" s="4"/>
    </row>
    <row r="17" spans="1:12" x14ac:dyDescent="0.3">
      <c r="A17" s="11">
        <v>16</v>
      </c>
      <c r="B17" s="24">
        <f t="shared" si="7"/>
        <v>45396</v>
      </c>
      <c r="C17" s="24">
        <f t="shared" si="8"/>
        <v>45402</v>
      </c>
      <c r="D17" s="32">
        <f t="shared" si="0"/>
        <v>113</v>
      </c>
      <c r="E17" s="25">
        <f t="shared" ca="1" si="2"/>
        <v>16.142857142857142</v>
      </c>
      <c r="F17" s="34">
        <f ca="1">IF(AND(E16&gt;0,E16&lt;&gt;"",E17&lt;&gt;""),(E17-E16)/E16,0)</f>
        <v>-0.76359832635983271</v>
      </c>
      <c r="H17" s="5" t="s">
        <v>11</v>
      </c>
      <c r="I17" s="15">
        <f>SUM(I4:I15)</f>
        <v>108.45</v>
      </c>
      <c r="K17" s="5" t="s">
        <v>11</v>
      </c>
      <c r="L17" s="15">
        <f>AVERAGE(L4:L15)</f>
        <v>56.482432171011268</v>
      </c>
    </row>
    <row r="18" spans="1:12" x14ac:dyDescent="0.3">
      <c r="A18" s="11">
        <v>17</v>
      </c>
      <c r="B18" s="24">
        <f t="shared" si="7"/>
        <v>45403</v>
      </c>
      <c r="C18" s="24">
        <f t="shared" si="8"/>
        <v>45409</v>
      </c>
      <c r="D18" s="32">
        <f t="shared" si="0"/>
        <v>127</v>
      </c>
      <c r="E18" s="25">
        <f t="shared" ca="1" si="2"/>
        <v>18.142857142857142</v>
      </c>
      <c r="F18" s="34">
        <f ca="1">IF(AND(E17&gt;0,E17&lt;&gt;"",E18&lt;&gt;""),(E18-E17)/E17,0)</f>
        <v>0.12389380530973451</v>
      </c>
      <c r="I18" s="4"/>
    </row>
    <row r="19" spans="1:12" x14ac:dyDescent="0.3">
      <c r="A19" s="11">
        <v>18</v>
      </c>
      <c r="B19" s="24">
        <f t="shared" si="7"/>
        <v>45410</v>
      </c>
      <c r="C19" s="24">
        <f t="shared" si="8"/>
        <v>45416</v>
      </c>
      <c r="D19" s="32" t="str">
        <f t="shared" si="0"/>
        <v/>
      </c>
      <c r="E19" s="25" t="str">
        <f t="shared" ca="1" si="2"/>
        <v/>
      </c>
      <c r="F19" s="34">
        <f t="shared" ca="1" si="4"/>
        <v>0</v>
      </c>
      <c r="I19" s="4"/>
    </row>
    <row r="20" spans="1:12" x14ac:dyDescent="0.3">
      <c r="A20" s="11">
        <v>19</v>
      </c>
      <c r="B20" s="24">
        <f t="shared" si="7"/>
        <v>45417</v>
      </c>
      <c r="C20" s="24">
        <f t="shared" si="8"/>
        <v>45423</v>
      </c>
      <c r="D20" s="32" t="str">
        <f t="shared" si="0"/>
        <v/>
      </c>
      <c r="E20" s="25" t="str">
        <f t="shared" ca="1" si="2"/>
        <v/>
      </c>
      <c r="F20" s="34">
        <f t="shared" ca="1" si="4"/>
        <v>0</v>
      </c>
      <c r="I20" s="4"/>
    </row>
    <row r="21" spans="1:12" x14ac:dyDescent="0.3">
      <c r="A21" s="11">
        <v>20</v>
      </c>
      <c r="B21" s="24">
        <f t="shared" si="7"/>
        <v>45424</v>
      </c>
      <c r="C21" s="24">
        <f t="shared" si="8"/>
        <v>45430</v>
      </c>
      <c r="D21" s="32" t="str">
        <f t="shared" si="0"/>
        <v/>
      </c>
      <c r="E21" s="25" t="str">
        <f t="shared" ca="1" si="2"/>
        <v/>
      </c>
      <c r="F21" s="34">
        <f t="shared" ca="1" si="4"/>
        <v>0</v>
      </c>
      <c r="I21" s="4"/>
    </row>
    <row r="22" spans="1:12" x14ac:dyDescent="0.3">
      <c r="I22" s="4"/>
    </row>
  </sheetData>
  <mergeCells count="4">
    <mergeCell ref="H1:I1"/>
    <mergeCell ref="H2:H3"/>
    <mergeCell ref="K1:L1"/>
    <mergeCell ref="K2:K3"/>
  </mergeCells>
  <conditionalFormatting sqref="A2:E21">
    <cfRule type="expression" dxfId="18" priority="4">
      <formula>ODD(ROW())=ROW()</formula>
    </cfRule>
  </conditionalFormatting>
  <conditionalFormatting sqref="F3:F21">
    <cfRule type="expression" priority="5">
      <formula>F3=0</formula>
    </cfRule>
    <cfRule type="expression" dxfId="17" priority="6">
      <formula>F3&lt;0</formula>
    </cfRule>
    <cfRule type="expression" dxfId="16" priority="7">
      <formula>F3&gt;0</formula>
    </cfRule>
  </conditionalFormatting>
  <conditionalFormatting sqref="H4:I15">
    <cfRule type="expression" dxfId="15" priority="2">
      <formula>ODD(ROW())=ROW()</formula>
    </cfRule>
  </conditionalFormatting>
  <conditionalFormatting sqref="K4:L15">
    <cfRule type="expression" dxfId="14" priority="1">
      <formula>ODD(ROW())=ROW()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20</vt:i4>
      </vt:variant>
    </vt:vector>
  </HeadingPairs>
  <TitlesOfParts>
    <vt:vector size="36" baseType="lpstr">
      <vt:lpstr>Mast.</vt:lpstr>
      <vt:lpstr>M1</vt:lpstr>
      <vt:lpstr>M2</vt:lpstr>
      <vt:lpstr>Porn.</vt:lpstr>
      <vt:lpstr>P1</vt:lpstr>
      <vt:lpstr>P2</vt:lpstr>
      <vt:lpstr>Rel.</vt:lpstr>
      <vt:lpstr>Intag.</vt:lpstr>
      <vt:lpstr>I1</vt:lpstr>
      <vt:lpstr>Barba</vt:lpstr>
      <vt:lpstr>Cabelo</vt:lpstr>
      <vt:lpstr>Pêlos pub.</vt:lpstr>
      <vt:lpstr>Doação de sang.</vt:lpstr>
      <vt:lpstr>Jejum 1</vt:lpstr>
      <vt:lpstr>Jejum 2</vt:lpstr>
      <vt:lpstr>Vale-Refeição</vt:lpstr>
      <vt:lpstr>ano_1</vt:lpstr>
      <vt:lpstr>ano_2</vt:lpstr>
      <vt:lpstr>ano_instagram</vt:lpstr>
      <vt:lpstr>data_1</vt:lpstr>
      <vt:lpstr>data_2</vt:lpstr>
      <vt:lpstr>data_instagram</vt:lpstr>
      <vt:lpstr>data1</vt:lpstr>
      <vt:lpstr>mes_1</vt:lpstr>
      <vt:lpstr>mes_2</vt:lpstr>
      <vt:lpstr>mes_instagram</vt:lpstr>
      <vt:lpstr>numerico_1</vt:lpstr>
      <vt:lpstr>numerico_10</vt:lpstr>
      <vt:lpstr>numerico_2</vt:lpstr>
      <vt:lpstr>numerico_6</vt:lpstr>
      <vt:lpstr>numerico_7</vt:lpstr>
      <vt:lpstr>numerico_8</vt:lpstr>
      <vt:lpstr>numerico_9</vt:lpstr>
      <vt:lpstr>tempo_instagram</vt:lpstr>
      <vt:lpstr>ult_vez_1</vt:lpstr>
      <vt:lpstr>ult_vez_2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Zacarias</dc:creator>
  <cp:lastModifiedBy>Ariosvaldo Zacarias</cp:lastModifiedBy>
  <dcterms:created xsi:type="dcterms:W3CDTF">2015-06-05T18:19:34Z</dcterms:created>
  <dcterms:modified xsi:type="dcterms:W3CDTF">2025-01-28T23:09:49Z</dcterms:modified>
</cp:coreProperties>
</file>