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puskemas\docs\"/>
    </mc:Choice>
  </mc:AlternateContent>
  <xr:revisionPtr revIDLastSave="0" documentId="13_ncr:1_{0D1AD959-EB1F-4D4D-B582-22C8A7AE2B70}" xr6:coauthVersionLast="45" xr6:coauthVersionMax="45" xr10:uidLastSave="{00000000-0000-0000-0000-000000000000}"/>
  <bookViews>
    <workbookView xWindow="-120" yWindow="-120" windowWidth="20730" windowHeight="11160" tabRatio="744" activeTab="9" xr2:uid="{00000000-000D-0000-FFFF-FFFF00000000}"/>
  </bookViews>
  <sheets>
    <sheet name="Kriteria" sheetId="1" r:id="rId1"/>
    <sheet name="Anemnesa" sheetId="2" r:id="rId2"/>
    <sheet name="TD" sheetId="3" r:id="rId3"/>
    <sheet name="HR" sheetId="4" r:id="rId4"/>
    <sheet name="RR" sheetId="5" r:id="rId5"/>
    <sheet name="SUHU" sheetId="6" r:id="rId6"/>
    <sheet name="KOMPLIKASI" sheetId="7" r:id="rId7"/>
    <sheet name="Hb" sheetId="8" r:id="rId8"/>
    <sheet name="Malaria" sheetId="9" r:id="rId9"/>
    <sheet name="Hasil Alternatif" sheetId="10" r:id="rId10"/>
  </sheets>
  <calcPr calcId="191029"/>
</workbook>
</file>

<file path=xl/calcChain.xml><?xml version="1.0" encoding="utf-8"?>
<calcChain xmlns="http://schemas.openxmlformats.org/spreadsheetml/2006/main">
  <c r="I36" i="10" l="1"/>
  <c r="I53" i="10" l="1"/>
  <c r="I25" i="10" l="1"/>
  <c r="A12" i="10" l="1"/>
  <c r="E8" i="2" l="1"/>
  <c r="G9" i="2"/>
  <c r="H9" i="2"/>
  <c r="G3" i="2"/>
  <c r="G10" i="2" s="1"/>
  <c r="F8" i="2"/>
  <c r="F4" i="2"/>
  <c r="E7" i="2"/>
  <c r="I3" i="2"/>
  <c r="I10" i="2" s="1"/>
  <c r="H3" i="2"/>
  <c r="E8" i="9"/>
  <c r="F7" i="9"/>
  <c r="G5" i="9"/>
  <c r="F5" i="9"/>
  <c r="G4" i="9"/>
  <c r="D5" i="9"/>
  <c r="D8" i="9" s="1"/>
  <c r="D12" i="9" s="1"/>
  <c r="F4" i="9"/>
  <c r="F8" i="9" s="1"/>
  <c r="C7" i="9"/>
  <c r="C6" i="9"/>
  <c r="C5" i="9"/>
  <c r="C4" i="9"/>
  <c r="K10" i="8"/>
  <c r="F15" i="8"/>
  <c r="N12" i="8" s="1"/>
  <c r="H15" i="8"/>
  <c r="P14" i="8" s="1"/>
  <c r="C15" i="8"/>
  <c r="K11" i="8" s="1"/>
  <c r="H12" i="8"/>
  <c r="G12" i="8"/>
  <c r="G15" i="8" s="1"/>
  <c r="O13" i="8" s="1"/>
  <c r="E9" i="8"/>
  <c r="E15" i="8" s="1"/>
  <c r="M11" i="8" s="1"/>
  <c r="D9" i="8"/>
  <c r="D15" i="8" s="1"/>
  <c r="C14" i="7"/>
  <c r="G8" i="7"/>
  <c r="G15" i="7" s="1"/>
  <c r="G6" i="7"/>
  <c r="E7" i="7"/>
  <c r="F5" i="7"/>
  <c r="D7" i="7"/>
  <c r="D6" i="7"/>
  <c r="D5" i="7"/>
  <c r="G3" i="7"/>
  <c r="F3" i="7"/>
  <c r="D3" i="7"/>
  <c r="C8" i="7"/>
  <c r="C13" i="7" s="1"/>
  <c r="E3" i="7"/>
  <c r="E8" i="7"/>
  <c r="E15" i="7" s="1"/>
  <c r="E4" i="6"/>
  <c r="D4" i="6"/>
  <c r="D7" i="6" s="1"/>
  <c r="D10" i="6" s="1"/>
  <c r="E7" i="6"/>
  <c r="E12" i="6" s="1"/>
  <c r="D6" i="5"/>
  <c r="C6" i="5"/>
  <c r="C5" i="5"/>
  <c r="E10" i="5"/>
  <c r="E7" i="5"/>
  <c r="E12" i="5" s="1"/>
  <c r="D7" i="5"/>
  <c r="D12" i="5" s="1"/>
  <c r="C7" i="5"/>
  <c r="C11" i="5" s="1"/>
  <c r="C7" i="4"/>
  <c r="C10" i="4" s="1"/>
  <c r="E4" i="4"/>
  <c r="E7" i="4" s="1"/>
  <c r="D4" i="4"/>
  <c r="D7" i="4" s="1"/>
  <c r="D12" i="4" s="1"/>
  <c r="C7" i="3"/>
  <c r="C11" i="3" s="1"/>
  <c r="E4" i="3"/>
  <c r="D4" i="3"/>
  <c r="D7" i="3" s="1"/>
  <c r="E9" i="2"/>
  <c r="C5" i="2"/>
  <c r="C10" i="2" s="1"/>
  <c r="F5" i="2"/>
  <c r="F3" i="2"/>
  <c r="C4" i="2"/>
  <c r="E4" i="2"/>
  <c r="H4" i="2"/>
  <c r="H10" i="2" s="1"/>
  <c r="G6" i="2"/>
  <c r="D7" i="2"/>
  <c r="G8" i="2"/>
  <c r="D9" i="2"/>
  <c r="D10" i="2" s="1"/>
  <c r="F9" i="2"/>
  <c r="F7" i="1"/>
  <c r="E3" i="1"/>
  <c r="J6" i="1"/>
  <c r="J5" i="1"/>
  <c r="J4" i="1"/>
  <c r="E7" i="1"/>
  <c r="C7" i="1"/>
  <c r="C6" i="1"/>
  <c r="C4" i="1"/>
  <c r="I8" i="1"/>
  <c r="I7" i="1"/>
  <c r="J9" i="1"/>
  <c r="I6" i="1"/>
  <c r="I5" i="1"/>
  <c r="I4" i="1"/>
  <c r="I3" i="1"/>
  <c r="H7" i="1"/>
  <c r="H6" i="1"/>
  <c r="H5" i="1"/>
  <c r="H4" i="1"/>
  <c r="H3" i="1"/>
  <c r="J8" i="1"/>
  <c r="J7" i="1"/>
  <c r="J3" i="1"/>
  <c r="F4" i="1"/>
  <c r="F11" i="1" s="1"/>
  <c r="F15" i="1" s="1"/>
  <c r="G11" i="1"/>
  <c r="G18" i="1" s="1"/>
  <c r="D7" i="1"/>
  <c r="D11" i="1" s="1"/>
  <c r="D17" i="1" s="1"/>
  <c r="E6" i="1"/>
  <c r="E4" i="1"/>
  <c r="F10" i="2" l="1"/>
  <c r="H11" i="1"/>
  <c r="H21" i="1" s="1"/>
  <c r="E10" i="6"/>
  <c r="C8" i="9"/>
  <c r="C12" i="9" s="1"/>
  <c r="C15" i="7"/>
  <c r="G8" i="9"/>
  <c r="D10" i="4"/>
  <c r="G11" i="7"/>
  <c r="C10" i="3"/>
  <c r="K14" i="8"/>
  <c r="N10" i="8"/>
  <c r="O11" i="8"/>
  <c r="K13" i="8"/>
  <c r="N14" i="8"/>
  <c r="L14" i="8"/>
  <c r="L10" i="8"/>
  <c r="L13" i="8"/>
  <c r="L12" i="8"/>
  <c r="L11" i="8"/>
  <c r="L9" i="8"/>
  <c r="P9" i="8"/>
  <c r="P12" i="8"/>
  <c r="K9" i="8"/>
  <c r="M9" i="8"/>
  <c r="K12" i="8"/>
  <c r="O10" i="8"/>
  <c r="P11" i="8"/>
  <c r="M12" i="8"/>
  <c r="N13" i="8"/>
  <c r="O14" i="8"/>
  <c r="M13" i="8"/>
  <c r="O9" i="8"/>
  <c r="M10" i="8"/>
  <c r="N11" i="8"/>
  <c r="O12" i="8"/>
  <c r="P13" i="8"/>
  <c r="M14" i="8"/>
  <c r="N9" i="8"/>
  <c r="P10" i="8"/>
  <c r="E11" i="7"/>
  <c r="E12" i="7"/>
  <c r="E13" i="7"/>
  <c r="E14" i="7"/>
  <c r="F8" i="7"/>
  <c r="C12" i="7"/>
  <c r="G12" i="7"/>
  <c r="G13" i="7"/>
  <c r="G14" i="7"/>
  <c r="E10" i="2"/>
  <c r="E18" i="2" s="1"/>
  <c r="C12" i="3"/>
  <c r="D11" i="3"/>
  <c r="D12" i="3"/>
  <c r="E7" i="3"/>
  <c r="D10" i="3"/>
  <c r="I11" i="1"/>
  <c r="I20" i="1" s="1"/>
  <c r="E11" i="1"/>
  <c r="E21" i="1" s="1"/>
  <c r="C11" i="1"/>
  <c r="J11" i="1"/>
  <c r="J19" i="1" s="1"/>
  <c r="C17" i="1"/>
  <c r="G13" i="9"/>
  <c r="G11" i="9"/>
  <c r="G14" i="9"/>
  <c r="F13" i="9"/>
  <c r="D14" i="9"/>
  <c r="D11" i="9"/>
  <c r="D15" i="9"/>
  <c r="D13" i="9"/>
  <c r="E12" i="9"/>
  <c r="E13" i="9"/>
  <c r="E14" i="9"/>
  <c r="E15" i="9"/>
  <c r="F12" i="9"/>
  <c r="F14" i="9"/>
  <c r="F15" i="9"/>
  <c r="F11" i="9"/>
  <c r="G12" i="9"/>
  <c r="C15" i="9"/>
  <c r="G15" i="9"/>
  <c r="E11" i="9"/>
  <c r="C11" i="7"/>
  <c r="D8" i="7"/>
  <c r="D11" i="6"/>
  <c r="E11" i="6"/>
  <c r="D12" i="6"/>
  <c r="C7" i="6"/>
  <c r="C10" i="5"/>
  <c r="C12" i="5"/>
  <c r="F12" i="5" s="1"/>
  <c r="D10" i="5"/>
  <c r="F10" i="5" s="1"/>
  <c r="D11" i="5"/>
  <c r="E11" i="5"/>
  <c r="E11" i="4"/>
  <c r="E12" i="4"/>
  <c r="C11" i="4"/>
  <c r="E10" i="4"/>
  <c r="F10" i="4" s="1"/>
  <c r="D11" i="4"/>
  <c r="C12" i="4"/>
  <c r="I19" i="2"/>
  <c r="C17" i="2"/>
  <c r="D15" i="2"/>
  <c r="F18" i="2"/>
  <c r="H19" i="2"/>
  <c r="G17" i="2"/>
  <c r="D15" i="1"/>
  <c r="I19" i="1"/>
  <c r="G16" i="1"/>
  <c r="G17" i="1"/>
  <c r="G20" i="1"/>
  <c r="G19" i="1"/>
  <c r="G21" i="1"/>
  <c r="D14" i="1"/>
  <c r="D19" i="1"/>
  <c r="D18" i="1"/>
  <c r="D21" i="1"/>
  <c r="D16" i="1"/>
  <c r="D20" i="1"/>
  <c r="C20" i="1"/>
  <c r="C14" i="1"/>
  <c r="H20" i="1"/>
  <c r="G15" i="1"/>
  <c r="G14" i="1"/>
  <c r="F19" i="1"/>
  <c r="F17" i="1"/>
  <c r="F20" i="1"/>
  <c r="F14" i="1"/>
  <c r="F18" i="1"/>
  <c r="F16" i="1"/>
  <c r="F21" i="1"/>
  <c r="J17" i="1"/>
  <c r="C15" i="1"/>
  <c r="C18" i="1"/>
  <c r="C19" i="1"/>
  <c r="C16" i="1"/>
  <c r="C21" i="1"/>
  <c r="H14" i="1"/>
  <c r="H15" i="1"/>
  <c r="H19" i="1"/>
  <c r="H17" i="1"/>
  <c r="H18" i="1"/>
  <c r="H16" i="1"/>
  <c r="G10" i="5" l="1"/>
  <c r="H16" i="5"/>
  <c r="G10" i="4"/>
  <c r="H16" i="4"/>
  <c r="I17" i="1"/>
  <c r="G12" i="5"/>
  <c r="H18" i="5"/>
  <c r="C13" i="9"/>
  <c r="C11" i="9"/>
  <c r="C14" i="9"/>
  <c r="J14" i="1"/>
  <c r="J20" i="1"/>
  <c r="K20" i="1" s="1"/>
  <c r="I21" i="1"/>
  <c r="E20" i="1"/>
  <c r="I14" i="1"/>
  <c r="E16" i="1"/>
  <c r="K16" i="1" s="1"/>
  <c r="I15" i="1"/>
  <c r="I18" i="1"/>
  <c r="J16" i="1"/>
  <c r="E18" i="1"/>
  <c r="I16" i="1"/>
  <c r="F15" i="7"/>
  <c r="F14" i="7"/>
  <c r="F12" i="7"/>
  <c r="D14" i="7"/>
  <c r="D13" i="7"/>
  <c r="H13" i="7" s="1"/>
  <c r="D12" i="7"/>
  <c r="D11" i="7"/>
  <c r="F13" i="7"/>
  <c r="D15" i="7"/>
  <c r="H15" i="7" s="1"/>
  <c r="F11" i="7"/>
  <c r="F11" i="4"/>
  <c r="F12" i="4"/>
  <c r="E11" i="3"/>
  <c r="F11" i="3" s="1"/>
  <c r="E12" i="3"/>
  <c r="F12" i="3" s="1"/>
  <c r="E10" i="3"/>
  <c r="F10" i="3" s="1"/>
  <c r="J21" i="1"/>
  <c r="K21" i="1" s="1"/>
  <c r="J18" i="1"/>
  <c r="E14" i="1"/>
  <c r="K14" i="1" s="1"/>
  <c r="E15" i="1"/>
  <c r="J15" i="1"/>
  <c r="E19" i="1"/>
  <c r="K19" i="1" s="1"/>
  <c r="E17" i="1"/>
  <c r="K17" i="1" s="1"/>
  <c r="H13" i="9"/>
  <c r="H14" i="9"/>
  <c r="H11" i="9"/>
  <c r="H15" i="9"/>
  <c r="H12" i="9"/>
  <c r="Q11" i="8"/>
  <c r="Q9" i="8"/>
  <c r="Q14" i="8"/>
  <c r="Q12" i="8"/>
  <c r="Q10" i="8"/>
  <c r="Q13" i="8"/>
  <c r="C10" i="6"/>
  <c r="F10" i="6" s="1"/>
  <c r="C12" i="6"/>
  <c r="F12" i="6" s="1"/>
  <c r="C11" i="6"/>
  <c r="F11" i="6" s="1"/>
  <c r="F11" i="5"/>
  <c r="I16" i="2"/>
  <c r="I14" i="2"/>
  <c r="F13" i="2"/>
  <c r="F14" i="2"/>
  <c r="I18" i="2"/>
  <c r="H15" i="2"/>
  <c r="F15" i="2"/>
  <c r="D13" i="2"/>
  <c r="H13" i="2"/>
  <c r="D18" i="2"/>
  <c r="H18" i="2"/>
  <c r="G15" i="2"/>
  <c r="F16" i="2"/>
  <c r="I17" i="2"/>
  <c r="I15" i="2"/>
  <c r="F17" i="2"/>
  <c r="D19" i="2"/>
  <c r="I13" i="2"/>
  <c r="G13" i="2"/>
  <c r="F19" i="2"/>
  <c r="D17" i="2"/>
  <c r="E17" i="2"/>
  <c r="D14" i="2"/>
  <c r="G14" i="2"/>
  <c r="G18" i="2"/>
  <c r="D16" i="2"/>
  <c r="G16" i="2"/>
  <c r="G19" i="2"/>
  <c r="C15" i="2"/>
  <c r="C19" i="2"/>
  <c r="C13" i="2"/>
  <c r="H17" i="2"/>
  <c r="H14" i="2"/>
  <c r="C18" i="2"/>
  <c r="C14" i="2"/>
  <c r="H16" i="2"/>
  <c r="C16" i="2"/>
  <c r="E19" i="2"/>
  <c r="E14" i="2"/>
  <c r="E13" i="2"/>
  <c r="E16" i="2"/>
  <c r="E15" i="2"/>
  <c r="G11" i="6" l="1"/>
  <c r="H16" i="6"/>
  <c r="R10" i="8"/>
  <c r="S18" i="8"/>
  <c r="R11" i="8"/>
  <c r="S19" i="8"/>
  <c r="I14" i="9"/>
  <c r="J21" i="9"/>
  <c r="G12" i="6"/>
  <c r="H17" i="6"/>
  <c r="R12" i="8"/>
  <c r="S20" i="8"/>
  <c r="I12" i="9"/>
  <c r="J19" i="9"/>
  <c r="I13" i="9"/>
  <c r="K11" i="9" s="1"/>
  <c r="K12" i="9" s="1"/>
  <c r="K13" i="9" s="1"/>
  <c r="J20" i="9"/>
  <c r="G10" i="3"/>
  <c r="H16" i="3"/>
  <c r="G11" i="4"/>
  <c r="I10" i="4" s="1"/>
  <c r="I11" i="4" s="1"/>
  <c r="I12" i="4" s="1"/>
  <c r="H17" i="4"/>
  <c r="G10" i="6"/>
  <c r="H15" i="6"/>
  <c r="R14" i="8"/>
  <c r="S22" i="8"/>
  <c r="I15" i="9"/>
  <c r="J22" i="9"/>
  <c r="G12" i="3"/>
  <c r="H18" i="3"/>
  <c r="H11" i="7"/>
  <c r="H12" i="7"/>
  <c r="G11" i="5"/>
  <c r="I10" i="5" s="1"/>
  <c r="I11" i="5" s="1"/>
  <c r="I12" i="5" s="1"/>
  <c r="H17" i="5"/>
  <c r="R13" i="8"/>
  <c r="S21" i="8"/>
  <c r="R9" i="8"/>
  <c r="S17" i="8"/>
  <c r="I11" i="9"/>
  <c r="J18" i="9"/>
  <c r="K18" i="1"/>
  <c r="G11" i="3"/>
  <c r="H17" i="3"/>
  <c r="I15" i="7"/>
  <c r="J23" i="7"/>
  <c r="I13" i="7"/>
  <c r="J21" i="7"/>
  <c r="G12" i="4"/>
  <c r="H18" i="4"/>
  <c r="H14" i="7"/>
  <c r="K15" i="1"/>
  <c r="T9" i="8"/>
  <c r="T10" i="8" s="1"/>
  <c r="T11" i="8" s="1"/>
  <c r="I10" i="3"/>
  <c r="I11" i="3" s="1"/>
  <c r="I12" i="3" s="1"/>
  <c r="L15" i="1"/>
  <c r="O24" i="1"/>
  <c r="L20" i="1"/>
  <c r="O29" i="1"/>
  <c r="L16" i="1"/>
  <c r="O25" i="1"/>
  <c r="L17" i="1"/>
  <c r="O26" i="1"/>
  <c r="L14" i="1"/>
  <c r="O23" i="1"/>
  <c r="L19" i="1"/>
  <c r="O28" i="1"/>
  <c r="L21" i="1"/>
  <c r="O30" i="1"/>
  <c r="L18" i="1"/>
  <c r="O27" i="1"/>
  <c r="I10" i="6"/>
  <c r="I11" i="6" s="1"/>
  <c r="I12" i="6" s="1"/>
  <c r="J15" i="2"/>
  <c r="J19" i="2"/>
  <c r="J17" i="2"/>
  <c r="J14" i="2"/>
  <c r="J18" i="2"/>
  <c r="J13" i="2"/>
  <c r="J16" i="2"/>
  <c r="I14" i="7" l="1"/>
  <c r="J22" i="7"/>
  <c r="I12" i="7"/>
  <c r="J20" i="7"/>
  <c r="I11" i="7"/>
  <c r="K11" i="7" s="1"/>
  <c r="K12" i="7" s="1"/>
  <c r="K13" i="7" s="1"/>
  <c r="J19" i="7"/>
  <c r="K13" i="2"/>
  <c r="M20" i="2"/>
  <c r="K19" i="2"/>
  <c r="M26" i="2"/>
  <c r="K18" i="2"/>
  <c r="M25" i="2"/>
  <c r="K15" i="2"/>
  <c r="M22" i="2"/>
  <c r="K14" i="2"/>
  <c r="M21" i="2"/>
  <c r="K16" i="2"/>
  <c r="M23" i="2"/>
  <c r="K17" i="2"/>
  <c r="M24" i="2"/>
  <c r="N14" i="1"/>
  <c r="N15" i="1" s="1"/>
  <c r="N16" i="1" s="1"/>
  <c r="M13" i="2" l="1"/>
  <c r="M14" i="2" s="1"/>
  <c r="M15" i="2" s="1"/>
</calcChain>
</file>

<file path=xl/sharedStrings.xml><?xml version="1.0" encoding="utf-8"?>
<sst xmlns="http://schemas.openxmlformats.org/spreadsheetml/2006/main" count="477" uniqueCount="112">
  <si>
    <t>Kriteria</t>
  </si>
  <si>
    <t>Anamnesa</t>
  </si>
  <si>
    <t>TD</t>
  </si>
  <si>
    <t>HR</t>
  </si>
  <si>
    <t>RR</t>
  </si>
  <si>
    <t>Suhu</t>
  </si>
  <si>
    <t>Komplikasi</t>
  </si>
  <si>
    <t>Hb</t>
  </si>
  <si>
    <t>Malaria</t>
  </si>
  <si>
    <t>Total</t>
  </si>
  <si>
    <t>konsisten</t>
  </si>
  <si>
    <t>Anemnesa</t>
  </si>
  <si>
    <t>Panas</t>
  </si>
  <si>
    <t>Pusing</t>
  </si>
  <si>
    <t>Mual Muntah</t>
  </si>
  <si>
    <t>Keringat Dingin</t>
  </si>
  <si>
    <t>Kejang</t>
  </si>
  <si>
    <t>Sesak Napas</t>
  </si>
  <si>
    <t>Pucat</t>
  </si>
  <si>
    <t>Jumlah</t>
  </si>
  <si>
    <t>90/60 mmhg - 120/80mmhg</t>
  </si>
  <si>
    <t>&lt;90/60 mmhg</t>
  </si>
  <si>
    <t>&gt;120/80 mmhg</t>
  </si>
  <si>
    <t xml:space="preserve">Total </t>
  </si>
  <si>
    <t>total</t>
  </si>
  <si>
    <t>EVN</t>
  </si>
  <si>
    <t>50x/menit-80x/menit</t>
  </si>
  <si>
    <t>&lt;50x/menit</t>
  </si>
  <si>
    <t>&gt;80x/menit</t>
  </si>
  <si>
    <t>40-60x/menit &lt; 6 bulan</t>
  </si>
  <si>
    <t>20-30x/menit &gt; 6 bulan</t>
  </si>
  <si>
    <t>12-20x/menit &gt; 6 tahun</t>
  </si>
  <si>
    <t>SUHU</t>
  </si>
  <si>
    <t>36,5oC - 37,5oC</t>
  </si>
  <si>
    <t>&lt; 36,5oC</t>
  </si>
  <si>
    <t xml:space="preserve">&gt; 37,5oC  </t>
  </si>
  <si>
    <t>KOMPLIKASI</t>
  </si>
  <si>
    <t>Anemia Parah</t>
  </si>
  <si>
    <t>Malaria Otak</t>
  </si>
  <si>
    <t>Gagal Fungsi Organ Tubuh</t>
  </si>
  <si>
    <t>Gangguan Pernapasan</t>
  </si>
  <si>
    <t>Hipoglikemia</t>
  </si>
  <si>
    <t>Pemisalan</t>
  </si>
  <si>
    <t>A</t>
  </si>
  <si>
    <t>B</t>
  </si>
  <si>
    <t>C</t>
  </si>
  <si>
    <t>D</t>
  </si>
  <si>
    <t>E</t>
  </si>
  <si>
    <t>F</t>
  </si>
  <si>
    <t>Plasmodium falciparum</t>
  </si>
  <si>
    <t>MALARIA</t>
  </si>
  <si>
    <t xml:space="preserve">Plasmodium vivax </t>
  </si>
  <si>
    <t xml:space="preserve">Plasmodium ovale </t>
  </si>
  <si>
    <t>Plasmodium malariae</t>
  </si>
  <si>
    <t>Plasmodium knowlesi</t>
  </si>
  <si>
    <t>Tabel EVN Kriteria</t>
  </si>
  <si>
    <t>CI</t>
  </si>
  <si>
    <t>CR</t>
  </si>
  <si>
    <t>MAX</t>
  </si>
  <si>
    <t>Bobot</t>
  </si>
  <si>
    <t>panas</t>
  </si>
  <si>
    <t>pusing</t>
  </si>
  <si>
    <t>mual muntah</t>
  </si>
  <si>
    <t>keringat dingi</t>
  </si>
  <si>
    <t>kejang</t>
  </si>
  <si>
    <t xml:space="preserve">sesak </t>
  </si>
  <si>
    <t>pucat</t>
  </si>
  <si>
    <t>bobot</t>
  </si>
  <si>
    <t>&lt;13 gr/dl (Pria)            = E</t>
  </si>
  <si>
    <t>&gt;17 gr/dl (Pria)            = F</t>
  </si>
  <si>
    <t>&gt;15 gr/dl (Wanita)        = C</t>
  </si>
  <si>
    <t>&lt; 12 gr/dl (Wanita)       = B</t>
  </si>
  <si>
    <t>12-15 gr/dl (Wanita)   = A</t>
  </si>
  <si>
    <t>Pf</t>
  </si>
  <si>
    <t>Pv</t>
  </si>
  <si>
    <t>Po</t>
  </si>
  <si>
    <t>Pm</t>
  </si>
  <si>
    <t>Pk</t>
  </si>
  <si>
    <t xml:space="preserve">Contoh : </t>
  </si>
  <si>
    <t>Nama</t>
  </si>
  <si>
    <t>Yosef</t>
  </si>
  <si>
    <t>110/80</t>
  </si>
  <si>
    <t>83x</t>
  </si>
  <si>
    <t>17x</t>
  </si>
  <si>
    <t>tdk ada</t>
  </si>
  <si>
    <t>EVN Kriteria</t>
  </si>
  <si>
    <t>EVN Sub Kriteria</t>
  </si>
  <si>
    <t>8,0</t>
  </si>
  <si>
    <t>Alternatif</t>
  </si>
  <si>
    <t>Rawat Jalan</t>
  </si>
  <si>
    <t>Rawat Inap</t>
  </si>
  <si>
    <t>Rujuk</t>
  </si>
  <si>
    <t>Kerjan</t>
  </si>
  <si>
    <t>Sesak</t>
  </si>
  <si>
    <t>25-35%</t>
  </si>
  <si>
    <t>&lt;25%</t>
  </si>
  <si>
    <t>&gt;35%</t>
  </si>
  <si>
    <t>70/60</t>
  </si>
  <si>
    <t>Leo</t>
  </si>
  <si>
    <t>19x</t>
  </si>
  <si>
    <t>Hasil Perhitungan</t>
  </si>
  <si>
    <t xml:space="preserve">Persentase Alternatif </t>
  </si>
  <si>
    <t>Arif</t>
  </si>
  <si>
    <t>Tekana Darah</t>
  </si>
  <si>
    <t>Heart Rate</t>
  </si>
  <si>
    <t>Respiration Rate</t>
  </si>
  <si>
    <t>Hasil Lab Hemoglobin</t>
  </si>
  <si>
    <t>13-17 gr/dl (Pria)           = D</t>
  </si>
  <si>
    <t>(EVN Kriteria1 x EVN Sub kriteria1) +( EVNKriteria n x EVN sub kriteria n )= Hasil Nilai Alternatif</t>
  </si>
  <si>
    <t>34 % jadi Rawat Inap</t>
  </si>
  <si>
    <t>47 % jadi Rujuk</t>
  </si>
  <si>
    <t>24 % jadi Rawat Jalan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</si>
</sst>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0"/>
      <color theme="1"/>
      <name val="Times New Roman"/>
      <family val="1"/>
    </font>
    <font>
      <i/>
      <sz val="10"/>
      <name val="Times New Roman"/>
      <family val="1"/>
    </font>
    <font>
      <sz val="10"/>
      <color rgb="FF3B3738"/>
      <name val="Times New Roman"/>
      <family val="1"/>
    </font>
    <font>
      <i/>
      <sz val="10"/>
      <color theme="1"/>
      <name val="Times New Roman"/>
      <family val="1"/>
    </font>
    <font>
      <sz val="12"/>
      <color rgb="FF212529"/>
      <name val="Segoe UI"/>
      <family val="2"/>
    </font>
    <font>
      <sz val="11"/>
      <color rgb="FF212529"/>
      <name val="Times New Roman"/>
      <family val="1"/>
    </font>
    <font>
      <sz val="1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199">
    <xf numFmtId="0" fontId="0" fillId="0" borderId="0" xfId="0"/>
    <xf numFmtId="2" fontId="0" fillId="0" borderId="0" xfId="0" applyNumberFormat="1"/>
    <xf numFmtId="2" fontId="4" fillId="0" borderId="0" xfId="0" applyNumberFormat="1" applyFont="1"/>
    <xf numFmtId="2" fontId="1" fillId="0" borderId="7" xfId="0" applyNumberFormat="1" applyFont="1" applyBorder="1" applyAlignment="1">
      <alignment vertical="center" wrapText="1"/>
    </xf>
    <xf numFmtId="2" fontId="0" fillId="0" borderId="7" xfId="0" applyNumberFormat="1" applyBorder="1"/>
    <xf numFmtId="2" fontId="2" fillId="5" borderId="7" xfId="0" applyNumberFormat="1" applyFont="1" applyFill="1" applyBorder="1" applyAlignment="1">
      <alignment vertical="center" wrapText="1"/>
    </xf>
    <xf numFmtId="2" fontId="3" fillId="5" borderId="7" xfId="0" applyNumberFormat="1" applyFont="1" applyFill="1" applyBorder="1" applyAlignment="1">
      <alignment vertical="center" wrapText="1"/>
    </xf>
    <xf numFmtId="2" fontId="1" fillId="5" borderId="7" xfId="0" applyNumberFormat="1" applyFont="1" applyFill="1" applyBorder="1" applyAlignment="1">
      <alignment vertical="center" wrapText="1"/>
    </xf>
    <xf numFmtId="2" fontId="1" fillId="2" borderId="7" xfId="0" applyNumberFormat="1" applyFont="1" applyFill="1" applyBorder="1" applyAlignment="1">
      <alignment horizontal="center" vertical="center" wrapText="1"/>
    </xf>
    <xf numFmtId="2" fontId="0" fillId="5" borderId="7" xfId="0" applyNumberFormat="1" applyFill="1" applyBorder="1"/>
    <xf numFmtId="2" fontId="5" fillId="5" borderId="7" xfId="0" applyNumberFormat="1" applyFont="1" applyFill="1" applyBorder="1"/>
    <xf numFmtId="2" fontId="1" fillId="6" borderId="7" xfId="0" applyNumberFormat="1" applyFont="1" applyFill="1" applyBorder="1" applyAlignment="1">
      <alignment vertical="center" wrapText="1"/>
    </xf>
    <xf numFmtId="2" fontId="2" fillId="7" borderId="7" xfId="0" applyNumberFormat="1" applyFont="1" applyFill="1" applyBorder="1"/>
    <xf numFmtId="2" fontId="2" fillId="7" borderId="0" xfId="0" applyNumberFormat="1" applyFont="1" applyFill="1"/>
    <xf numFmtId="0" fontId="0" fillId="0" borderId="7" xfId="0" applyNumberFormat="1" applyBorder="1" applyAlignment="1">
      <alignment horizontal="center" vertical="center"/>
    </xf>
    <xf numFmtId="2" fontId="7" fillId="2" borderId="7" xfId="0" applyNumberFormat="1" applyFont="1" applyFill="1" applyBorder="1" applyAlignment="1">
      <alignment horizontal="center" vertical="center" wrapText="1"/>
    </xf>
    <xf numFmtId="2" fontId="8" fillId="5" borderId="7" xfId="0" applyNumberFormat="1" applyFont="1" applyFill="1" applyBorder="1" applyAlignment="1">
      <alignment horizontal="center" vertical="center" wrapText="1"/>
    </xf>
    <xf numFmtId="2" fontId="7" fillId="5" borderId="7" xfId="0" applyNumberFormat="1" applyFont="1" applyFill="1" applyBorder="1" applyAlignment="1">
      <alignment horizontal="center" vertical="center" wrapText="1"/>
    </xf>
    <xf numFmtId="2" fontId="7" fillId="5" borderId="7" xfId="0" applyNumberFormat="1" applyFont="1" applyFill="1" applyBorder="1" applyAlignment="1">
      <alignment horizontal="center" vertical="center"/>
    </xf>
    <xf numFmtId="2" fontId="9" fillId="5" borderId="7" xfId="0" applyNumberFormat="1" applyFont="1" applyFill="1" applyBorder="1" applyAlignment="1">
      <alignment horizontal="center" vertical="center"/>
    </xf>
    <xf numFmtId="2" fontId="8" fillId="7" borderId="7" xfId="0" applyNumberFormat="1" applyFont="1" applyFill="1" applyBorder="1"/>
    <xf numFmtId="2" fontId="8" fillId="7" borderId="0" xfId="0" applyNumberFormat="1" applyFont="1" applyFill="1"/>
    <xf numFmtId="2" fontId="7" fillId="0" borderId="0" xfId="0" applyNumberFormat="1" applyFont="1"/>
    <xf numFmtId="2" fontId="8" fillId="5" borderId="0" xfId="0" applyNumberFormat="1" applyFont="1" applyFill="1" applyAlignment="1">
      <alignment horizontal="center" vertical="center" wrapText="1"/>
    </xf>
    <xf numFmtId="2" fontId="7" fillId="5" borderId="7" xfId="0" applyNumberFormat="1" applyFont="1" applyFill="1" applyBorder="1" applyAlignment="1">
      <alignment vertical="center" wrapText="1"/>
    </xf>
    <xf numFmtId="2" fontId="7" fillId="0" borderId="7" xfId="0" applyNumberFormat="1" applyFont="1" applyBorder="1" applyAlignment="1">
      <alignment vertical="center" wrapText="1"/>
    </xf>
    <xf numFmtId="2" fontId="7" fillId="6" borderId="7" xfId="0" applyNumberFormat="1" applyFont="1" applyFill="1" applyBorder="1" applyAlignment="1">
      <alignment vertical="center" wrapText="1"/>
    </xf>
    <xf numFmtId="2" fontId="9" fillId="5" borderId="7" xfId="0" applyNumberFormat="1" applyFont="1" applyFill="1" applyBorder="1" applyAlignment="1">
      <alignment horizontal="center" vertical="center" wrapText="1"/>
    </xf>
    <xf numFmtId="2" fontId="7" fillId="0" borderId="7" xfId="0" applyNumberFormat="1" applyFont="1" applyBorder="1"/>
    <xf numFmtId="2" fontId="10" fillId="0" borderId="0" xfId="0" applyNumberFormat="1" applyFont="1"/>
    <xf numFmtId="2" fontId="7" fillId="5" borderId="7" xfId="0" applyNumberFormat="1" applyFont="1" applyFill="1" applyBorder="1"/>
    <xf numFmtId="0" fontId="7" fillId="0" borderId="0" xfId="0" applyFont="1"/>
    <xf numFmtId="0" fontId="7" fillId="2" borderId="1" xfId="0" applyFont="1" applyFill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8" fillId="4" borderId="3" xfId="0" applyFont="1" applyFill="1" applyBorder="1" applyAlignment="1">
      <alignment vertical="center" wrapText="1"/>
    </xf>
    <xf numFmtId="2" fontId="7" fillId="0" borderId="4" xfId="0" applyNumberFormat="1" applyFont="1" applyBorder="1" applyAlignment="1">
      <alignment vertical="center" wrapText="1"/>
    </xf>
    <xf numFmtId="2" fontId="7" fillId="0" borderId="0" xfId="0" applyNumberFormat="1" applyFont="1" applyFill="1" applyBorder="1" applyAlignment="1">
      <alignment vertical="center" wrapText="1"/>
    </xf>
    <xf numFmtId="2" fontId="11" fillId="5" borderId="7" xfId="0" applyNumberFormat="1" applyFont="1" applyFill="1" applyBorder="1" applyAlignment="1">
      <alignment horizontal="center" vertical="center"/>
    </xf>
    <xf numFmtId="2" fontId="7" fillId="0" borderId="7" xfId="0" applyNumberFormat="1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8" fillId="2" borderId="3" xfId="0" applyFont="1" applyFill="1" applyBorder="1" applyAlignment="1">
      <alignment vertical="center" wrapText="1"/>
    </xf>
    <xf numFmtId="0" fontId="8" fillId="4" borderId="5" xfId="0" applyFont="1" applyFill="1" applyBorder="1" applyAlignment="1">
      <alignment vertical="center" wrapText="1"/>
    </xf>
    <xf numFmtId="2" fontId="8" fillId="3" borderId="2" xfId="0" applyNumberFormat="1" applyFont="1" applyFill="1" applyBorder="1" applyAlignment="1">
      <alignment horizontal="center" vertical="center" wrapText="1"/>
    </xf>
    <xf numFmtId="2" fontId="7" fillId="3" borderId="2" xfId="0" applyNumberFormat="1" applyFont="1" applyFill="1" applyBorder="1" applyAlignment="1">
      <alignment horizontal="center" vertical="center" wrapText="1"/>
    </xf>
    <xf numFmtId="2" fontId="8" fillId="3" borderId="8" xfId="0" applyNumberFormat="1" applyFont="1" applyFill="1" applyBorder="1" applyAlignment="1">
      <alignment horizontal="center" vertical="center" wrapText="1"/>
    </xf>
    <xf numFmtId="2" fontId="8" fillId="3" borderId="7" xfId="0" applyNumberFormat="1" applyFont="1" applyFill="1" applyBorder="1" applyAlignment="1">
      <alignment horizontal="center" vertical="center" wrapText="1"/>
    </xf>
    <xf numFmtId="0" fontId="10" fillId="0" borderId="0" xfId="0" applyFont="1"/>
    <xf numFmtId="2" fontId="7" fillId="0" borderId="9" xfId="0" applyNumberFormat="1" applyFont="1" applyBorder="1" applyAlignment="1">
      <alignment vertical="center" wrapText="1"/>
    </xf>
    <xf numFmtId="2" fontId="7" fillId="0" borderId="6" xfId="0" applyNumberFormat="1" applyFont="1" applyBorder="1" applyAlignment="1">
      <alignment vertical="center" wrapText="1"/>
    </xf>
    <xf numFmtId="2" fontId="7" fillId="0" borderId="10" xfId="0" applyNumberFormat="1" applyFont="1" applyBorder="1" applyAlignment="1">
      <alignment vertical="center" wrapText="1"/>
    </xf>
    <xf numFmtId="0" fontId="8" fillId="2" borderId="0" xfId="0" applyFont="1" applyFill="1" applyBorder="1" applyAlignment="1">
      <alignment vertical="center" wrapText="1"/>
    </xf>
    <xf numFmtId="2" fontId="7" fillId="0" borderId="0" xfId="0" applyNumberFormat="1" applyFont="1" applyBorder="1" applyAlignment="1">
      <alignment vertical="center" wrapText="1"/>
    </xf>
    <xf numFmtId="2" fontId="7" fillId="0" borderId="0" xfId="0" applyNumberFormat="1" applyFont="1" applyAlignment="1">
      <alignment horizontal="center" vertical="center"/>
    </xf>
    <xf numFmtId="2" fontId="8" fillId="4" borderId="7" xfId="0" applyNumberFormat="1" applyFont="1" applyFill="1" applyBorder="1" applyAlignment="1">
      <alignment vertical="center" wrapText="1"/>
    </xf>
    <xf numFmtId="2" fontId="7" fillId="9" borderId="0" xfId="0" applyNumberFormat="1" applyFont="1" applyFill="1"/>
    <xf numFmtId="2" fontId="7" fillId="4" borderId="7" xfId="0" applyNumberFormat="1" applyFont="1" applyFill="1" applyBorder="1" applyAlignment="1">
      <alignment vertical="center" wrapText="1"/>
    </xf>
    <xf numFmtId="2" fontId="7" fillId="11" borderId="0" xfId="0" applyNumberFormat="1" applyFont="1" applyFill="1"/>
    <xf numFmtId="2" fontId="7" fillId="12" borderId="0" xfId="0" applyNumberFormat="1" applyFont="1" applyFill="1"/>
    <xf numFmtId="2" fontId="7" fillId="8" borderId="0" xfId="0" applyNumberFormat="1" applyFont="1" applyFill="1"/>
    <xf numFmtId="2" fontId="7" fillId="10" borderId="0" xfId="0" applyNumberFormat="1" applyFont="1" applyFill="1"/>
    <xf numFmtId="2" fontId="8" fillId="2" borderId="7" xfId="0" applyNumberFormat="1" applyFont="1" applyFill="1" applyBorder="1" applyAlignment="1">
      <alignment vertical="center" wrapText="1"/>
    </xf>
    <xf numFmtId="2" fontId="7" fillId="0" borderId="0" xfId="0" applyNumberFormat="1" applyFont="1" applyBorder="1"/>
    <xf numFmtId="2" fontId="11" fillId="6" borderId="0" xfId="0" applyNumberFormat="1" applyFont="1" applyFill="1" applyBorder="1" applyAlignment="1">
      <alignment horizontal="center" vertical="center"/>
    </xf>
    <xf numFmtId="2" fontId="8" fillId="5" borderId="7" xfId="0" applyNumberFormat="1" applyFont="1" applyFill="1" applyBorder="1" applyAlignment="1">
      <alignment vertical="center" wrapText="1"/>
    </xf>
    <xf numFmtId="2" fontId="7" fillId="0" borderId="7" xfId="0" applyNumberFormat="1" applyFont="1" applyBorder="1" applyAlignment="1">
      <alignment horizontal="center" vertical="center"/>
    </xf>
    <xf numFmtId="2" fontId="8" fillId="10" borderId="12" xfId="0" applyNumberFormat="1" applyFont="1" applyFill="1" applyBorder="1" applyAlignment="1">
      <alignment vertical="center" wrapText="1"/>
    </xf>
    <xf numFmtId="0" fontId="7" fillId="0" borderId="7" xfId="0" applyNumberFormat="1" applyFont="1" applyBorder="1" applyAlignment="1">
      <alignment horizontal="center" vertical="center"/>
    </xf>
    <xf numFmtId="2" fontId="8" fillId="12" borderId="12" xfId="0" applyNumberFormat="1" applyFont="1" applyFill="1" applyBorder="1" applyAlignment="1">
      <alignment vertical="center" wrapText="1"/>
    </xf>
    <xf numFmtId="0" fontId="7" fillId="0" borderId="7" xfId="0" applyNumberFormat="1" applyFont="1" applyBorder="1" applyAlignment="1">
      <alignment horizontal="center" vertical="center"/>
    </xf>
    <xf numFmtId="2" fontId="7" fillId="12" borderId="12" xfId="0" applyNumberFormat="1" applyFont="1" applyFill="1" applyBorder="1" applyAlignment="1">
      <alignment vertical="center" wrapText="1"/>
    </xf>
    <xf numFmtId="2" fontId="9" fillId="5" borderId="7" xfId="0" applyNumberFormat="1" applyFont="1" applyFill="1" applyBorder="1"/>
    <xf numFmtId="2" fontId="7" fillId="6" borderId="7" xfId="0" applyNumberFormat="1" applyFont="1" applyFill="1" applyBorder="1" applyAlignment="1">
      <alignment horizontal="center" vertical="center" wrapText="1"/>
    </xf>
    <xf numFmtId="2" fontId="7" fillId="5" borderId="0" xfId="0" applyNumberFormat="1" applyFont="1" applyFill="1"/>
    <xf numFmtId="2" fontId="8" fillId="10" borderId="7" xfId="0" applyNumberFormat="1" applyFont="1" applyFill="1" applyBorder="1" applyAlignment="1">
      <alignment vertical="center" wrapText="1"/>
    </xf>
    <xf numFmtId="2" fontId="8" fillId="12" borderId="7" xfId="0" applyNumberFormat="1" applyFont="1" applyFill="1" applyBorder="1" applyAlignment="1">
      <alignment vertical="center" wrapText="1"/>
    </xf>
    <xf numFmtId="2" fontId="7" fillId="12" borderId="7" xfId="0" applyNumberFormat="1" applyFont="1" applyFill="1" applyBorder="1" applyAlignment="1">
      <alignment vertical="center" wrapText="1"/>
    </xf>
    <xf numFmtId="2" fontId="8" fillId="10" borderId="0" xfId="0" applyNumberFormat="1" applyFont="1" applyFill="1"/>
    <xf numFmtId="2" fontId="7" fillId="0" borderId="7" xfId="0" applyNumberFormat="1" applyFont="1" applyBorder="1" applyAlignment="1">
      <alignment horizontal="center"/>
    </xf>
    <xf numFmtId="2" fontId="7" fillId="0" borderId="7" xfId="0" applyNumberFormat="1" applyFont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2" fontId="10" fillId="0" borderId="0" xfId="0" applyNumberFormat="1" applyFont="1" applyAlignment="1">
      <alignment horizontal="center" vertical="center"/>
    </xf>
    <xf numFmtId="2" fontId="7" fillId="0" borderId="0" xfId="0" applyNumberFormat="1" applyFont="1" applyAlignment="1">
      <alignment vertical="center"/>
    </xf>
    <xf numFmtId="2" fontId="7" fillId="2" borderId="1" xfId="0" applyNumberFormat="1" applyFont="1" applyFill="1" applyBorder="1" applyAlignment="1">
      <alignment horizontal="center" vertical="center" wrapText="1"/>
    </xf>
    <xf numFmtId="2" fontId="8" fillId="4" borderId="3" xfId="0" applyNumberFormat="1" applyFont="1" applyFill="1" applyBorder="1" applyAlignment="1">
      <alignment vertical="center" wrapText="1"/>
    </xf>
    <xf numFmtId="2" fontId="7" fillId="4" borderId="3" xfId="0" applyNumberFormat="1" applyFont="1" applyFill="1" applyBorder="1" applyAlignment="1">
      <alignment vertical="center" wrapText="1"/>
    </xf>
    <xf numFmtId="2" fontId="8" fillId="6" borderId="3" xfId="0" applyNumberFormat="1" applyFont="1" applyFill="1" applyBorder="1" applyAlignment="1">
      <alignment vertical="center" wrapText="1"/>
    </xf>
    <xf numFmtId="2" fontId="8" fillId="2" borderId="0" xfId="0" applyNumberFormat="1" applyFont="1" applyFill="1" applyBorder="1" applyAlignment="1">
      <alignment vertical="center" wrapText="1"/>
    </xf>
    <xf numFmtId="2" fontId="2" fillId="12" borderId="0" xfId="0" applyNumberFormat="1" applyFont="1" applyFill="1"/>
    <xf numFmtId="2" fontId="8" fillId="8" borderId="0" xfId="0" applyNumberFormat="1" applyFont="1" applyFill="1"/>
    <xf numFmtId="2" fontId="7" fillId="14" borderId="0" xfId="0" applyNumberFormat="1" applyFont="1" applyFill="1"/>
    <xf numFmtId="2" fontId="7" fillId="10" borderId="7" xfId="0" applyNumberFormat="1" applyFont="1" applyFill="1" applyBorder="1"/>
    <xf numFmtId="2" fontId="8" fillId="12" borderId="14" xfId="0" applyNumberFormat="1" applyFont="1" applyFill="1" applyBorder="1" applyAlignment="1">
      <alignment vertical="center" wrapText="1"/>
    </xf>
    <xf numFmtId="2" fontId="8" fillId="10" borderId="14" xfId="0" applyNumberFormat="1" applyFont="1" applyFill="1" applyBorder="1" applyAlignment="1">
      <alignment vertical="center" wrapText="1"/>
    </xf>
    <xf numFmtId="2" fontId="7" fillId="12" borderId="14" xfId="0" applyNumberFormat="1" applyFont="1" applyFill="1" applyBorder="1" applyAlignment="1">
      <alignment vertical="center" wrapText="1"/>
    </xf>
    <xf numFmtId="2" fontId="8" fillId="10" borderId="12" xfId="0" applyNumberFormat="1" applyFont="1" applyFill="1" applyBorder="1"/>
    <xf numFmtId="2" fontId="8" fillId="13" borderId="12" xfId="0" applyNumberFormat="1" applyFont="1" applyFill="1" applyBorder="1"/>
    <xf numFmtId="2" fontId="8" fillId="12" borderId="12" xfId="0" applyNumberFormat="1" applyFont="1" applyFill="1" applyBorder="1"/>
    <xf numFmtId="2" fontId="8" fillId="11" borderId="12" xfId="0" applyNumberFormat="1" applyFont="1" applyFill="1" applyBorder="1"/>
    <xf numFmtId="0" fontId="7" fillId="5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2" fillId="10" borderId="12" xfId="0" applyNumberFormat="1" applyFont="1" applyFill="1" applyBorder="1"/>
    <xf numFmtId="2" fontId="2" fillId="12" borderId="12" xfId="0" applyNumberFormat="1" applyFont="1" applyFill="1" applyBorder="1"/>
    <xf numFmtId="2" fontId="7" fillId="0" borderId="7" xfId="0" applyNumberFormat="1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right" vertical="center"/>
    </xf>
    <xf numFmtId="2" fontId="7" fillId="9" borderId="7" xfId="0" applyNumberFormat="1" applyFont="1" applyFill="1" applyBorder="1"/>
    <xf numFmtId="2" fontId="7" fillId="11" borderId="7" xfId="0" applyNumberFormat="1" applyFont="1" applyFill="1" applyBorder="1"/>
    <xf numFmtId="2" fontId="7" fillId="12" borderId="7" xfId="0" applyNumberFormat="1" applyFont="1" applyFill="1" applyBorder="1"/>
    <xf numFmtId="2" fontId="7" fillId="8" borderId="7" xfId="0" applyNumberFormat="1" applyFont="1" applyFill="1" applyBorder="1"/>
    <xf numFmtId="0" fontId="9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10" borderId="8" xfId="0" applyFont="1" applyFill="1" applyBorder="1" applyAlignment="1">
      <alignment vertical="center" wrapText="1"/>
    </xf>
    <xf numFmtId="0" fontId="8" fillId="12" borderId="9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10" borderId="2" xfId="0" applyFont="1" applyFill="1" applyBorder="1" applyAlignment="1">
      <alignment vertical="center" wrapText="1"/>
    </xf>
    <xf numFmtId="0" fontId="8" fillId="0" borderId="2" xfId="0" applyFont="1" applyBorder="1" applyAlignment="1">
      <alignment horizontal="center" vertical="center"/>
    </xf>
    <xf numFmtId="0" fontId="8" fillId="12" borderId="4" xfId="0" applyFont="1" applyFill="1" applyBorder="1" applyAlignment="1">
      <alignment vertical="center" wrapText="1"/>
    </xf>
    <xf numFmtId="0" fontId="8" fillId="3" borderId="1" xfId="0" applyFont="1" applyFill="1" applyBorder="1" applyAlignment="1">
      <alignment vertical="center"/>
    </xf>
    <xf numFmtId="0" fontId="8" fillId="12" borderId="8" xfId="0" applyFont="1" applyFill="1" applyBorder="1" applyAlignment="1">
      <alignment vertical="center"/>
    </xf>
    <xf numFmtId="0" fontId="8" fillId="11" borderId="9" xfId="0" applyFont="1" applyFill="1" applyBorder="1" applyAlignment="1">
      <alignment vertical="center"/>
    </xf>
    <xf numFmtId="0" fontId="8" fillId="10" borderId="0" xfId="0" applyFont="1" applyFill="1" applyAlignment="1">
      <alignment vertical="center"/>
    </xf>
    <xf numFmtId="0" fontId="8" fillId="10" borderId="8" xfId="0" applyFont="1" applyFill="1" applyBorder="1" applyAlignment="1">
      <alignment vertical="center"/>
    </xf>
    <xf numFmtId="0" fontId="8" fillId="13" borderId="9" xfId="0" applyFont="1" applyFill="1" applyBorder="1" applyAlignment="1">
      <alignment vertical="center"/>
    </xf>
    <xf numFmtId="0" fontId="8" fillId="8" borderId="0" xfId="0" applyFont="1" applyFill="1" applyAlignment="1">
      <alignment vertical="center"/>
    </xf>
    <xf numFmtId="0" fontId="13" fillId="3" borderId="1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right" vertical="center" wrapText="1"/>
    </xf>
    <xf numFmtId="0" fontId="8" fillId="10" borderId="9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8" fillId="12" borderId="0" xfId="0" applyFont="1" applyFill="1" applyAlignment="1">
      <alignment vertical="center"/>
    </xf>
    <xf numFmtId="0" fontId="8" fillId="9" borderId="0" xfId="0" applyFont="1" applyFill="1" applyAlignment="1">
      <alignment vertical="center"/>
    </xf>
    <xf numFmtId="0" fontId="8" fillId="14" borderId="0" xfId="0" applyFont="1" applyFill="1" applyAlignment="1">
      <alignment vertical="center"/>
    </xf>
    <xf numFmtId="0" fontId="7" fillId="0" borderId="0" xfId="0" applyFont="1" applyFill="1" applyBorder="1"/>
    <xf numFmtId="2" fontId="11" fillId="0" borderId="0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Fill="1"/>
    <xf numFmtId="0" fontId="8" fillId="12" borderId="9" xfId="0" applyFont="1" applyFill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 wrapText="1"/>
    </xf>
    <xf numFmtId="0" fontId="8" fillId="0" borderId="0" xfId="0" applyFont="1" applyBorder="1" applyAlignment="1">
      <alignment horizontal="center" vertical="center"/>
    </xf>
    <xf numFmtId="0" fontId="8" fillId="0" borderId="0" xfId="0" applyFont="1" applyFill="1" applyBorder="1" applyAlignment="1">
      <alignment vertical="center" wrapText="1"/>
    </xf>
    <xf numFmtId="0" fontId="7" fillId="0" borderId="7" xfId="0" applyFont="1" applyBorder="1"/>
    <xf numFmtId="0" fontId="7" fillId="0" borderId="7" xfId="0" applyFont="1" applyBorder="1" applyAlignment="1"/>
    <xf numFmtId="2" fontId="8" fillId="0" borderId="3" xfId="0" applyNumberFormat="1" applyFont="1" applyBorder="1" applyAlignment="1">
      <alignment horizontal="right" vertical="center"/>
    </xf>
    <xf numFmtId="2" fontId="8" fillId="0" borderId="7" xfId="0" applyNumberFormat="1" applyFont="1" applyBorder="1" applyAlignment="1">
      <alignment horizontal="center" vertical="center"/>
    </xf>
    <xf numFmtId="9" fontId="7" fillId="0" borderId="0" xfId="1" applyFont="1"/>
    <xf numFmtId="2" fontId="8" fillId="0" borderId="7" xfId="0" applyNumberFormat="1" applyFont="1" applyBorder="1" applyAlignment="1">
      <alignment horizontal="center" vertical="center" wrapText="1"/>
    </xf>
    <xf numFmtId="0" fontId="7" fillId="11" borderId="0" xfId="0" applyFont="1" applyFill="1"/>
    <xf numFmtId="0" fontId="14" fillId="0" borderId="0" xfId="0" applyFont="1"/>
    <xf numFmtId="0" fontId="15" fillId="0" borderId="0" xfId="0" applyFont="1" applyAlignment="1">
      <alignment wrapText="1"/>
    </xf>
    <xf numFmtId="0" fontId="7" fillId="8" borderId="7" xfId="0" applyFont="1" applyFill="1" applyBorder="1" applyAlignment="1">
      <alignment horizontal="center" vertical="center"/>
    </xf>
    <xf numFmtId="0" fontId="7" fillId="8" borderId="7" xfId="0" applyFont="1" applyFill="1" applyBorder="1" applyAlignment="1">
      <alignment horizontal="center" vertical="center" wrapText="1"/>
    </xf>
    <xf numFmtId="0" fontId="7" fillId="8" borderId="21" xfId="0" applyFont="1" applyFill="1" applyBorder="1" applyAlignment="1">
      <alignment horizontal="center" vertical="center"/>
    </xf>
    <xf numFmtId="9" fontId="16" fillId="0" borderId="0" xfId="1" applyFont="1"/>
    <xf numFmtId="0" fontId="8" fillId="0" borderId="21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2" fontId="7" fillId="0" borderId="0" xfId="0" applyNumberFormat="1" applyFont="1" applyAlignment="1">
      <alignment horizontal="center"/>
    </xf>
    <xf numFmtId="0" fontId="7" fillId="0" borderId="7" xfId="0" applyNumberFormat="1" applyFon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2" fontId="7" fillId="0" borderId="0" xfId="0" applyNumberFormat="1" applyFont="1" applyAlignment="1">
      <alignment horizontal="left" vertical="top"/>
    </xf>
    <xf numFmtId="2" fontId="8" fillId="0" borderId="0" xfId="0" applyNumberFormat="1" applyFont="1" applyAlignment="1">
      <alignment horizontal="left" vertical="center"/>
    </xf>
    <xf numFmtId="2" fontId="12" fillId="0" borderId="0" xfId="0" applyNumberFormat="1" applyFont="1" applyAlignment="1">
      <alignment horizontal="left" vertical="center"/>
    </xf>
    <xf numFmtId="2" fontId="8" fillId="0" borderId="0" xfId="0" applyNumberFormat="1" applyFont="1" applyAlignment="1">
      <alignment horizontal="left" vertical="top"/>
    </xf>
    <xf numFmtId="2" fontId="7" fillId="0" borderId="9" xfId="0" applyNumberFormat="1" applyFont="1" applyBorder="1" applyAlignment="1">
      <alignment horizontal="left" vertical="center"/>
    </xf>
    <xf numFmtId="0" fontId="7" fillId="0" borderId="2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7" fillId="0" borderId="0" xfId="0" applyFont="1" applyAlignment="1">
      <alignment horizontal="left" vertical="top"/>
    </xf>
    <xf numFmtId="0" fontId="7" fillId="0" borderId="7" xfId="0" applyFont="1" applyBorder="1" applyAlignment="1">
      <alignment horizontal="left" vertical="top"/>
    </xf>
    <xf numFmtId="0" fontId="7" fillId="8" borderId="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2" fontId="7" fillId="0" borderId="7" xfId="0" applyNumberFormat="1" applyFont="1" applyFill="1" applyBorder="1" applyAlignment="1">
      <alignment horizontal="center" vertical="center" wrapText="1"/>
    </xf>
    <xf numFmtId="0" fontId="7" fillId="8" borderId="12" xfId="0" applyFont="1" applyFill="1" applyBorder="1" applyAlignment="1">
      <alignment horizontal="center" vertical="center"/>
    </xf>
    <xf numFmtId="0" fontId="7" fillId="8" borderId="23" xfId="0" applyFont="1" applyFill="1" applyBorder="1" applyAlignment="1">
      <alignment horizontal="center" vertical="center"/>
    </xf>
    <xf numFmtId="2" fontId="7" fillId="0" borderId="18" xfId="1" applyNumberFormat="1" applyFont="1" applyBorder="1" applyAlignment="1">
      <alignment horizontal="center" vertical="center"/>
    </xf>
    <xf numFmtId="2" fontId="7" fillId="0" borderId="24" xfId="1" applyNumberFormat="1" applyFont="1" applyBorder="1" applyAlignment="1">
      <alignment horizontal="center" vertical="center"/>
    </xf>
    <xf numFmtId="2" fontId="7" fillId="0" borderId="11" xfId="1" applyNumberFormat="1" applyFont="1" applyBorder="1" applyAlignment="1">
      <alignment horizontal="center" vertical="center"/>
    </xf>
    <xf numFmtId="2" fontId="7" fillId="0" borderId="0" xfId="1" applyNumberFormat="1" applyFont="1" applyBorder="1" applyAlignment="1">
      <alignment horizontal="center" vertical="center"/>
    </xf>
    <xf numFmtId="2" fontId="7" fillId="0" borderId="16" xfId="1" applyNumberFormat="1" applyFont="1" applyBorder="1" applyAlignment="1">
      <alignment horizontal="center" vertical="center"/>
    </xf>
    <xf numFmtId="2" fontId="7" fillId="0" borderId="10" xfId="1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left" vertical="top"/>
    </xf>
    <xf numFmtId="0" fontId="7" fillId="0" borderId="21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7" xfId="0" applyFont="1" applyBorder="1" applyAlignment="1">
      <alignment horizontal="left" vertical="center"/>
    </xf>
    <xf numFmtId="0" fontId="7" fillId="8" borderId="17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left"/>
    </xf>
    <xf numFmtId="2" fontId="7" fillId="0" borderId="21" xfId="0" applyNumberFormat="1" applyFont="1" applyFill="1" applyBorder="1" applyAlignment="1">
      <alignment horizontal="center" vertical="center" wrapText="1"/>
    </xf>
    <xf numFmtId="2" fontId="7" fillId="0" borderId="22" xfId="0" applyNumberFormat="1" applyFont="1" applyFill="1" applyBorder="1" applyAlignment="1">
      <alignment horizontal="center" vertical="center" wrapText="1"/>
    </xf>
    <xf numFmtId="2" fontId="7" fillId="0" borderId="13" xfId="0" applyNumberFormat="1" applyFont="1" applyFill="1" applyBorder="1" applyAlignment="1">
      <alignment horizontal="center" vertical="center" wrapText="1"/>
    </xf>
    <xf numFmtId="0" fontId="7" fillId="0" borderId="12" xfId="0" applyFont="1" applyBorder="1" applyAlignment="1">
      <alignment horizontal="left" vertical="top"/>
    </xf>
    <xf numFmtId="0" fontId="7" fillId="0" borderId="23" xfId="0" applyFont="1" applyBorder="1" applyAlignment="1">
      <alignment horizontal="left" vertical="top"/>
    </xf>
    <xf numFmtId="0" fontId="7" fillId="0" borderId="17" xfId="0" applyFont="1" applyBorder="1" applyAlignment="1">
      <alignment horizontal="left" vertical="top"/>
    </xf>
    <xf numFmtId="0" fontId="7" fillId="0" borderId="21" xfId="0" applyFont="1" applyBorder="1" applyAlignment="1">
      <alignment horizontal="center" vertical="center" wrapText="1"/>
    </xf>
    <xf numFmtId="2" fontId="7" fillId="0" borderId="19" xfId="1" applyNumberFormat="1" applyFont="1" applyBorder="1" applyAlignment="1">
      <alignment horizontal="center" vertical="center"/>
    </xf>
    <xf numFmtId="2" fontId="7" fillId="0" borderId="25" xfId="1" applyNumberFormat="1" applyFont="1" applyBorder="1" applyAlignment="1">
      <alignment horizontal="center" vertical="center"/>
    </xf>
    <xf numFmtId="2" fontId="7" fillId="0" borderId="20" xfId="1" applyNumberFormat="1" applyFont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65"/>
  <sheetViews>
    <sheetView topLeftCell="A10" workbookViewId="0">
      <selection activeCell="Q20" sqref="Q20"/>
    </sheetView>
  </sheetViews>
  <sheetFormatPr defaultRowHeight="12.75" x14ac:dyDescent="0.2"/>
  <cols>
    <col min="1" max="1" width="5.42578125" style="31" customWidth="1"/>
    <col min="2" max="2" width="9.42578125" style="31" bestFit="1" customWidth="1"/>
    <col min="3" max="3" width="10" style="31" bestFit="1" customWidth="1"/>
    <col min="4" max="4" width="9.5703125" style="31" bestFit="1" customWidth="1"/>
    <col min="5" max="7" width="6.140625" style="31" bestFit="1" customWidth="1"/>
    <col min="8" max="8" width="9.42578125" style="31" bestFit="1" customWidth="1"/>
    <col min="9" max="9" width="5" style="31" bestFit="1" customWidth="1"/>
    <col min="10" max="10" width="6.7109375" style="31" bestFit="1" customWidth="1"/>
    <col min="11" max="11" width="6.7109375" style="31" customWidth="1"/>
    <col min="12" max="12" width="9.28515625" style="31" customWidth="1"/>
    <col min="13" max="13" width="10.5703125" style="31" customWidth="1"/>
    <col min="14" max="14" width="9.42578125" style="31" bestFit="1" customWidth="1"/>
    <col min="15" max="15" width="8.42578125" style="31" bestFit="1" customWidth="1"/>
    <col min="16" max="16384" width="9.140625" style="31"/>
  </cols>
  <sheetData>
    <row r="1" spans="2:15" ht="13.5" thickBot="1" x14ac:dyDescent="0.25"/>
    <row r="2" spans="2:15" ht="17.25" customHeight="1" thickBot="1" x14ac:dyDescent="0.25">
      <c r="B2" s="32" t="s">
        <v>0</v>
      </c>
      <c r="C2" s="33" t="s">
        <v>1</v>
      </c>
      <c r="D2" s="33" t="s">
        <v>2</v>
      </c>
      <c r="E2" s="33" t="s">
        <v>3</v>
      </c>
      <c r="F2" s="34" t="s">
        <v>4</v>
      </c>
      <c r="G2" s="33" t="s">
        <v>5</v>
      </c>
      <c r="H2" s="33" t="s">
        <v>6</v>
      </c>
      <c r="I2" s="33" t="s">
        <v>7</v>
      </c>
      <c r="J2" s="33" t="s">
        <v>8</v>
      </c>
    </row>
    <row r="3" spans="2:15" ht="13.5" thickBot="1" x14ac:dyDescent="0.25">
      <c r="B3" s="35" t="s">
        <v>1</v>
      </c>
      <c r="C3" s="36">
        <v>1</v>
      </c>
      <c r="D3" s="36">
        <v>3</v>
      </c>
      <c r="E3" s="36">
        <f>1/3</f>
        <v>0.33333333333333331</v>
      </c>
      <c r="F3" s="36">
        <v>3</v>
      </c>
      <c r="G3" s="36">
        <v>3</v>
      </c>
      <c r="H3" s="36">
        <f>1/3</f>
        <v>0.33333333333333331</v>
      </c>
      <c r="I3" s="36">
        <f>1/3</f>
        <v>0.33333333333333331</v>
      </c>
      <c r="J3" s="36">
        <f>1/5</f>
        <v>0.2</v>
      </c>
      <c r="K3" s="22"/>
      <c r="L3" s="37"/>
    </row>
    <row r="4" spans="2:15" ht="13.5" thickBot="1" x14ac:dyDescent="0.25">
      <c r="B4" s="35" t="s">
        <v>2</v>
      </c>
      <c r="C4" s="36">
        <f>1/3</f>
        <v>0.33333333333333331</v>
      </c>
      <c r="D4" s="36">
        <v>1</v>
      </c>
      <c r="E4" s="36">
        <f>1/3</f>
        <v>0.33333333333333331</v>
      </c>
      <c r="F4" s="36">
        <f>1/3</f>
        <v>0.33333333333333331</v>
      </c>
      <c r="G4" s="36">
        <v>3</v>
      </c>
      <c r="H4" s="36">
        <f>1/3</f>
        <v>0.33333333333333331</v>
      </c>
      <c r="I4" s="36">
        <f>1/3</f>
        <v>0.33333333333333331</v>
      </c>
      <c r="J4" s="36">
        <f t="shared" ref="J4:J9" si="0">1/3</f>
        <v>0.33333333333333331</v>
      </c>
      <c r="K4" s="22"/>
      <c r="L4" s="22"/>
    </row>
    <row r="5" spans="2:15" ht="13.5" thickBot="1" x14ac:dyDescent="0.25">
      <c r="B5" s="35" t="s">
        <v>3</v>
      </c>
      <c r="C5" s="36">
        <v>3</v>
      </c>
      <c r="D5" s="36">
        <v>3</v>
      </c>
      <c r="E5" s="36">
        <v>1</v>
      </c>
      <c r="F5" s="36">
        <v>3</v>
      </c>
      <c r="G5" s="36">
        <v>3</v>
      </c>
      <c r="H5" s="36">
        <f>1/5</f>
        <v>0.2</v>
      </c>
      <c r="I5" s="36">
        <f>1/3</f>
        <v>0.33333333333333331</v>
      </c>
      <c r="J5" s="36">
        <f t="shared" si="0"/>
        <v>0.33333333333333331</v>
      </c>
      <c r="K5" s="22"/>
      <c r="L5" s="22"/>
    </row>
    <row r="6" spans="2:15" ht="13.5" thickBot="1" x14ac:dyDescent="0.25">
      <c r="B6" s="40" t="s">
        <v>4</v>
      </c>
      <c r="C6" s="36">
        <f>1/3</f>
        <v>0.33333333333333331</v>
      </c>
      <c r="D6" s="36">
        <v>3</v>
      </c>
      <c r="E6" s="36">
        <f>1/3</f>
        <v>0.33333333333333331</v>
      </c>
      <c r="F6" s="36">
        <v>1</v>
      </c>
      <c r="G6" s="36">
        <v>3</v>
      </c>
      <c r="H6" s="36">
        <f>1/5</f>
        <v>0.2</v>
      </c>
      <c r="I6" s="36">
        <f>1/3</f>
        <v>0.33333333333333331</v>
      </c>
      <c r="J6" s="36">
        <f t="shared" si="0"/>
        <v>0.33333333333333331</v>
      </c>
      <c r="K6" s="22"/>
      <c r="L6" s="22"/>
    </row>
    <row r="7" spans="2:15" ht="13.5" thickBot="1" x14ac:dyDescent="0.25">
      <c r="B7" s="35" t="s">
        <v>5</v>
      </c>
      <c r="C7" s="36">
        <f>1/3</f>
        <v>0.33333333333333331</v>
      </c>
      <c r="D7" s="36">
        <f>1/3</f>
        <v>0.33333333333333331</v>
      </c>
      <c r="E7" s="36">
        <f>1/3</f>
        <v>0.33333333333333331</v>
      </c>
      <c r="F7" s="36">
        <f>1/3</f>
        <v>0.33333333333333331</v>
      </c>
      <c r="G7" s="36">
        <v>1</v>
      </c>
      <c r="H7" s="36">
        <f>1/5</f>
        <v>0.2</v>
      </c>
      <c r="I7" s="36">
        <f>1/3</f>
        <v>0.33333333333333331</v>
      </c>
      <c r="J7" s="36">
        <f t="shared" si="0"/>
        <v>0.33333333333333331</v>
      </c>
      <c r="K7" s="22"/>
      <c r="L7" s="22"/>
    </row>
    <row r="8" spans="2:15" ht="13.5" thickBot="1" x14ac:dyDescent="0.25">
      <c r="B8" s="35" t="s">
        <v>6</v>
      </c>
      <c r="C8" s="36">
        <v>3</v>
      </c>
      <c r="D8" s="36">
        <v>3</v>
      </c>
      <c r="E8" s="36">
        <v>5</v>
      </c>
      <c r="F8" s="36">
        <v>5</v>
      </c>
      <c r="G8" s="36">
        <v>5</v>
      </c>
      <c r="H8" s="36">
        <v>1</v>
      </c>
      <c r="I8" s="36">
        <f>1/3</f>
        <v>0.33333333333333331</v>
      </c>
      <c r="J8" s="36">
        <f t="shared" si="0"/>
        <v>0.33333333333333331</v>
      </c>
      <c r="K8" s="22"/>
      <c r="L8" s="22"/>
    </row>
    <row r="9" spans="2:15" ht="13.5" thickBot="1" x14ac:dyDescent="0.25">
      <c r="B9" s="35" t="s">
        <v>7</v>
      </c>
      <c r="C9" s="36">
        <v>3</v>
      </c>
      <c r="D9" s="36">
        <v>3</v>
      </c>
      <c r="E9" s="36">
        <v>3</v>
      </c>
      <c r="F9" s="36">
        <v>3</v>
      </c>
      <c r="G9" s="36">
        <v>3</v>
      </c>
      <c r="H9" s="36">
        <v>3</v>
      </c>
      <c r="I9" s="36">
        <v>1</v>
      </c>
      <c r="J9" s="36">
        <f t="shared" si="0"/>
        <v>0.33333333333333331</v>
      </c>
      <c r="K9" s="22"/>
      <c r="L9" s="22"/>
    </row>
    <row r="10" spans="2:15" ht="13.5" thickBot="1" x14ac:dyDescent="0.25">
      <c r="B10" s="35" t="s">
        <v>8</v>
      </c>
      <c r="C10" s="36">
        <v>5</v>
      </c>
      <c r="D10" s="36">
        <v>3</v>
      </c>
      <c r="E10" s="36">
        <v>3</v>
      </c>
      <c r="F10" s="36">
        <v>3</v>
      </c>
      <c r="G10" s="36">
        <v>3</v>
      </c>
      <c r="H10" s="36">
        <v>3</v>
      </c>
      <c r="I10" s="36">
        <v>3</v>
      </c>
      <c r="J10" s="36">
        <v>1</v>
      </c>
      <c r="K10" s="22"/>
      <c r="L10" s="22"/>
    </row>
    <row r="11" spans="2:15" ht="13.5" thickBot="1" x14ac:dyDescent="0.25">
      <c r="B11" s="41" t="s">
        <v>9</v>
      </c>
      <c r="C11" s="36">
        <f>SUM(C3:C10)</f>
        <v>16</v>
      </c>
      <c r="D11" s="36">
        <f t="shared" ref="D11:J11" si="1">SUM(D3:D10)</f>
        <v>19.333333333333336</v>
      </c>
      <c r="E11" s="36">
        <f t="shared" si="1"/>
        <v>13.333333333333332</v>
      </c>
      <c r="F11" s="36">
        <f t="shared" si="1"/>
        <v>18.666666666666668</v>
      </c>
      <c r="G11" s="36">
        <f t="shared" si="1"/>
        <v>24</v>
      </c>
      <c r="H11" s="36">
        <f t="shared" si="1"/>
        <v>8.2666666666666657</v>
      </c>
      <c r="I11" s="36">
        <f t="shared" si="1"/>
        <v>6</v>
      </c>
      <c r="J11" s="36">
        <f t="shared" si="1"/>
        <v>3.1999999999999997</v>
      </c>
      <c r="K11" s="22"/>
      <c r="L11" s="22"/>
    </row>
    <row r="12" spans="2:15" ht="13.5" thickBot="1" x14ac:dyDescent="0.25">
      <c r="C12" s="22"/>
      <c r="D12" s="22"/>
      <c r="E12" s="22"/>
      <c r="F12" s="22"/>
      <c r="G12" s="22"/>
      <c r="H12" s="22"/>
      <c r="I12" s="22"/>
      <c r="J12" s="22"/>
      <c r="K12" s="22"/>
      <c r="L12" s="22"/>
    </row>
    <row r="13" spans="2:15" ht="13.5" thickBot="1" x14ac:dyDescent="0.25">
      <c r="B13" s="32" t="s">
        <v>0</v>
      </c>
      <c r="C13" s="43" t="s">
        <v>1</v>
      </c>
      <c r="D13" s="43" t="s">
        <v>2</v>
      </c>
      <c r="E13" s="43" t="s">
        <v>3</v>
      </c>
      <c r="F13" s="44" t="s">
        <v>4</v>
      </c>
      <c r="G13" s="43" t="s">
        <v>5</v>
      </c>
      <c r="H13" s="43" t="s">
        <v>6</v>
      </c>
      <c r="I13" s="43" t="s">
        <v>7</v>
      </c>
      <c r="J13" s="45" t="s">
        <v>8</v>
      </c>
      <c r="K13" s="46" t="s">
        <v>9</v>
      </c>
      <c r="L13" s="38" t="s">
        <v>25</v>
      </c>
    </row>
    <row r="14" spans="2:15" ht="13.5" thickBot="1" x14ac:dyDescent="0.25">
      <c r="B14" s="35" t="s">
        <v>1</v>
      </c>
      <c r="C14" s="36">
        <f t="shared" ref="C14:J14" si="2">C3/C11</f>
        <v>6.25E-2</v>
      </c>
      <c r="D14" s="36">
        <f t="shared" si="2"/>
        <v>0.15517241379310343</v>
      </c>
      <c r="E14" s="36">
        <f t="shared" si="2"/>
        <v>2.5000000000000001E-2</v>
      </c>
      <c r="F14" s="36">
        <f t="shared" si="2"/>
        <v>0.1607142857142857</v>
      </c>
      <c r="G14" s="36">
        <f t="shared" si="2"/>
        <v>0.125</v>
      </c>
      <c r="H14" s="36">
        <f t="shared" si="2"/>
        <v>4.0322580645161296E-2</v>
      </c>
      <c r="I14" s="36">
        <f t="shared" si="2"/>
        <v>5.5555555555555552E-2</v>
      </c>
      <c r="J14" s="48">
        <f t="shared" si="2"/>
        <v>6.2500000000000014E-2</v>
      </c>
      <c r="K14" s="39">
        <f>SUM(C14:J14)</f>
        <v>0.68676483570810598</v>
      </c>
      <c r="L14" s="39">
        <f>K14/8</f>
        <v>8.5845604463513248E-2</v>
      </c>
      <c r="M14" s="47" t="s">
        <v>58</v>
      </c>
      <c r="N14" s="29">
        <f>(C11*L14)+(D11*L15)+(E11*L16)+(F11*L17)+(G11*L18)+(H11*L19)+(I11*L20)+(J11*L21)/8</f>
        <v>8.89790702191147</v>
      </c>
      <c r="O14" s="22"/>
    </row>
    <row r="15" spans="2:15" ht="13.5" thickBot="1" x14ac:dyDescent="0.25">
      <c r="B15" s="35" t="s">
        <v>2</v>
      </c>
      <c r="C15" s="36">
        <f>C4/C11</f>
        <v>2.0833333333333332E-2</v>
      </c>
      <c r="D15" s="36">
        <f>D4/D11</f>
        <v>5.1724137931034475E-2</v>
      </c>
      <c r="E15" s="36">
        <f t="shared" ref="E15:J15" si="3">E4/E11</f>
        <v>2.5000000000000001E-2</v>
      </c>
      <c r="F15" s="36">
        <f t="shared" si="3"/>
        <v>1.7857142857142856E-2</v>
      </c>
      <c r="G15" s="36">
        <f t="shared" si="3"/>
        <v>0.125</v>
      </c>
      <c r="H15" s="36">
        <f t="shared" si="3"/>
        <v>4.0322580645161296E-2</v>
      </c>
      <c r="I15" s="36">
        <f t="shared" si="3"/>
        <v>5.5555555555555552E-2</v>
      </c>
      <c r="J15" s="48">
        <f t="shared" si="3"/>
        <v>0.10416666666666667</v>
      </c>
      <c r="K15" s="39">
        <f t="shared" ref="K15:K21" si="4">SUM(C15:J15)</f>
        <v>0.44045941698889418</v>
      </c>
      <c r="L15" s="39">
        <f t="shared" ref="L15:L21" si="5">K15/8</f>
        <v>5.5057427123611773E-2</v>
      </c>
      <c r="M15" s="47" t="s">
        <v>56</v>
      </c>
      <c r="N15" s="29">
        <f>(N14-8)/(8-1)</f>
        <v>0.12827243170163857</v>
      </c>
      <c r="O15" s="22"/>
    </row>
    <row r="16" spans="2:15" ht="13.5" thickBot="1" x14ac:dyDescent="0.25">
      <c r="B16" s="35" t="s">
        <v>3</v>
      </c>
      <c r="C16" s="36">
        <f>C5/C11</f>
        <v>0.1875</v>
      </c>
      <c r="D16" s="36">
        <f t="shared" ref="D16:J16" si="6">D5/D11</f>
        <v>0.15517241379310343</v>
      </c>
      <c r="E16" s="36">
        <f t="shared" si="6"/>
        <v>7.5000000000000011E-2</v>
      </c>
      <c r="F16" s="36">
        <f t="shared" si="6"/>
        <v>0.1607142857142857</v>
      </c>
      <c r="G16" s="36">
        <f t="shared" si="6"/>
        <v>0.125</v>
      </c>
      <c r="H16" s="36">
        <f t="shared" si="6"/>
        <v>2.4193548387096777E-2</v>
      </c>
      <c r="I16" s="36">
        <f t="shared" si="6"/>
        <v>5.5555555555555552E-2</v>
      </c>
      <c r="J16" s="48">
        <f t="shared" si="6"/>
        <v>0.10416666666666667</v>
      </c>
      <c r="K16" s="39">
        <f t="shared" si="4"/>
        <v>0.88730247011670815</v>
      </c>
      <c r="L16" s="39">
        <f t="shared" si="5"/>
        <v>0.11091280876458852</v>
      </c>
      <c r="M16" s="47" t="s">
        <v>57</v>
      </c>
      <c r="N16" s="29">
        <f>N15/1.41</f>
        <v>9.0973355816764953E-2</v>
      </c>
      <c r="O16" s="22" t="s">
        <v>10</v>
      </c>
    </row>
    <row r="17" spans="2:15" ht="13.5" thickBot="1" x14ac:dyDescent="0.25">
      <c r="B17" s="40" t="s">
        <v>4</v>
      </c>
      <c r="C17" s="36">
        <f>C6/C11</f>
        <v>2.0833333333333332E-2</v>
      </c>
      <c r="D17" s="36">
        <f t="shared" ref="D17:J17" si="7">D6/D11</f>
        <v>0.15517241379310343</v>
      </c>
      <c r="E17" s="36">
        <f t="shared" si="7"/>
        <v>2.5000000000000001E-2</v>
      </c>
      <c r="F17" s="36">
        <f t="shared" si="7"/>
        <v>5.3571428571428568E-2</v>
      </c>
      <c r="G17" s="36">
        <f t="shared" si="7"/>
        <v>0.125</v>
      </c>
      <c r="H17" s="36">
        <f t="shared" si="7"/>
        <v>2.4193548387096777E-2</v>
      </c>
      <c r="I17" s="36">
        <f t="shared" si="7"/>
        <v>5.5555555555555552E-2</v>
      </c>
      <c r="J17" s="48">
        <f t="shared" si="7"/>
        <v>0.10416666666666667</v>
      </c>
      <c r="K17" s="39">
        <f t="shared" si="4"/>
        <v>0.56349294630718427</v>
      </c>
      <c r="L17" s="39">
        <f t="shared" si="5"/>
        <v>7.0436618288398034E-2</v>
      </c>
    </row>
    <row r="18" spans="2:15" ht="13.5" thickBot="1" x14ac:dyDescent="0.25">
      <c r="B18" s="35" t="s">
        <v>5</v>
      </c>
      <c r="C18" s="36">
        <f>C7/C11</f>
        <v>2.0833333333333332E-2</v>
      </c>
      <c r="D18" s="36">
        <f t="shared" ref="D18:J18" si="8">D7/D11</f>
        <v>1.7241379310344824E-2</v>
      </c>
      <c r="E18" s="36">
        <f t="shared" si="8"/>
        <v>2.5000000000000001E-2</v>
      </c>
      <c r="F18" s="36">
        <f t="shared" si="8"/>
        <v>1.7857142857142856E-2</v>
      </c>
      <c r="G18" s="36">
        <f t="shared" si="8"/>
        <v>4.1666666666666664E-2</v>
      </c>
      <c r="H18" s="36">
        <f t="shared" si="8"/>
        <v>2.4193548387096777E-2</v>
      </c>
      <c r="I18" s="36">
        <f t="shared" si="8"/>
        <v>5.5555555555555552E-2</v>
      </c>
      <c r="J18" s="48">
        <f t="shared" si="8"/>
        <v>0.10416666666666667</v>
      </c>
      <c r="K18" s="39">
        <f t="shared" si="4"/>
        <v>0.3065142927768067</v>
      </c>
      <c r="L18" s="39">
        <f t="shared" si="5"/>
        <v>3.8314286597100837E-2</v>
      </c>
    </row>
    <row r="19" spans="2:15" ht="13.5" thickBot="1" x14ac:dyDescent="0.25">
      <c r="B19" s="35" t="s">
        <v>6</v>
      </c>
      <c r="C19" s="36">
        <f>C8/C11</f>
        <v>0.1875</v>
      </c>
      <c r="D19" s="36">
        <f t="shared" ref="D19:J19" si="9">D8/D11</f>
        <v>0.15517241379310343</v>
      </c>
      <c r="E19" s="36">
        <f t="shared" si="9"/>
        <v>0.37500000000000006</v>
      </c>
      <c r="F19" s="36">
        <f t="shared" si="9"/>
        <v>0.26785714285714285</v>
      </c>
      <c r="G19" s="36">
        <f t="shared" si="9"/>
        <v>0.20833333333333334</v>
      </c>
      <c r="H19" s="36">
        <f t="shared" si="9"/>
        <v>0.12096774193548389</v>
      </c>
      <c r="I19" s="36">
        <f t="shared" si="9"/>
        <v>5.5555555555555552E-2</v>
      </c>
      <c r="J19" s="48">
        <f t="shared" si="9"/>
        <v>0.10416666666666667</v>
      </c>
      <c r="K19" s="39">
        <f t="shared" si="4"/>
        <v>1.4745528541412858</v>
      </c>
      <c r="L19" s="39">
        <f t="shared" si="5"/>
        <v>0.18431910676766072</v>
      </c>
    </row>
    <row r="20" spans="2:15" ht="13.5" thickBot="1" x14ac:dyDescent="0.25">
      <c r="B20" s="35" t="s">
        <v>7</v>
      </c>
      <c r="C20" s="36">
        <f>C9/C11</f>
        <v>0.1875</v>
      </c>
      <c r="D20" s="36">
        <f t="shared" ref="D20:J20" si="10">D9/D11</f>
        <v>0.15517241379310343</v>
      </c>
      <c r="E20" s="36">
        <f t="shared" si="10"/>
        <v>0.22500000000000003</v>
      </c>
      <c r="F20" s="36">
        <f t="shared" si="10"/>
        <v>0.1607142857142857</v>
      </c>
      <c r="G20" s="36">
        <f t="shared" si="10"/>
        <v>0.125</v>
      </c>
      <c r="H20" s="36">
        <f t="shared" si="10"/>
        <v>0.36290322580645168</v>
      </c>
      <c r="I20" s="36">
        <f t="shared" si="10"/>
        <v>0.16666666666666666</v>
      </c>
      <c r="J20" s="48">
        <f t="shared" si="10"/>
        <v>0.10416666666666667</v>
      </c>
      <c r="K20" s="39">
        <f t="shared" si="4"/>
        <v>1.4871232586471743</v>
      </c>
      <c r="L20" s="39">
        <f t="shared" si="5"/>
        <v>0.18589040733089679</v>
      </c>
    </row>
    <row r="21" spans="2:15" ht="13.5" thickBot="1" x14ac:dyDescent="0.25">
      <c r="B21" s="42" t="s">
        <v>8</v>
      </c>
      <c r="C21" s="49">
        <f>C10/C11</f>
        <v>0.3125</v>
      </c>
      <c r="D21" s="49">
        <f t="shared" ref="D21:J21" si="11">D10/D11</f>
        <v>0.15517241379310343</v>
      </c>
      <c r="E21" s="49">
        <f t="shared" si="11"/>
        <v>0.22500000000000003</v>
      </c>
      <c r="F21" s="49">
        <f t="shared" si="11"/>
        <v>0.1607142857142857</v>
      </c>
      <c r="G21" s="49">
        <f t="shared" si="11"/>
        <v>0.125</v>
      </c>
      <c r="H21" s="49">
        <f t="shared" si="11"/>
        <v>0.36290322580645168</v>
      </c>
      <c r="I21" s="49">
        <f t="shared" si="11"/>
        <v>0.5</v>
      </c>
      <c r="J21" s="50">
        <f t="shared" si="11"/>
        <v>0.3125</v>
      </c>
      <c r="K21" s="39">
        <f t="shared" si="4"/>
        <v>2.1537899253138408</v>
      </c>
      <c r="L21" s="39">
        <f t="shared" si="5"/>
        <v>0.2692237406642301</v>
      </c>
      <c r="N21" s="157" t="s">
        <v>55</v>
      </c>
      <c r="O21" s="157"/>
    </row>
    <row r="22" spans="2:15" ht="13.5" thickBot="1" x14ac:dyDescent="0.25">
      <c r="B22" s="51"/>
      <c r="C22" s="52"/>
      <c r="D22" s="52"/>
      <c r="E22" s="52"/>
      <c r="F22" s="52"/>
      <c r="G22" s="52"/>
      <c r="H22" s="52"/>
      <c r="I22" s="52"/>
      <c r="J22" s="52"/>
      <c r="K22" s="22"/>
      <c r="L22" s="22"/>
      <c r="N22" s="32" t="s">
        <v>0</v>
      </c>
      <c r="O22" s="38" t="s">
        <v>25</v>
      </c>
    </row>
    <row r="23" spans="2:15" ht="13.5" thickBot="1" x14ac:dyDescent="0.25">
      <c r="C23" s="22"/>
      <c r="D23" s="22"/>
      <c r="E23" s="22"/>
      <c r="F23" s="22"/>
      <c r="G23" s="22"/>
      <c r="H23" s="22"/>
      <c r="I23" s="22"/>
      <c r="J23" s="22"/>
      <c r="K23" s="22"/>
      <c r="L23" s="22"/>
      <c r="N23" s="35" t="s">
        <v>1</v>
      </c>
      <c r="O23" s="39">
        <f t="shared" ref="O23:O30" si="12">K14/8</f>
        <v>8.5845604463513248E-2</v>
      </c>
    </row>
    <row r="24" spans="2:15" ht="13.5" thickBot="1" x14ac:dyDescent="0.25">
      <c r="E24" s="22"/>
      <c r="F24" s="22"/>
      <c r="G24" s="22"/>
      <c r="K24" s="22"/>
      <c r="L24" s="22"/>
      <c r="N24" s="35" t="s">
        <v>2</v>
      </c>
      <c r="O24" s="39">
        <f t="shared" si="12"/>
        <v>5.5057427123611773E-2</v>
      </c>
    </row>
    <row r="25" spans="2:15" ht="13.5" thickBot="1" x14ac:dyDescent="0.25">
      <c r="E25" s="22"/>
      <c r="F25" s="22"/>
      <c r="G25" s="22"/>
      <c r="J25" s="22"/>
      <c r="K25" s="22"/>
      <c r="L25" s="22"/>
      <c r="N25" s="35" t="s">
        <v>3</v>
      </c>
      <c r="O25" s="39">
        <f t="shared" si="12"/>
        <v>0.11091280876458852</v>
      </c>
    </row>
    <row r="26" spans="2:15" ht="13.5" thickBot="1" x14ac:dyDescent="0.25">
      <c r="E26" s="22"/>
      <c r="F26" s="22"/>
      <c r="G26" s="22"/>
      <c r="J26" s="22"/>
      <c r="K26" s="22"/>
      <c r="L26" s="22"/>
      <c r="N26" s="40" t="s">
        <v>4</v>
      </c>
      <c r="O26" s="39">
        <f t="shared" si="12"/>
        <v>7.0436618288398034E-2</v>
      </c>
    </row>
    <row r="27" spans="2:15" ht="13.5" thickBot="1" x14ac:dyDescent="0.25">
      <c r="C27" s="22"/>
      <c r="D27" s="22"/>
      <c r="E27" s="22"/>
      <c r="F27" s="22"/>
      <c r="G27" s="22"/>
      <c r="J27" s="22"/>
      <c r="K27" s="22"/>
      <c r="L27" s="22"/>
      <c r="N27" s="35" t="s">
        <v>5</v>
      </c>
      <c r="O27" s="39">
        <f t="shared" si="12"/>
        <v>3.8314286597100837E-2</v>
      </c>
    </row>
    <row r="28" spans="2:15" ht="13.5" thickBot="1" x14ac:dyDescent="0.25">
      <c r="C28" s="22"/>
      <c r="D28" s="22"/>
      <c r="E28" s="22"/>
      <c r="F28" s="22"/>
      <c r="G28" s="22"/>
      <c r="J28" s="22"/>
      <c r="K28" s="22"/>
      <c r="L28" s="22"/>
      <c r="N28" s="35" t="s">
        <v>6</v>
      </c>
      <c r="O28" s="39">
        <f t="shared" si="12"/>
        <v>0.18431910676766072</v>
      </c>
    </row>
    <row r="29" spans="2:15" ht="13.5" thickBot="1" x14ac:dyDescent="0.25">
      <c r="C29" s="22"/>
      <c r="D29" s="22"/>
      <c r="E29" s="22"/>
      <c r="F29" s="22"/>
      <c r="G29" s="22"/>
      <c r="J29" s="22"/>
      <c r="K29" s="22"/>
      <c r="L29" s="22"/>
      <c r="N29" s="35" t="s">
        <v>7</v>
      </c>
      <c r="O29" s="39">
        <f t="shared" si="12"/>
        <v>0.18589040733089679</v>
      </c>
    </row>
    <row r="30" spans="2:15" x14ac:dyDescent="0.2">
      <c r="C30" s="22"/>
      <c r="D30" s="22"/>
      <c r="E30" s="22"/>
      <c r="F30" s="22"/>
      <c r="G30" s="22"/>
      <c r="J30" s="22"/>
      <c r="K30" s="22"/>
      <c r="L30" s="22"/>
      <c r="N30" s="42" t="s">
        <v>8</v>
      </c>
      <c r="O30" s="39">
        <f t="shared" si="12"/>
        <v>0.2692237406642301</v>
      </c>
    </row>
    <row r="31" spans="2:15" x14ac:dyDescent="0.2">
      <c r="C31" s="22"/>
      <c r="D31" s="22"/>
      <c r="E31" s="22"/>
      <c r="F31" s="22"/>
      <c r="G31" s="22"/>
      <c r="J31" s="22"/>
      <c r="K31" s="22"/>
      <c r="L31" s="22"/>
    </row>
    <row r="32" spans="2:15" x14ac:dyDescent="0.2">
      <c r="C32" s="22"/>
      <c r="D32" s="22"/>
      <c r="E32" s="22"/>
      <c r="F32" s="22"/>
      <c r="G32" s="22"/>
      <c r="J32" s="22"/>
      <c r="K32" s="22"/>
      <c r="L32" s="22"/>
    </row>
    <row r="33" spans="3:12" x14ac:dyDescent="0.2">
      <c r="C33" s="22"/>
      <c r="D33" s="22"/>
      <c r="E33" s="22"/>
      <c r="F33" s="22"/>
      <c r="G33" s="22"/>
      <c r="J33" s="22"/>
      <c r="K33" s="22"/>
      <c r="L33" s="22"/>
    </row>
    <row r="34" spans="3:12" x14ac:dyDescent="0.2">
      <c r="C34" s="22"/>
      <c r="D34" s="22"/>
      <c r="E34" s="22"/>
      <c r="F34" s="22"/>
      <c r="G34" s="22"/>
      <c r="H34" s="22"/>
      <c r="I34" s="22"/>
      <c r="J34" s="22"/>
      <c r="K34" s="22"/>
      <c r="L34" s="22"/>
    </row>
    <row r="35" spans="3:12" x14ac:dyDescent="0.2">
      <c r="C35" s="22"/>
      <c r="D35" s="22"/>
      <c r="E35" s="22"/>
      <c r="F35" s="22"/>
      <c r="G35" s="22"/>
      <c r="H35" s="22"/>
      <c r="I35" s="22"/>
      <c r="J35" s="22"/>
      <c r="K35" s="22"/>
      <c r="L35" s="22"/>
    </row>
    <row r="36" spans="3:12" x14ac:dyDescent="0.2">
      <c r="C36" s="22"/>
      <c r="D36" s="22"/>
      <c r="E36" s="22"/>
      <c r="F36" s="22"/>
      <c r="G36" s="22"/>
      <c r="H36" s="22"/>
      <c r="I36" s="22"/>
      <c r="J36" s="22"/>
      <c r="K36" s="22"/>
      <c r="L36" s="22"/>
    </row>
    <row r="37" spans="3:12" x14ac:dyDescent="0.2">
      <c r="C37" s="22"/>
      <c r="D37" s="22"/>
      <c r="E37" s="22"/>
      <c r="F37" s="22"/>
      <c r="G37" s="22"/>
      <c r="H37" s="22"/>
      <c r="I37" s="22"/>
      <c r="J37" s="22"/>
      <c r="K37" s="22"/>
      <c r="L37" s="22"/>
    </row>
    <row r="38" spans="3:12" x14ac:dyDescent="0.2">
      <c r="C38" s="22"/>
      <c r="D38" s="22"/>
      <c r="E38" s="22"/>
      <c r="F38" s="22"/>
      <c r="G38" s="22"/>
      <c r="H38" s="22"/>
      <c r="I38" s="22"/>
      <c r="J38" s="22"/>
      <c r="K38" s="22"/>
      <c r="L38" s="22"/>
    </row>
    <row r="39" spans="3:12" x14ac:dyDescent="0.2">
      <c r="C39" s="22"/>
      <c r="D39" s="22"/>
      <c r="E39" s="22"/>
      <c r="F39" s="22"/>
      <c r="G39" s="22"/>
      <c r="H39" s="22"/>
      <c r="I39" s="22"/>
      <c r="J39" s="22"/>
      <c r="K39" s="22"/>
      <c r="L39" s="22"/>
    </row>
    <row r="40" spans="3:12" x14ac:dyDescent="0.2">
      <c r="C40" s="22"/>
      <c r="D40" s="22"/>
      <c r="E40" s="22"/>
      <c r="F40" s="22"/>
      <c r="G40" s="22"/>
      <c r="H40" s="22"/>
      <c r="I40" s="22"/>
      <c r="J40" s="22"/>
      <c r="K40" s="22"/>
      <c r="L40" s="22"/>
    </row>
    <row r="41" spans="3:12" x14ac:dyDescent="0.2">
      <c r="C41" s="22"/>
      <c r="D41" s="22"/>
      <c r="E41" s="22"/>
      <c r="F41" s="22"/>
      <c r="G41" s="22"/>
      <c r="H41" s="22"/>
      <c r="I41" s="22"/>
      <c r="J41" s="22"/>
      <c r="K41" s="22"/>
      <c r="L41" s="22"/>
    </row>
    <row r="42" spans="3:12" x14ac:dyDescent="0.2">
      <c r="C42" s="22"/>
      <c r="D42" s="22"/>
      <c r="E42" s="22"/>
      <c r="F42" s="22"/>
      <c r="G42" s="22"/>
      <c r="H42" s="22"/>
      <c r="I42" s="22"/>
      <c r="J42" s="22"/>
      <c r="K42" s="22"/>
      <c r="L42" s="22"/>
    </row>
    <row r="43" spans="3:12" x14ac:dyDescent="0.2">
      <c r="C43" s="22"/>
      <c r="D43" s="22"/>
      <c r="E43" s="22"/>
      <c r="F43" s="22"/>
      <c r="G43" s="22"/>
      <c r="H43" s="22"/>
      <c r="I43" s="22"/>
      <c r="J43" s="22"/>
      <c r="K43" s="22"/>
      <c r="L43" s="22"/>
    </row>
    <row r="44" spans="3:12" x14ac:dyDescent="0.2">
      <c r="C44" s="22"/>
      <c r="D44" s="22"/>
      <c r="E44" s="22"/>
      <c r="F44" s="22"/>
      <c r="G44" s="22"/>
      <c r="H44" s="22"/>
      <c r="I44" s="22"/>
      <c r="J44" s="22"/>
      <c r="K44" s="22"/>
      <c r="L44" s="22"/>
    </row>
    <row r="45" spans="3:12" x14ac:dyDescent="0.2">
      <c r="C45" s="22"/>
      <c r="D45" s="22"/>
      <c r="E45" s="22"/>
      <c r="F45" s="22"/>
      <c r="G45" s="22"/>
      <c r="H45" s="22"/>
      <c r="I45" s="22"/>
      <c r="J45" s="22"/>
      <c r="K45" s="22"/>
      <c r="L45" s="22"/>
    </row>
    <row r="46" spans="3:12" x14ac:dyDescent="0.2">
      <c r="C46" s="22"/>
      <c r="D46" s="22"/>
      <c r="E46" s="22"/>
      <c r="F46" s="22"/>
      <c r="G46" s="22"/>
      <c r="H46" s="22"/>
      <c r="I46" s="22"/>
      <c r="J46" s="22"/>
      <c r="K46" s="22"/>
      <c r="L46" s="22"/>
    </row>
    <row r="47" spans="3:12" x14ac:dyDescent="0.2">
      <c r="C47" s="22"/>
      <c r="D47" s="22"/>
      <c r="E47" s="22"/>
      <c r="F47" s="22"/>
      <c r="G47" s="22"/>
      <c r="H47" s="22"/>
      <c r="I47" s="22"/>
      <c r="J47" s="22"/>
      <c r="K47" s="22"/>
      <c r="L47" s="22"/>
    </row>
    <row r="48" spans="3:12" x14ac:dyDescent="0.2">
      <c r="C48" s="22"/>
      <c r="D48" s="22"/>
      <c r="E48" s="22"/>
      <c r="F48" s="22"/>
      <c r="G48" s="22"/>
      <c r="H48" s="22"/>
      <c r="I48" s="22"/>
      <c r="J48" s="22"/>
      <c r="K48" s="22"/>
      <c r="L48" s="22"/>
    </row>
    <row r="49" spans="3:12" x14ac:dyDescent="0.2">
      <c r="C49" s="22"/>
      <c r="D49" s="22"/>
      <c r="E49" s="22"/>
      <c r="F49" s="22"/>
      <c r="G49" s="22"/>
      <c r="H49" s="22"/>
      <c r="I49" s="22"/>
      <c r="J49" s="22"/>
      <c r="K49" s="22"/>
      <c r="L49" s="22"/>
    </row>
    <row r="50" spans="3:12" x14ac:dyDescent="0.2">
      <c r="C50" s="22"/>
      <c r="D50" s="22"/>
      <c r="E50" s="22"/>
      <c r="F50" s="22"/>
      <c r="G50" s="22"/>
      <c r="H50" s="22"/>
      <c r="I50" s="22"/>
      <c r="J50" s="22"/>
      <c r="K50" s="22"/>
      <c r="L50" s="22"/>
    </row>
    <row r="51" spans="3:12" x14ac:dyDescent="0.2">
      <c r="C51" s="22"/>
      <c r="D51" s="22"/>
      <c r="E51" s="22"/>
      <c r="F51" s="22"/>
      <c r="G51" s="22"/>
      <c r="H51" s="22"/>
      <c r="I51" s="22"/>
      <c r="J51" s="22"/>
      <c r="K51" s="22"/>
      <c r="L51" s="22"/>
    </row>
    <row r="52" spans="3:12" x14ac:dyDescent="0.2">
      <c r="C52" s="22"/>
      <c r="D52" s="22"/>
      <c r="E52" s="22"/>
      <c r="F52" s="22"/>
      <c r="G52" s="22"/>
      <c r="H52" s="22"/>
      <c r="I52" s="22"/>
      <c r="J52" s="22"/>
      <c r="K52" s="22"/>
      <c r="L52" s="22"/>
    </row>
    <row r="53" spans="3:12" x14ac:dyDescent="0.2">
      <c r="C53" s="22"/>
      <c r="D53" s="22"/>
      <c r="E53" s="22"/>
      <c r="F53" s="22"/>
      <c r="G53" s="22"/>
      <c r="H53" s="22"/>
      <c r="I53" s="22"/>
      <c r="J53" s="22"/>
      <c r="K53" s="22"/>
      <c r="L53" s="22"/>
    </row>
    <row r="54" spans="3:12" x14ac:dyDescent="0.2">
      <c r="C54" s="22"/>
      <c r="D54" s="22"/>
      <c r="E54" s="22"/>
      <c r="F54" s="22"/>
      <c r="G54" s="22"/>
      <c r="H54" s="22"/>
      <c r="I54" s="22"/>
      <c r="J54" s="22"/>
      <c r="K54" s="22"/>
      <c r="L54" s="22"/>
    </row>
    <row r="55" spans="3:12" x14ac:dyDescent="0.2">
      <c r="C55" s="22"/>
      <c r="D55" s="22"/>
      <c r="E55" s="22"/>
      <c r="F55" s="22"/>
      <c r="G55" s="22"/>
      <c r="H55" s="22"/>
      <c r="I55" s="22"/>
      <c r="J55" s="22"/>
      <c r="K55" s="22"/>
      <c r="L55" s="22"/>
    </row>
    <row r="56" spans="3:12" x14ac:dyDescent="0.2">
      <c r="C56" s="22"/>
      <c r="D56" s="22"/>
      <c r="E56" s="22"/>
      <c r="F56" s="22"/>
      <c r="G56" s="22"/>
      <c r="H56" s="22"/>
      <c r="I56" s="22"/>
      <c r="J56" s="22"/>
      <c r="K56" s="22"/>
      <c r="L56" s="22"/>
    </row>
    <row r="57" spans="3:12" x14ac:dyDescent="0.2">
      <c r="C57" s="22"/>
      <c r="D57" s="22"/>
      <c r="E57" s="22"/>
      <c r="F57" s="22"/>
      <c r="G57" s="22"/>
      <c r="H57" s="22"/>
      <c r="I57" s="22"/>
      <c r="J57" s="22"/>
      <c r="K57" s="22"/>
      <c r="L57" s="22"/>
    </row>
    <row r="58" spans="3:12" x14ac:dyDescent="0.2">
      <c r="C58" s="22"/>
      <c r="D58" s="22"/>
      <c r="E58" s="22"/>
      <c r="F58" s="22"/>
      <c r="G58" s="22"/>
      <c r="H58" s="22"/>
      <c r="I58" s="22"/>
      <c r="J58" s="22"/>
      <c r="K58" s="22"/>
      <c r="L58" s="22"/>
    </row>
    <row r="59" spans="3:12" x14ac:dyDescent="0.2">
      <c r="C59" s="22"/>
      <c r="D59" s="22"/>
      <c r="E59" s="22"/>
      <c r="F59" s="22"/>
      <c r="G59" s="22"/>
      <c r="H59" s="22"/>
      <c r="I59" s="22"/>
      <c r="J59" s="22"/>
      <c r="K59" s="22"/>
      <c r="L59" s="22"/>
    </row>
    <row r="60" spans="3:12" x14ac:dyDescent="0.2">
      <c r="C60" s="22"/>
      <c r="D60" s="22"/>
      <c r="E60" s="22"/>
      <c r="F60" s="22"/>
      <c r="G60" s="22"/>
      <c r="H60" s="22"/>
      <c r="I60" s="22"/>
      <c r="J60" s="22"/>
      <c r="K60" s="22"/>
      <c r="L60" s="22"/>
    </row>
    <row r="61" spans="3:12" x14ac:dyDescent="0.2">
      <c r="C61" s="22"/>
      <c r="D61" s="22"/>
      <c r="E61" s="22"/>
      <c r="F61" s="22"/>
      <c r="G61" s="22"/>
      <c r="H61" s="22"/>
      <c r="I61" s="22"/>
      <c r="J61" s="22"/>
      <c r="K61" s="22"/>
      <c r="L61" s="22"/>
    </row>
    <row r="62" spans="3:12" x14ac:dyDescent="0.2">
      <c r="C62" s="22"/>
      <c r="D62" s="22"/>
      <c r="E62" s="22"/>
      <c r="F62" s="22"/>
      <c r="G62" s="22"/>
      <c r="H62" s="22"/>
      <c r="I62" s="22"/>
      <c r="J62" s="22"/>
      <c r="K62" s="22"/>
      <c r="L62" s="22"/>
    </row>
    <row r="63" spans="3:12" x14ac:dyDescent="0.2">
      <c r="C63" s="22"/>
      <c r="D63" s="22"/>
      <c r="E63" s="22"/>
      <c r="F63" s="22"/>
      <c r="G63" s="22"/>
      <c r="H63" s="22"/>
      <c r="I63" s="22"/>
      <c r="J63" s="22"/>
      <c r="K63" s="22"/>
      <c r="L63" s="22"/>
    </row>
    <row r="64" spans="3:12" x14ac:dyDescent="0.2">
      <c r="C64" s="22"/>
      <c r="D64" s="22"/>
      <c r="E64" s="22"/>
      <c r="F64" s="22"/>
      <c r="G64" s="22"/>
      <c r="H64" s="22"/>
      <c r="I64" s="22"/>
      <c r="J64" s="22"/>
      <c r="K64" s="22"/>
      <c r="L64" s="22"/>
    </row>
    <row r="65" spans="3:12" x14ac:dyDescent="0.2">
      <c r="C65" s="22"/>
      <c r="D65" s="22"/>
      <c r="E65" s="22"/>
      <c r="F65" s="22"/>
      <c r="G65" s="22"/>
      <c r="H65" s="22"/>
      <c r="I65" s="22"/>
      <c r="J65" s="22"/>
      <c r="K65" s="22"/>
      <c r="L65" s="22"/>
    </row>
  </sheetData>
  <mergeCells count="1">
    <mergeCell ref="N21:O2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O64"/>
  <sheetViews>
    <sheetView tabSelected="1" topLeftCell="A30" zoomScaleNormal="100" workbookViewId="0">
      <selection activeCell="I50" sqref="I50"/>
    </sheetView>
  </sheetViews>
  <sheetFormatPr defaultRowHeight="12.75" x14ac:dyDescent="0.2"/>
  <cols>
    <col min="1" max="1" width="4.28515625" style="31" customWidth="1"/>
    <col min="2" max="2" width="9.42578125" style="31" customWidth="1"/>
    <col min="3" max="3" width="5.140625" style="31" bestFit="1" customWidth="1"/>
    <col min="4" max="4" width="5.140625" style="31" customWidth="1"/>
    <col min="5" max="5" width="9.5703125" style="31" customWidth="1"/>
    <col min="6" max="6" width="22.140625" style="31" bestFit="1" customWidth="1"/>
    <col min="7" max="7" width="10.28515625" style="31" customWidth="1"/>
    <col min="8" max="8" width="8" style="31" customWidth="1"/>
    <col min="9" max="9" width="4.5703125" style="31" bestFit="1" customWidth="1"/>
    <col min="10" max="10" width="25.5703125" style="31" customWidth="1"/>
    <col min="11" max="11" width="10.7109375" style="31" customWidth="1"/>
    <col min="12" max="12" width="4.5703125" style="31" customWidth="1"/>
    <col min="13" max="13" width="5.42578125" style="31" bestFit="1" customWidth="1"/>
    <col min="14" max="14" width="16.42578125" style="31" customWidth="1"/>
    <col min="15" max="15" width="18" style="31" customWidth="1"/>
    <col min="16" max="16384" width="9.140625" style="31"/>
  </cols>
  <sheetData>
    <row r="1" spans="1:15" ht="13.5" thickBot="1" x14ac:dyDescent="0.25">
      <c r="B1" s="133"/>
      <c r="C1" s="133"/>
      <c r="D1" s="133"/>
      <c r="E1" s="133" t="s">
        <v>1</v>
      </c>
      <c r="F1" s="133"/>
      <c r="G1" s="133"/>
      <c r="I1" s="31" t="s">
        <v>2</v>
      </c>
      <c r="M1" s="31" t="s">
        <v>3</v>
      </c>
    </row>
    <row r="2" spans="1:15" ht="13.5" thickBot="1" x14ac:dyDescent="0.25">
      <c r="B2" s="32" t="s">
        <v>0</v>
      </c>
      <c r="C2" s="38" t="s">
        <v>25</v>
      </c>
      <c r="D2" s="134"/>
      <c r="E2" s="38" t="s">
        <v>25</v>
      </c>
      <c r="F2" s="28"/>
      <c r="G2" s="65" t="s">
        <v>59</v>
      </c>
      <c r="I2" s="109" t="s">
        <v>25</v>
      </c>
      <c r="J2" s="135"/>
      <c r="K2" s="110" t="s">
        <v>59</v>
      </c>
      <c r="M2" s="114" t="s">
        <v>25</v>
      </c>
      <c r="O2" s="115" t="s">
        <v>59</v>
      </c>
    </row>
    <row r="3" spans="1:15" ht="13.5" thickBot="1" x14ac:dyDescent="0.25">
      <c r="B3" s="35" t="s">
        <v>1</v>
      </c>
      <c r="C3" s="103">
        <v>0.09</v>
      </c>
      <c r="D3" s="37"/>
      <c r="E3" s="138">
        <v>0.13</v>
      </c>
      <c r="F3" s="105" t="s">
        <v>60</v>
      </c>
      <c r="G3" s="158">
        <v>2</v>
      </c>
      <c r="I3" s="111">
        <v>0.09</v>
      </c>
      <c r="J3" s="112" t="s">
        <v>20</v>
      </c>
      <c r="K3" s="111">
        <v>1</v>
      </c>
      <c r="M3" s="104">
        <v>0.09</v>
      </c>
      <c r="N3" s="116" t="s">
        <v>26</v>
      </c>
      <c r="O3" s="117">
        <v>1</v>
      </c>
    </row>
    <row r="4" spans="1:15" ht="13.5" thickBot="1" x14ac:dyDescent="0.25">
      <c r="B4" s="35" t="s">
        <v>2</v>
      </c>
      <c r="C4" s="103">
        <v>0.06</v>
      </c>
      <c r="D4" s="37"/>
      <c r="E4" s="138">
        <v>0.13</v>
      </c>
      <c r="F4" s="105" t="s">
        <v>61</v>
      </c>
      <c r="G4" s="158"/>
      <c r="I4" s="111">
        <v>0.45</v>
      </c>
      <c r="J4" s="113" t="s">
        <v>21</v>
      </c>
      <c r="K4" s="167">
        <v>2</v>
      </c>
      <c r="M4" s="104">
        <v>0.45</v>
      </c>
      <c r="N4" s="118" t="s">
        <v>27</v>
      </c>
      <c r="O4" s="167">
        <v>2</v>
      </c>
    </row>
    <row r="5" spans="1:15" ht="13.5" thickBot="1" x14ac:dyDescent="0.25">
      <c r="B5" s="35" t="s">
        <v>3</v>
      </c>
      <c r="C5" s="103">
        <v>0.11</v>
      </c>
      <c r="D5" s="37"/>
      <c r="E5" s="138">
        <v>0.17</v>
      </c>
      <c r="F5" s="106" t="s">
        <v>62</v>
      </c>
      <c r="G5" s="67">
        <v>4</v>
      </c>
      <c r="I5" s="111">
        <v>0.45</v>
      </c>
      <c r="J5" s="113" t="s">
        <v>22</v>
      </c>
      <c r="K5" s="168"/>
      <c r="M5" s="104">
        <v>0.45</v>
      </c>
      <c r="N5" s="118" t="s">
        <v>28</v>
      </c>
      <c r="O5" s="168"/>
    </row>
    <row r="6" spans="1:15" ht="13.5" thickBot="1" x14ac:dyDescent="0.25">
      <c r="B6" s="40" t="s">
        <v>4</v>
      </c>
      <c r="C6" s="103">
        <v>7.0000000000000007E-2</v>
      </c>
      <c r="D6" s="37"/>
      <c r="E6" s="138">
        <v>0.19</v>
      </c>
      <c r="F6" s="107" t="s">
        <v>63</v>
      </c>
      <c r="G6" s="67">
        <v>5</v>
      </c>
      <c r="I6" s="135"/>
    </row>
    <row r="7" spans="1:15" ht="13.5" thickBot="1" x14ac:dyDescent="0.25">
      <c r="B7" s="35" t="s">
        <v>5</v>
      </c>
      <c r="C7" s="103">
        <v>0.04</v>
      </c>
      <c r="D7" s="37"/>
      <c r="E7" s="138">
        <v>0.17</v>
      </c>
      <c r="F7" s="106" t="s">
        <v>64</v>
      </c>
      <c r="G7" s="67">
        <v>4</v>
      </c>
      <c r="I7" s="31" t="s">
        <v>4</v>
      </c>
      <c r="M7" s="31" t="s">
        <v>5</v>
      </c>
    </row>
    <row r="8" spans="1:15" ht="13.5" thickBot="1" x14ac:dyDescent="0.25">
      <c r="B8" s="35" t="s">
        <v>6</v>
      </c>
      <c r="C8" s="103">
        <v>0.18</v>
      </c>
      <c r="D8" s="37"/>
      <c r="E8" s="138">
        <v>0.14000000000000001</v>
      </c>
      <c r="F8" s="108" t="s">
        <v>65</v>
      </c>
      <c r="G8" s="67">
        <v>3</v>
      </c>
      <c r="I8" s="114" t="s">
        <v>25</v>
      </c>
      <c r="K8" s="119" t="s">
        <v>67</v>
      </c>
      <c r="M8" s="114" t="s">
        <v>25</v>
      </c>
      <c r="O8" s="119" t="s">
        <v>59</v>
      </c>
    </row>
    <row r="9" spans="1:15" ht="13.5" thickBot="1" x14ac:dyDescent="0.25">
      <c r="B9" s="35" t="s">
        <v>7</v>
      </c>
      <c r="C9" s="103">
        <v>0.19</v>
      </c>
      <c r="D9" s="37"/>
      <c r="E9" s="138">
        <v>0.09</v>
      </c>
      <c r="F9" s="91" t="s">
        <v>66</v>
      </c>
      <c r="G9" s="67">
        <v>1</v>
      </c>
      <c r="I9" s="104">
        <v>0.63</v>
      </c>
      <c r="J9" s="120" t="s">
        <v>29</v>
      </c>
      <c r="K9" s="111">
        <v>3</v>
      </c>
      <c r="M9" s="104">
        <v>0.14000000000000001</v>
      </c>
      <c r="N9" s="123" t="s">
        <v>33</v>
      </c>
      <c r="O9" s="111">
        <v>1</v>
      </c>
    </row>
    <row r="10" spans="1:15" ht="13.5" thickBot="1" x14ac:dyDescent="0.25">
      <c r="B10" s="42" t="s">
        <v>8</v>
      </c>
      <c r="C10" s="103">
        <v>0.27</v>
      </c>
      <c r="D10" s="37"/>
      <c r="E10" s="133"/>
      <c r="F10" s="136"/>
      <c r="G10" s="136"/>
      <c r="I10" s="104">
        <v>0.26</v>
      </c>
      <c r="J10" s="121" t="s">
        <v>30</v>
      </c>
      <c r="K10" s="111">
        <v>2</v>
      </c>
      <c r="M10" s="104">
        <v>0.43</v>
      </c>
      <c r="N10" s="137" t="s">
        <v>34</v>
      </c>
      <c r="O10" s="167">
        <v>2</v>
      </c>
    </row>
    <row r="11" spans="1:15" ht="13.5" thickBot="1" x14ac:dyDescent="0.25">
      <c r="B11" s="133"/>
      <c r="C11" s="133"/>
      <c r="D11" s="133"/>
      <c r="E11" s="133"/>
      <c r="F11" s="136"/>
      <c r="G11" s="136"/>
      <c r="I11" s="104">
        <v>0.11</v>
      </c>
      <c r="J11" s="122" t="s">
        <v>31</v>
      </c>
      <c r="K11" s="111">
        <v>1</v>
      </c>
      <c r="M11" s="104">
        <v>0.43</v>
      </c>
      <c r="N11" s="130" t="s">
        <v>35</v>
      </c>
      <c r="O11" s="168"/>
    </row>
    <row r="12" spans="1:15" x14ac:dyDescent="0.2">
      <c r="A12" s="154">
        <f>(C3*E3)+(C3*E4)+(C3*E5)+(C3*E6)+(C3*E7)+(C3*E8)+(C3*E9)+(C4*I3)+(C4*I4)+(C5*M3)+(C5*M4)+(C6*I9)+(C6*I10)+(C6*I11)+(C7*M9)+(C7*M10)+(C8*E16)+(C8*E17)+(C8*E18)+(C8*E19)+(C8*E20)+(C9*I15)+(C9*I18)+(C9*I19)+(C10*M15)+(C10*M16)+(C10*M17)+(C10*M18)+(C10*M19)</f>
        <v>0.92959999999999998</v>
      </c>
      <c r="C12" s="133"/>
      <c r="D12" s="133"/>
    </row>
    <row r="13" spans="1:15" ht="13.5" thickBot="1" x14ac:dyDescent="0.25">
      <c r="B13" s="136"/>
      <c r="C13" s="136"/>
      <c r="D13" s="136"/>
      <c r="I13" s="31" t="s">
        <v>7</v>
      </c>
      <c r="M13" s="31" t="s">
        <v>8</v>
      </c>
    </row>
    <row r="14" spans="1:15" ht="13.5" thickBot="1" x14ac:dyDescent="0.25">
      <c r="E14" s="133" t="s">
        <v>6</v>
      </c>
      <c r="F14" s="136"/>
      <c r="G14" s="136"/>
      <c r="I14" s="126" t="s">
        <v>25</v>
      </c>
      <c r="K14" s="119" t="s">
        <v>59</v>
      </c>
      <c r="M14" s="129" t="s">
        <v>25</v>
      </c>
      <c r="O14" s="119" t="s">
        <v>59</v>
      </c>
    </row>
    <row r="15" spans="1:15" ht="13.5" thickBot="1" x14ac:dyDescent="0.25">
      <c r="E15" s="109" t="s">
        <v>25</v>
      </c>
      <c r="G15" s="110" t="s">
        <v>59</v>
      </c>
      <c r="I15" s="127">
        <v>0.12</v>
      </c>
      <c r="J15" s="113" t="s">
        <v>43</v>
      </c>
      <c r="K15" s="111">
        <v>1</v>
      </c>
      <c r="M15" s="144">
        <v>0.4</v>
      </c>
      <c r="N15" s="130" t="s">
        <v>73</v>
      </c>
      <c r="O15" s="111">
        <v>5</v>
      </c>
    </row>
    <row r="16" spans="1:15" ht="13.5" thickBot="1" x14ac:dyDescent="0.25">
      <c r="E16" s="111">
        <v>0.11</v>
      </c>
      <c r="F16" s="123" t="s">
        <v>37</v>
      </c>
      <c r="G16" s="111">
        <v>1</v>
      </c>
      <c r="I16" s="127">
        <v>0.19</v>
      </c>
      <c r="J16" s="128" t="s">
        <v>44</v>
      </c>
      <c r="K16" s="167">
        <v>2</v>
      </c>
      <c r="M16" s="104">
        <v>0.12</v>
      </c>
      <c r="N16" s="122" t="s">
        <v>74</v>
      </c>
      <c r="O16" s="111">
        <v>2</v>
      </c>
    </row>
    <row r="17" spans="1:15" ht="13.5" thickBot="1" x14ac:dyDescent="0.25">
      <c r="E17" s="111">
        <v>0.6</v>
      </c>
      <c r="F17" s="124" t="s">
        <v>38</v>
      </c>
      <c r="G17" s="111">
        <v>5</v>
      </c>
      <c r="I17" s="127">
        <v>0.19</v>
      </c>
      <c r="J17" s="128" t="s">
        <v>45</v>
      </c>
      <c r="K17" s="168"/>
      <c r="M17" s="104">
        <v>0.05</v>
      </c>
      <c r="N17" s="131" t="s">
        <v>75</v>
      </c>
      <c r="O17" s="111">
        <v>1</v>
      </c>
    </row>
    <row r="18" spans="1:15" ht="13.5" thickBot="1" x14ac:dyDescent="0.25">
      <c r="E18" s="111">
        <v>0.28000000000000003</v>
      </c>
      <c r="F18" s="125" t="s">
        <v>39</v>
      </c>
      <c r="G18" s="111">
        <v>2</v>
      </c>
      <c r="I18" s="127">
        <v>0.12</v>
      </c>
      <c r="J18" s="113" t="s">
        <v>46</v>
      </c>
      <c r="K18" s="111">
        <v>1</v>
      </c>
      <c r="M18" s="104">
        <v>0.26</v>
      </c>
      <c r="N18" s="132" t="s">
        <v>76</v>
      </c>
      <c r="O18" s="111">
        <v>4</v>
      </c>
    </row>
    <row r="19" spans="1:15" ht="13.5" thickBot="1" x14ac:dyDescent="0.25">
      <c r="E19" s="111">
        <v>0.33</v>
      </c>
      <c r="F19" s="120" t="s">
        <v>40</v>
      </c>
      <c r="G19" s="111">
        <v>3</v>
      </c>
      <c r="I19" s="127">
        <v>0.19</v>
      </c>
      <c r="J19" s="128" t="s">
        <v>47</v>
      </c>
      <c r="K19" s="167">
        <v>2</v>
      </c>
      <c r="M19" s="104">
        <v>0.18</v>
      </c>
      <c r="N19" s="125" t="s">
        <v>77</v>
      </c>
      <c r="O19" s="111">
        <v>3</v>
      </c>
    </row>
    <row r="20" spans="1:15" ht="13.5" thickBot="1" x14ac:dyDescent="0.25">
      <c r="E20" s="111">
        <v>0.34</v>
      </c>
      <c r="F20" s="121" t="s">
        <v>41</v>
      </c>
      <c r="G20" s="111">
        <v>4</v>
      </c>
      <c r="I20" s="127">
        <v>0.19</v>
      </c>
      <c r="J20" s="128" t="s">
        <v>48</v>
      </c>
      <c r="K20" s="168"/>
    </row>
    <row r="21" spans="1:15" x14ac:dyDescent="0.2">
      <c r="I21" s="139"/>
      <c r="J21" s="141"/>
      <c r="K21" s="140"/>
    </row>
    <row r="22" spans="1:15" x14ac:dyDescent="0.2">
      <c r="A22" s="169" t="s">
        <v>108</v>
      </c>
      <c r="B22" s="169"/>
      <c r="C22" s="169"/>
      <c r="D22" s="169"/>
      <c r="E22" s="169"/>
      <c r="F22" s="169"/>
      <c r="G22" s="169"/>
      <c r="H22" s="169"/>
      <c r="I22" s="169"/>
      <c r="J22" s="169"/>
      <c r="K22" s="169"/>
    </row>
    <row r="23" spans="1:15" x14ac:dyDescent="0.2">
      <c r="B23" s="148" t="s">
        <v>78</v>
      </c>
    </row>
    <row r="24" spans="1:15" ht="25.5" x14ac:dyDescent="0.2">
      <c r="B24" s="151" t="s">
        <v>79</v>
      </c>
      <c r="C24" s="171" t="s">
        <v>80</v>
      </c>
      <c r="D24" s="171"/>
      <c r="E24" s="171"/>
      <c r="F24" s="151" t="s">
        <v>59</v>
      </c>
      <c r="G24" s="151" t="s">
        <v>85</v>
      </c>
      <c r="H24" s="152" t="s">
        <v>86</v>
      </c>
      <c r="I24" s="174" t="s">
        <v>100</v>
      </c>
      <c r="J24" s="175"/>
      <c r="K24" s="153" t="s">
        <v>88</v>
      </c>
      <c r="N24" s="99" t="s">
        <v>88</v>
      </c>
      <c r="O24" s="99" t="s">
        <v>101</v>
      </c>
    </row>
    <row r="25" spans="1:15" ht="15" customHeight="1" x14ac:dyDescent="0.2">
      <c r="B25" s="172" t="s">
        <v>1</v>
      </c>
      <c r="C25" s="170" t="s">
        <v>12</v>
      </c>
      <c r="D25" s="170"/>
      <c r="E25" s="170"/>
      <c r="F25" s="100">
        <v>2</v>
      </c>
      <c r="G25" s="173">
        <v>0.09</v>
      </c>
      <c r="H25" s="145">
        <v>0.13</v>
      </c>
      <c r="I25" s="176">
        <f>(G25*H25)+(G25*H26)+(G25*0)+(G25*0)+(G25*0)+(G25*0)+(G25*0)+(G27*H27)+(G28*H28)+(G29*H29)+(G30*H30)+(G31*H31)+(G32*H32)+(G33*H33)</f>
        <v>0.23930000000000001</v>
      </c>
      <c r="J25" s="177"/>
      <c r="K25" s="165" t="s">
        <v>111</v>
      </c>
      <c r="N25" s="142" t="s">
        <v>89</v>
      </c>
      <c r="O25" s="100" t="s">
        <v>95</v>
      </c>
    </row>
    <row r="26" spans="1:15" x14ac:dyDescent="0.2">
      <c r="B26" s="172"/>
      <c r="C26" s="170" t="s">
        <v>14</v>
      </c>
      <c r="D26" s="170"/>
      <c r="E26" s="170"/>
      <c r="F26" s="100">
        <v>4</v>
      </c>
      <c r="G26" s="173"/>
      <c r="H26" s="145">
        <v>0.17</v>
      </c>
      <c r="I26" s="178"/>
      <c r="J26" s="179"/>
      <c r="K26" s="165"/>
      <c r="N26" s="142" t="s">
        <v>90</v>
      </c>
      <c r="O26" s="100" t="s">
        <v>94</v>
      </c>
    </row>
    <row r="27" spans="1:15" x14ac:dyDescent="0.2">
      <c r="B27" s="142" t="s">
        <v>2</v>
      </c>
      <c r="C27" s="170" t="s">
        <v>81</v>
      </c>
      <c r="D27" s="170"/>
      <c r="E27" s="170"/>
      <c r="F27" s="100">
        <v>1</v>
      </c>
      <c r="G27" s="103">
        <v>0.06</v>
      </c>
      <c r="H27" s="145">
        <v>0.09</v>
      </c>
      <c r="I27" s="178"/>
      <c r="J27" s="179"/>
      <c r="K27" s="165"/>
      <c r="N27" s="142" t="s">
        <v>91</v>
      </c>
      <c r="O27" s="100" t="s">
        <v>96</v>
      </c>
    </row>
    <row r="28" spans="1:15" x14ac:dyDescent="0.2">
      <c r="B28" s="142" t="s">
        <v>3</v>
      </c>
      <c r="C28" s="170" t="s">
        <v>82</v>
      </c>
      <c r="D28" s="170"/>
      <c r="E28" s="170"/>
      <c r="F28" s="100">
        <v>2</v>
      </c>
      <c r="G28" s="103">
        <v>0.11</v>
      </c>
      <c r="H28" s="145">
        <v>0.45</v>
      </c>
      <c r="I28" s="178"/>
      <c r="J28" s="179"/>
      <c r="K28" s="165"/>
    </row>
    <row r="29" spans="1:15" x14ac:dyDescent="0.2">
      <c r="B29" s="142" t="s">
        <v>4</v>
      </c>
      <c r="C29" s="170" t="s">
        <v>83</v>
      </c>
      <c r="D29" s="170"/>
      <c r="E29" s="170"/>
      <c r="F29" s="100">
        <v>1</v>
      </c>
      <c r="G29" s="103">
        <v>7.0000000000000007E-2</v>
      </c>
      <c r="H29" s="145">
        <v>0.11</v>
      </c>
      <c r="I29" s="178"/>
      <c r="J29" s="179"/>
      <c r="K29" s="165"/>
    </row>
    <row r="30" spans="1:15" x14ac:dyDescent="0.2">
      <c r="B30" s="142" t="s">
        <v>5</v>
      </c>
      <c r="C30" s="170">
        <v>37.5</v>
      </c>
      <c r="D30" s="170"/>
      <c r="E30" s="170"/>
      <c r="F30" s="100">
        <v>1</v>
      </c>
      <c r="G30" s="103">
        <v>0.04</v>
      </c>
      <c r="H30" s="145">
        <v>0.14000000000000001</v>
      </c>
      <c r="I30" s="178"/>
      <c r="J30" s="179"/>
      <c r="K30" s="165"/>
    </row>
    <row r="31" spans="1:15" x14ac:dyDescent="0.2">
      <c r="B31" s="142" t="s">
        <v>6</v>
      </c>
      <c r="C31" s="170" t="s">
        <v>84</v>
      </c>
      <c r="D31" s="170"/>
      <c r="E31" s="170"/>
      <c r="F31" s="100">
        <v>0</v>
      </c>
      <c r="G31" s="103">
        <v>0.18</v>
      </c>
      <c r="H31" s="65">
        <v>0</v>
      </c>
      <c r="I31" s="178"/>
      <c r="J31" s="179"/>
      <c r="K31" s="165"/>
      <c r="N31" s="135"/>
    </row>
    <row r="32" spans="1:15" x14ac:dyDescent="0.2">
      <c r="B32" s="142" t="s">
        <v>7</v>
      </c>
      <c r="C32" s="182" t="s">
        <v>87</v>
      </c>
      <c r="D32" s="182"/>
      <c r="E32" s="182"/>
      <c r="F32" s="100">
        <v>2</v>
      </c>
      <c r="G32" s="103">
        <v>0.19</v>
      </c>
      <c r="H32" s="147">
        <v>0.19</v>
      </c>
      <c r="I32" s="178"/>
      <c r="J32" s="179"/>
      <c r="K32" s="165"/>
    </row>
    <row r="33" spans="2:13" x14ac:dyDescent="0.2">
      <c r="B33" s="143" t="s">
        <v>8</v>
      </c>
      <c r="C33" s="170" t="s">
        <v>73</v>
      </c>
      <c r="D33" s="170"/>
      <c r="E33" s="170"/>
      <c r="F33" s="100">
        <v>5</v>
      </c>
      <c r="G33" s="103">
        <v>0.27</v>
      </c>
      <c r="H33" s="145">
        <v>0.4</v>
      </c>
      <c r="I33" s="180"/>
      <c r="J33" s="181"/>
      <c r="K33" s="166"/>
    </row>
    <row r="35" spans="2:13" ht="25.5" x14ac:dyDescent="0.2">
      <c r="B35" s="151" t="s">
        <v>79</v>
      </c>
      <c r="C35" s="171" t="s">
        <v>102</v>
      </c>
      <c r="D35" s="171"/>
      <c r="E35" s="171"/>
      <c r="F35" s="151" t="s">
        <v>59</v>
      </c>
      <c r="G35" s="151" t="s">
        <v>85</v>
      </c>
      <c r="H35" s="152" t="s">
        <v>86</v>
      </c>
      <c r="I35" s="174" t="s">
        <v>100</v>
      </c>
      <c r="J35" s="187"/>
      <c r="K35" s="151" t="s">
        <v>88</v>
      </c>
    </row>
    <row r="36" spans="2:13" ht="15" customHeight="1" x14ac:dyDescent="0.2">
      <c r="B36" s="183" t="s">
        <v>1</v>
      </c>
      <c r="C36" s="170" t="s">
        <v>12</v>
      </c>
      <c r="D36" s="170"/>
      <c r="E36" s="170"/>
      <c r="F36" s="158">
        <v>2</v>
      </c>
      <c r="G36" s="189">
        <v>0.09</v>
      </c>
      <c r="H36" s="155">
        <v>0.13</v>
      </c>
      <c r="I36" s="176">
        <f>(G36*H36)+(G36*H37)+(G36*H38)+(G36*H39)+(G36*H40)+(G36*H41)+(G36*H42)+(G43*H43)+(G44*H44)+(G45*H45)+(G46*H46)+(G47*H47)+(G48*H48)+(G49*H49)</f>
        <v>0.44390000000000007</v>
      </c>
      <c r="J36" s="196"/>
      <c r="K36" s="195" t="s">
        <v>110</v>
      </c>
    </row>
    <row r="37" spans="2:13" x14ac:dyDescent="0.2">
      <c r="B37" s="184"/>
      <c r="C37" s="186" t="s">
        <v>61</v>
      </c>
      <c r="D37" s="186"/>
      <c r="E37" s="186"/>
      <c r="F37" s="158"/>
      <c r="G37" s="190"/>
      <c r="H37" s="156">
        <v>0.13</v>
      </c>
      <c r="I37" s="178"/>
      <c r="J37" s="197"/>
      <c r="K37" s="165"/>
    </row>
    <row r="38" spans="2:13" x14ac:dyDescent="0.2">
      <c r="B38" s="184"/>
      <c r="C38" s="170" t="s">
        <v>14</v>
      </c>
      <c r="D38" s="170"/>
      <c r="E38" s="170"/>
      <c r="F38" s="67">
        <v>4</v>
      </c>
      <c r="G38" s="190"/>
      <c r="H38" s="138">
        <v>0.17</v>
      </c>
      <c r="I38" s="178"/>
      <c r="J38" s="197"/>
      <c r="K38" s="165"/>
    </row>
    <row r="39" spans="2:13" x14ac:dyDescent="0.2">
      <c r="B39" s="184"/>
      <c r="C39" s="188" t="s">
        <v>63</v>
      </c>
      <c r="D39" s="188"/>
      <c r="E39" s="188"/>
      <c r="F39" s="67">
        <v>5</v>
      </c>
      <c r="G39" s="190"/>
      <c r="H39" s="138">
        <v>0.19</v>
      </c>
      <c r="I39" s="178"/>
      <c r="J39" s="197"/>
      <c r="K39" s="165"/>
      <c r="M39" s="146"/>
    </row>
    <row r="40" spans="2:13" x14ac:dyDescent="0.2">
      <c r="B40" s="184"/>
      <c r="C40" s="170" t="s">
        <v>92</v>
      </c>
      <c r="D40" s="170"/>
      <c r="E40" s="170"/>
      <c r="F40" s="67">
        <v>4</v>
      </c>
      <c r="G40" s="190"/>
      <c r="H40" s="138">
        <v>0.17</v>
      </c>
      <c r="I40" s="178"/>
      <c r="J40" s="197"/>
      <c r="K40" s="165"/>
    </row>
    <row r="41" spans="2:13" x14ac:dyDescent="0.2">
      <c r="B41" s="184"/>
      <c r="C41" s="170" t="s">
        <v>93</v>
      </c>
      <c r="D41" s="170"/>
      <c r="E41" s="170"/>
      <c r="F41" s="67">
        <v>3</v>
      </c>
      <c r="G41" s="190"/>
      <c r="H41" s="138">
        <v>0.14000000000000001</v>
      </c>
      <c r="I41" s="178"/>
      <c r="J41" s="197"/>
      <c r="K41" s="165"/>
    </row>
    <row r="42" spans="2:13" x14ac:dyDescent="0.2">
      <c r="B42" s="185"/>
      <c r="C42" s="188" t="s">
        <v>66</v>
      </c>
      <c r="D42" s="188"/>
      <c r="E42" s="188"/>
      <c r="F42" s="67">
        <v>1</v>
      </c>
      <c r="G42" s="191"/>
      <c r="H42" s="138">
        <v>0.09</v>
      </c>
      <c r="I42" s="178"/>
      <c r="J42" s="197"/>
      <c r="K42" s="165"/>
    </row>
    <row r="43" spans="2:13" x14ac:dyDescent="0.2">
      <c r="B43" s="142" t="s">
        <v>2</v>
      </c>
      <c r="C43" s="170" t="s">
        <v>97</v>
      </c>
      <c r="D43" s="170"/>
      <c r="E43" s="170"/>
      <c r="F43" s="100">
        <v>2</v>
      </c>
      <c r="G43" s="103">
        <v>0.06</v>
      </c>
      <c r="H43" s="145">
        <v>0.45</v>
      </c>
      <c r="I43" s="178"/>
      <c r="J43" s="197"/>
      <c r="K43" s="165"/>
    </row>
    <row r="44" spans="2:13" x14ac:dyDescent="0.2">
      <c r="B44" s="142" t="s">
        <v>3</v>
      </c>
      <c r="C44" s="170" t="s">
        <v>82</v>
      </c>
      <c r="D44" s="170"/>
      <c r="E44" s="170"/>
      <c r="F44" s="100">
        <v>2</v>
      </c>
      <c r="G44" s="103">
        <v>0.11</v>
      </c>
      <c r="H44" s="145">
        <v>0.45</v>
      </c>
      <c r="I44" s="178"/>
      <c r="J44" s="197"/>
      <c r="K44" s="165"/>
    </row>
    <row r="45" spans="2:13" x14ac:dyDescent="0.2">
      <c r="B45" s="142" t="s">
        <v>4</v>
      </c>
      <c r="C45" s="170" t="s">
        <v>83</v>
      </c>
      <c r="D45" s="170"/>
      <c r="E45" s="170"/>
      <c r="F45" s="100">
        <v>3</v>
      </c>
      <c r="G45" s="103">
        <v>7.0000000000000007E-2</v>
      </c>
      <c r="H45" s="145">
        <v>0.09</v>
      </c>
      <c r="I45" s="178"/>
      <c r="J45" s="197"/>
      <c r="K45" s="165"/>
    </row>
    <row r="46" spans="2:13" x14ac:dyDescent="0.2">
      <c r="B46" s="142" t="s">
        <v>5</v>
      </c>
      <c r="C46" s="170">
        <v>38.5</v>
      </c>
      <c r="D46" s="170"/>
      <c r="E46" s="170"/>
      <c r="F46" s="100">
        <v>2</v>
      </c>
      <c r="G46" s="103">
        <v>0.04</v>
      </c>
      <c r="H46" s="145">
        <v>0.43</v>
      </c>
      <c r="I46" s="178"/>
      <c r="J46" s="197"/>
      <c r="K46" s="165"/>
    </row>
    <row r="47" spans="2:13" x14ac:dyDescent="0.2">
      <c r="B47" s="142" t="s">
        <v>6</v>
      </c>
      <c r="C47" s="170" t="s">
        <v>38</v>
      </c>
      <c r="D47" s="170"/>
      <c r="E47" s="170"/>
      <c r="F47" s="100">
        <v>5</v>
      </c>
      <c r="G47" s="103">
        <v>0.18</v>
      </c>
      <c r="H47" s="65">
        <v>0.6</v>
      </c>
      <c r="I47" s="178"/>
      <c r="J47" s="197"/>
      <c r="K47" s="165"/>
    </row>
    <row r="48" spans="2:13" x14ac:dyDescent="0.2">
      <c r="B48" s="142" t="s">
        <v>7</v>
      </c>
      <c r="C48" s="182" t="s">
        <v>87</v>
      </c>
      <c r="D48" s="182"/>
      <c r="E48" s="182"/>
      <c r="F48" s="100">
        <v>2</v>
      </c>
      <c r="G48" s="103">
        <v>0.19</v>
      </c>
      <c r="H48" s="147">
        <v>0.19</v>
      </c>
      <c r="I48" s="178"/>
      <c r="J48" s="197"/>
      <c r="K48" s="165"/>
    </row>
    <row r="49" spans="2:11" x14ac:dyDescent="0.2">
      <c r="B49" s="143" t="s">
        <v>8</v>
      </c>
      <c r="C49" s="170" t="s">
        <v>73</v>
      </c>
      <c r="D49" s="170"/>
      <c r="E49" s="170"/>
      <c r="F49" s="100">
        <v>5</v>
      </c>
      <c r="G49" s="103">
        <v>0.27</v>
      </c>
      <c r="H49" s="145">
        <v>0.4</v>
      </c>
      <c r="I49" s="180"/>
      <c r="J49" s="198"/>
      <c r="K49" s="166"/>
    </row>
    <row r="52" spans="2:11" ht="25.5" x14ac:dyDescent="0.2">
      <c r="B52" s="151" t="s">
        <v>79</v>
      </c>
      <c r="C52" s="171" t="s">
        <v>98</v>
      </c>
      <c r="D52" s="171"/>
      <c r="E52" s="171"/>
      <c r="F52" s="151" t="s">
        <v>59</v>
      </c>
      <c r="G52" s="151" t="s">
        <v>85</v>
      </c>
      <c r="H52" s="152" t="s">
        <v>86</v>
      </c>
      <c r="I52" s="174" t="s">
        <v>100</v>
      </c>
      <c r="J52" s="187"/>
      <c r="K52" s="151" t="s">
        <v>88</v>
      </c>
    </row>
    <row r="53" spans="2:11" ht="15" customHeight="1" x14ac:dyDescent="0.2">
      <c r="B53" s="183" t="s">
        <v>1</v>
      </c>
      <c r="C53" s="170" t="s">
        <v>12</v>
      </c>
      <c r="D53" s="170"/>
      <c r="E53" s="170"/>
      <c r="F53" s="158">
        <v>2</v>
      </c>
      <c r="G53" s="189">
        <v>0.09</v>
      </c>
      <c r="H53" s="155">
        <v>0.13</v>
      </c>
      <c r="I53" s="177">
        <f>(G53*H53)+(G53*H54)+(G53*H55)+(G53*H56)+(G53*H57)+(G53*H58)+(G53*H59)+(G60*H60)+(G61*H61)+(G62*H62)+(G63*H63)+(G64*H64)</f>
        <v>0.3523</v>
      </c>
      <c r="J53" s="196"/>
      <c r="K53" s="195" t="s">
        <v>109</v>
      </c>
    </row>
    <row r="54" spans="2:11" x14ac:dyDescent="0.2">
      <c r="B54" s="184"/>
      <c r="C54" s="186" t="s">
        <v>61</v>
      </c>
      <c r="D54" s="186"/>
      <c r="E54" s="186"/>
      <c r="F54" s="158"/>
      <c r="G54" s="190"/>
      <c r="H54" s="156">
        <v>0.13</v>
      </c>
      <c r="I54" s="179"/>
      <c r="J54" s="197"/>
      <c r="K54" s="165"/>
    </row>
    <row r="55" spans="2:11" x14ac:dyDescent="0.2">
      <c r="B55" s="184"/>
      <c r="C55" s="170" t="s">
        <v>14</v>
      </c>
      <c r="D55" s="170"/>
      <c r="E55" s="170"/>
      <c r="F55" s="67">
        <v>4</v>
      </c>
      <c r="G55" s="190"/>
      <c r="H55" s="138">
        <v>0.17</v>
      </c>
      <c r="I55" s="179"/>
      <c r="J55" s="197"/>
      <c r="K55" s="165"/>
    </row>
    <row r="56" spans="2:11" x14ac:dyDescent="0.2">
      <c r="B56" s="184"/>
      <c r="C56" s="192" t="s">
        <v>93</v>
      </c>
      <c r="D56" s="193"/>
      <c r="E56" s="194"/>
      <c r="F56" s="67">
        <v>3</v>
      </c>
      <c r="G56" s="190"/>
      <c r="H56" s="138">
        <v>0.14000000000000001</v>
      </c>
      <c r="I56" s="179"/>
      <c r="J56" s="197"/>
      <c r="K56" s="165"/>
    </row>
    <row r="57" spans="2:11" x14ac:dyDescent="0.2">
      <c r="B57" s="185"/>
      <c r="C57" s="188" t="s">
        <v>66</v>
      </c>
      <c r="D57" s="188"/>
      <c r="E57" s="188"/>
      <c r="F57" s="67">
        <v>1</v>
      </c>
      <c r="G57" s="191"/>
      <c r="H57" s="138">
        <v>0.09</v>
      </c>
      <c r="I57" s="179"/>
      <c r="J57" s="197"/>
      <c r="K57" s="165"/>
    </row>
    <row r="58" spans="2:11" x14ac:dyDescent="0.2">
      <c r="B58" s="142" t="s">
        <v>2</v>
      </c>
      <c r="C58" s="192" t="s">
        <v>97</v>
      </c>
      <c r="D58" s="193"/>
      <c r="E58" s="194"/>
      <c r="F58" s="100">
        <v>2</v>
      </c>
      <c r="G58" s="103">
        <v>0.06</v>
      </c>
      <c r="H58" s="145">
        <v>0.45</v>
      </c>
      <c r="I58" s="179"/>
      <c r="J58" s="197"/>
      <c r="K58" s="165"/>
    </row>
    <row r="59" spans="2:11" x14ac:dyDescent="0.2">
      <c r="B59" s="142" t="s">
        <v>3</v>
      </c>
      <c r="C59" s="192" t="s">
        <v>82</v>
      </c>
      <c r="D59" s="193"/>
      <c r="E59" s="194"/>
      <c r="F59" s="100">
        <v>2</v>
      </c>
      <c r="G59" s="103">
        <v>0.11</v>
      </c>
      <c r="H59" s="145">
        <v>0.45</v>
      </c>
      <c r="I59" s="179"/>
      <c r="J59" s="197"/>
      <c r="K59" s="165"/>
    </row>
    <row r="60" spans="2:11" ht="13.5" thickBot="1" x14ac:dyDescent="0.25">
      <c r="B60" s="142" t="s">
        <v>4</v>
      </c>
      <c r="C60" s="170" t="s">
        <v>99</v>
      </c>
      <c r="D60" s="170"/>
      <c r="E60" s="170"/>
      <c r="F60" s="100">
        <v>1</v>
      </c>
      <c r="G60" s="103">
        <v>7.0000000000000007E-2</v>
      </c>
      <c r="H60" s="111">
        <v>0.26</v>
      </c>
      <c r="I60" s="179"/>
      <c r="J60" s="197"/>
      <c r="K60" s="165"/>
    </row>
    <row r="61" spans="2:11" x14ac:dyDescent="0.2">
      <c r="B61" s="142" t="s">
        <v>5</v>
      </c>
      <c r="C61" s="170">
        <v>38.5</v>
      </c>
      <c r="D61" s="170"/>
      <c r="E61" s="170"/>
      <c r="F61" s="100">
        <v>2</v>
      </c>
      <c r="G61" s="103">
        <v>0.04</v>
      </c>
      <c r="H61" s="145">
        <v>0.43</v>
      </c>
      <c r="I61" s="179"/>
      <c r="J61" s="197"/>
      <c r="K61" s="165"/>
    </row>
    <row r="62" spans="2:11" x14ac:dyDescent="0.2">
      <c r="B62" s="142" t="s">
        <v>6</v>
      </c>
      <c r="C62" s="170" t="s">
        <v>38</v>
      </c>
      <c r="D62" s="170"/>
      <c r="E62" s="170"/>
      <c r="F62" s="100">
        <v>5</v>
      </c>
      <c r="G62" s="103">
        <v>0.18</v>
      </c>
      <c r="H62" s="65">
        <v>0.6</v>
      </c>
      <c r="I62" s="179"/>
      <c r="J62" s="197"/>
      <c r="K62" s="165"/>
    </row>
    <row r="63" spans="2:11" x14ac:dyDescent="0.2">
      <c r="B63" s="142" t="s">
        <v>7</v>
      </c>
      <c r="C63" s="182" t="s">
        <v>87</v>
      </c>
      <c r="D63" s="182"/>
      <c r="E63" s="182"/>
      <c r="F63" s="100">
        <v>2</v>
      </c>
      <c r="G63" s="103">
        <v>0.19</v>
      </c>
      <c r="H63" s="147">
        <v>0.19</v>
      </c>
      <c r="I63" s="179"/>
      <c r="J63" s="197"/>
      <c r="K63" s="165"/>
    </row>
    <row r="64" spans="2:11" ht="13.5" thickBot="1" x14ac:dyDescent="0.25">
      <c r="B64" s="143" t="s">
        <v>8</v>
      </c>
      <c r="C64" s="170" t="s">
        <v>74</v>
      </c>
      <c r="D64" s="170"/>
      <c r="E64" s="170"/>
      <c r="F64" s="100">
        <v>2</v>
      </c>
      <c r="G64" s="103">
        <v>0.27</v>
      </c>
      <c r="H64" s="111">
        <v>0.12</v>
      </c>
      <c r="I64" s="181"/>
      <c r="J64" s="198"/>
      <c r="K64" s="166"/>
    </row>
  </sheetData>
  <mergeCells count="62">
    <mergeCell ref="K53:K64"/>
    <mergeCell ref="I36:J49"/>
    <mergeCell ref="K36:K49"/>
    <mergeCell ref="I52:J52"/>
    <mergeCell ref="C64:E64"/>
    <mergeCell ref="C59:E59"/>
    <mergeCell ref="C60:E60"/>
    <mergeCell ref="C61:E61"/>
    <mergeCell ref="I53:J64"/>
    <mergeCell ref="C58:E58"/>
    <mergeCell ref="C55:E55"/>
    <mergeCell ref="C52:E52"/>
    <mergeCell ref="C62:E62"/>
    <mergeCell ref="C63:E63"/>
    <mergeCell ref="C47:E47"/>
    <mergeCell ref="C48:E48"/>
    <mergeCell ref="B53:B57"/>
    <mergeCell ref="C53:E53"/>
    <mergeCell ref="F53:F54"/>
    <mergeCell ref="G53:G57"/>
    <mergeCell ref="C54:E54"/>
    <mergeCell ref="C56:E56"/>
    <mergeCell ref="C57:E57"/>
    <mergeCell ref="C49:E49"/>
    <mergeCell ref="C43:E43"/>
    <mergeCell ref="C44:E44"/>
    <mergeCell ref="C45:E45"/>
    <mergeCell ref="C46:E46"/>
    <mergeCell ref="B36:B42"/>
    <mergeCell ref="C40:E40"/>
    <mergeCell ref="C37:E37"/>
    <mergeCell ref="C35:E35"/>
    <mergeCell ref="I35:J35"/>
    <mergeCell ref="C41:E41"/>
    <mergeCell ref="C39:E39"/>
    <mergeCell ref="C42:E42"/>
    <mergeCell ref="F36:F37"/>
    <mergeCell ref="G36:G42"/>
    <mergeCell ref="C36:E36"/>
    <mergeCell ref="C38:E38"/>
    <mergeCell ref="O4:O5"/>
    <mergeCell ref="O10:O11"/>
    <mergeCell ref="K16:K17"/>
    <mergeCell ref="C24:E24"/>
    <mergeCell ref="B25:B26"/>
    <mergeCell ref="G25:G26"/>
    <mergeCell ref="I24:J24"/>
    <mergeCell ref="I25:J33"/>
    <mergeCell ref="C25:E25"/>
    <mergeCell ref="C26:E26"/>
    <mergeCell ref="C27:E27"/>
    <mergeCell ref="C28:E28"/>
    <mergeCell ref="C29:E29"/>
    <mergeCell ref="C33:E33"/>
    <mergeCell ref="C32:E32"/>
    <mergeCell ref="C31:E31"/>
    <mergeCell ref="K25:K33"/>
    <mergeCell ref="K19:K20"/>
    <mergeCell ref="A22:K22"/>
    <mergeCell ref="G3:G4"/>
    <mergeCell ref="K4:K5"/>
    <mergeCell ref="C30:E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O32"/>
  <sheetViews>
    <sheetView topLeftCell="A13" zoomScale="115" zoomScaleNormal="115" workbookViewId="0">
      <selection activeCell="N12" sqref="N12"/>
    </sheetView>
  </sheetViews>
  <sheetFormatPr defaultRowHeight="12.75" x14ac:dyDescent="0.2"/>
  <cols>
    <col min="1" max="1" width="1.28515625" style="22" customWidth="1"/>
    <col min="2" max="2" width="13.28515625" style="22" bestFit="1" customWidth="1"/>
    <col min="3" max="3" width="6.28515625" style="22" bestFit="1" customWidth="1"/>
    <col min="4" max="4" width="7" style="22" bestFit="1" customWidth="1"/>
    <col min="5" max="5" width="8" style="22" bestFit="1" customWidth="1"/>
    <col min="6" max="6" width="8.42578125" style="22" bestFit="1" customWidth="1"/>
    <col min="7" max="7" width="7.140625" style="22" bestFit="1" customWidth="1"/>
    <col min="8" max="8" width="8.5703125" style="22" customWidth="1"/>
    <col min="9" max="9" width="6.28515625" style="22" bestFit="1" customWidth="1"/>
    <col min="10" max="10" width="9.140625" style="22"/>
    <col min="11" max="11" width="6.28515625" style="22" bestFit="1" customWidth="1"/>
    <col min="12" max="12" width="9.140625" style="22"/>
    <col min="13" max="13" width="5.140625" style="22" bestFit="1" customWidth="1"/>
    <col min="14" max="14" width="9.140625" style="22"/>
    <col min="15" max="15" width="5.7109375" style="22" bestFit="1" customWidth="1"/>
    <col min="16" max="16384" width="9.140625" style="22"/>
  </cols>
  <sheetData>
    <row r="2" spans="2:13" ht="33.75" customHeight="1" x14ac:dyDescent="0.2">
      <c r="B2" s="15" t="s">
        <v>11</v>
      </c>
      <c r="C2" s="16" t="s">
        <v>12</v>
      </c>
      <c r="D2" s="16" t="s">
        <v>13</v>
      </c>
      <c r="E2" s="17" t="s">
        <v>14</v>
      </c>
      <c r="F2" s="16" t="s">
        <v>15</v>
      </c>
      <c r="G2" s="16" t="s">
        <v>16</v>
      </c>
      <c r="H2" s="16" t="s">
        <v>17</v>
      </c>
      <c r="I2" s="16" t="s">
        <v>18</v>
      </c>
    </row>
    <row r="3" spans="2:13" x14ac:dyDescent="0.2">
      <c r="B3" s="54" t="s">
        <v>12</v>
      </c>
      <c r="C3" s="24">
        <v>1</v>
      </c>
      <c r="D3" s="25">
        <v>3</v>
      </c>
      <c r="E3" s="25">
        <v>2</v>
      </c>
      <c r="F3" s="25">
        <f>1/2</f>
        <v>0.5</v>
      </c>
      <c r="G3" s="25">
        <f>1/2</f>
        <v>0.5</v>
      </c>
      <c r="H3" s="28">
        <f>1/2</f>
        <v>0.5</v>
      </c>
      <c r="I3" s="28">
        <f>1/2</f>
        <v>0.5</v>
      </c>
    </row>
    <row r="4" spans="2:13" x14ac:dyDescent="0.2">
      <c r="B4" s="54" t="s">
        <v>13</v>
      </c>
      <c r="C4" s="25">
        <f>1/3</f>
        <v>0.33333333333333331</v>
      </c>
      <c r="D4" s="24">
        <v>1</v>
      </c>
      <c r="E4" s="25">
        <f>1/3</f>
        <v>0.33333333333333331</v>
      </c>
      <c r="F4" s="25">
        <f>1/2</f>
        <v>0.5</v>
      </c>
      <c r="G4" s="25">
        <v>3</v>
      </c>
      <c r="H4" s="28">
        <f>1/3</f>
        <v>0.33333333333333331</v>
      </c>
      <c r="I4" s="28">
        <v>3</v>
      </c>
    </row>
    <row r="5" spans="2:13" x14ac:dyDescent="0.2">
      <c r="B5" s="56" t="s">
        <v>14</v>
      </c>
      <c r="C5" s="25">
        <f>1/2</f>
        <v>0.5</v>
      </c>
      <c r="D5" s="25">
        <v>3</v>
      </c>
      <c r="E5" s="24">
        <v>1</v>
      </c>
      <c r="F5" s="25">
        <f>1/2</f>
        <v>0.5</v>
      </c>
      <c r="G5" s="25">
        <v>2</v>
      </c>
      <c r="H5" s="28">
        <v>2</v>
      </c>
      <c r="I5" s="28">
        <v>2</v>
      </c>
    </row>
    <row r="6" spans="2:13" x14ac:dyDescent="0.2">
      <c r="B6" s="54" t="s">
        <v>15</v>
      </c>
      <c r="C6" s="25">
        <v>2</v>
      </c>
      <c r="D6" s="25">
        <v>2</v>
      </c>
      <c r="E6" s="25">
        <v>2</v>
      </c>
      <c r="F6" s="24">
        <v>1</v>
      </c>
      <c r="G6" s="25">
        <f>1/2</f>
        <v>0.5</v>
      </c>
      <c r="H6" s="28">
        <v>2</v>
      </c>
      <c r="I6" s="28">
        <v>2</v>
      </c>
    </row>
    <row r="7" spans="2:13" x14ac:dyDescent="0.2">
      <c r="B7" s="54" t="s">
        <v>16</v>
      </c>
      <c r="C7" s="25">
        <v>2</v>
      </c>
      <c r="D7" s="25">
        <f>1/3</f>
        <v>0.33333333333333331</v>
      </c>
      <c r="E7" s="25">
        <f>1/2</f>
        <v>0.5</v>
      </c>
      <c r="F7" s="25">
        <v>2</v>
      </c>
      <c r="G7" s="24">
        <v>1</v>
      </c>
      <c r="H7" s="28">
        <v>2</v>
      </c>
      <c r="I7" s="28">
        <v>2</v>
      </c>
    </row>
    <row r="8" spans="2:13" x14ac:dyDescent="0.2">
      <c r="B8" s="54" t="s">
        <v>17</v>
      </c>
      <c r="C8" s="25">
        <v>2</v>
      </c>
      <c r="D8" s="25">
        <v>3</v>
      </c>
      <c r="E8" s="25">
        <f>1/2</f>
        <v>0.5</v>
      </c>
      <c r="F8" s="25">
        <f>1/2</f>
        <v>0.5</v>
      </c>
      <c r="G8" s="25">
        <f>1/2</f>
        <v>0.5</v>
      </c>
      <c r="H8" s="30">
        <v>1</v>
      </c>
      <c r="I8" s="28">
        <v>2</v>
      </c>
    </row>
    <row r="9" spans="2:13" x14ac:dyDescent="0.2">
      <c r="B9" s="54" t="s">
        <v>18</v>
      </c>
      <c r="C9" s="25">
        <v>2</v>
      </c>
      <c r="D9" s="25">
        <f>1/3</f>
        <v>0.33333333333333331</v>
      </c>
      <c r="E9" s="25">
        <f>1/2</f>
        <v>0.5</v>
      </c>
      <c r="F9" s="25">
        <f>1/2</f>
        <v>0.5</v>
      </c>
      <c r="G9" s="25">
        <f>1/2</f>
        <v>0.5</v>
      </c>
      <c r="H9" s="28">
        <f>1/2</f>
        <v>0.5</v>
      </c>
      <c r="I9" s="30">
        <v>1</v>
      </c>
    </row>
    <row r="10" spans="2:13" x14ac:dyDescent="0.2">
      <c r="B10" s="61" t="s">
        <v>9</v>
      </c>
      <c r="C10" s="25">
        <f t="shared" ref="C10:I10" si="0">SUM(C3:C9)</f>
        <v>9.8333333333333321</v>
      </c>
      <c r="D10" s="25">
        <f t="shared" si="0"/>
        <v>12.666666666666668</v>
      </c>
      <c r="E10" s="25">
        <f t="shared" si="0"/>
        <v>6.8333333333333339</v>
      </c>
      <c r="F10" s="25">
        <f t="shared" si="0"/>
        <v>5.5</v>
      </c>
      <c r="G10" s="25">
        <f t="shared" si="0"/>
        <v>8</v>
      </c>
      <c r="H10" s="25">
        <f t="shared" si="0"/>
        <v>8.3333333333333321</v>
      </c>
      <c r="I10" s="25">
        <f t="shared" si="0"/>
        <v>12.5</v>
      </c>
    </row>
    <row r="12" spans="2:13" ht="25.5" x14ac:dyDescent="0.2">
      <c r="B12" s="15" t="s">
        <v>11</v>
      </c>
      <c r="C12" s="16" t="s">
        <v>12</v>
      </c>
      <c r="D12" s="16" t="s">
        <v>13</v>
      </c>
      <c r="E12" s="17" t="s">
        <v>14</v>
      </c>
      <c r="F12" s="16" t="s">
        <v>15</v>
      </c>
      <c r="G12" s="16" t="s">
        <v>16</v>
      </c>
      <c r="H12" s="16" t="s">
        <v>17</v>
      </c>
      <c r="I12" s="16" t="s">
        <v>18</v>
      </c>
      <c r="J12" s="16" t="s">
        <v>19</v>
      </c>
      <c r="K12" s="38" t="s">
        <v>25</v>
      </c>
    </row>
    <row r="13" spans="2:13" x14ac:dyDescent="0.2">
      <c r="B13" s="54" t="s">
        <v>12</v>
      </c>
      <c r="C13" s="25">
        <f t="shared" ref="C13:I13" si="1">C3/C10</f>
        <v>0.10169491525423729</v>
      </c>
      <c r="D13" s="25">
        <f t="shared" si="1"/>
        <v>0.23684210526315788</v>
      </c>
      <c r="E13" s="25">
        <f t="shared" si="1"/>
        <v>0.29268292682926828</v>
      </c>
      <c r="F13" s="25">
        <f t="shared" si="1"/>
        <v>9.0909090909090912E-2</v>
      </c>
      <c r="G13" s="25">
        <f t="shared" si="1"/>
        <v>6.25E-2</v>
      </c>
      <c r="H13" s="25">
        <f t="shared" si="1"/>
        <v>6.0000000000000012E-2</v>
      </c>
      <c r="I13" s="25">
        <f t="shared" si="1"/>
        <v>0.04</v>
      </c>
      <c r="J13" s="28">
        <f t="shared" ref="J13:J19" si="2">SUM(C13:I13)</f>
        <v>0.88462903825575456</v>
      </c>
      <c r="K13" s="28">
        <f>J13/7</f>
        <v>0.12637557689367923</v>
      </c>
      <c r="L13" s="29" t="s">
        <v>58</v>
      </c>
      <c r="M13" s="29">
        <f>(C10*K13)+(D10*K14)+(E10*K15)+(F10*K16)+(G10*K17)+(H10*K18)+(I10*K19)/7</f>
        <v>7.6929460808050845</v>
      </c>
    </row>
    <row r="14" spans="2:13" x14ac:dyDescent="0.2">
      <c r="B14" s="54" t="s">
        <v>13</v>
      </c>
      <c r="C14" s="25">
        <f t="shared" ref="C14:I14" si="3">C4/C10</f>
        <v>3.3898305084745763E-2</v>
      </c>
      <c r="D14" s="25">
        <f t="shared" si="3"/>
        <v>7.8947368421052627E-2</v>
      </c>
      <c r="E14" s="25">
        <f t="shared" si="3"/>
        <v>4.8780487804878044E-2</v>
      </c>
      <c r="F14" s="25">
        <f t="shared" si="3"/>
        <v>9.0909090909090912E-2</v>
      </c>
      <c r="G14" s="25">
        <f t="shared" si="3"/>
        <v>0.375</v>
      </c>
      <c r="H14" s="25">
        <f t="shared" si="3"/>
        <v>0.04</v>
      </c>
      <c r="I14" s="25">
        <f t="shared" si="3"/>
        <v>0.24</v>
      </c>
      <c r="J14" s="28">
        <f t="shared" si="2"/>
        <v>0.90753525221976739</v>
      </c>
      <c r="K14" s="28">
        <f t="shared" ref="K14:K19" si="4">J14/7</f>
        <v>0.12964789317425249</v>
      </c>
      <c r="L14" s="29" t="s">
        <v>56</v>
      </c>
      <c r="M14" s="29">
        <f>(M13-7)/(7-1)</f>
        <v>0.11549101346751407</v>
      </c>
    </row>
    <row r="15" spans="2:13" x14ac:dyDescent="0.2">
      <c r="B15" s="56" t="s">
        <v>14</v>
      </c>
      <c r="C15" s="25">
        <f t="shared" ref="C15:I15" si="5">C5/C10</f>
        <v>5.0847457627118647E-2</v>
      </c>
      <c r="D15" s="25">
        <f t="shared" si="5"/>
        <v>0.23684210526315788</v>
      </c>
      <c r="E15" s="25">
        <f t="shared" si="5"/>
        <v>0.14634146341463414</v>
      </c>
      <c r="F15" s="25">
        <f t="shared" si="5"/>
        <v>9.0909090909090912E-2</v>
      </c>
      <c r="G15" s="25">
        <f t="shared" si="5"/>
        <v>0.25</v>
      </c>
      <c r="H15" s="25">
        <f t="shared" si="5"/>
        <v>0.24000000000000005</v>
      </c>
      <c r="I15" s="25">
        <f t="shared" si="5"/>
        <v>0.16</v>
      </c>
      <c r="J15" s="28">
        <f t="shared" si="2"/>
        <v>1.1749401172140015</v>
      </c>
      <c r="K15" s="28">
        <f t="shared" si="4"/>
        <v>0.16784858817342879</v>
      </c>
      <c r="L15" s="29" t="s">
        <v>57</v>
      </c>
      <c r="M15" s="29">
        <f>M14/1.32</f>
        <v>8.7493192020843991E-2</v>
      </c>
    </row>
    <row r="16" spans="2:13" x14ac:dyDescent="0.2">
      <c r="B16" s="54" t="s">
        <v>15</v>
      </c>
      <c r="C16" s="25">
        <f t="shared" ref="C16:I16" si="6">C6/C10</f>
        <v>0.20338983050847459</v>
      </c>
      <c r="D16" s="25">
        <f t="shared" si="6"/>
        <v>0.15789473684210525</v>
      </c>
      <c r="E16" s="25">
        <f t="shared" si="6"/>
        <v>0.29268292682926828</v>
      </c>
      <c r="F16" s="25">
        <f t="shared" si="6"/>
        <v>0.18181818181818182</v>
      </c>
      <c r="G16" s="25">
        <f t="shared" si="6"/>
        <v>6.25E-2</v>
      </c>
      <c r="H16" s="25">
        <f t="shared" si="6"/>
        <v>0.24000000000000005</v>
      </c>
      <c r="I16" s="25">
        <f t="shared" si="6"/>
        <v>0.16</v>
      </c>
      <c r="J16" s="28">
        <f t="shared" si="2"/>
        <v>1.2982856759980299</v>
      </c>
      <c r="K16" s="28">
        <f t="shared" si="4"/>
        <v>0.18546938228543283</v>
      </c>
    </row>
    <row r="17" spans="2:15" x14ac:dyDescent="0.2">
      <c r="B17" s="54" t="s">
        <v>16</v>
      </c>
      <c r="C17" s="25">
        <f t="shared" ref="C17:I17" si="7">C7/C10</f>
        <v>0.20338983050847459</v>
      </c>
      <c r="D17" s="25">
        <f t="shared" si="7"/>
        <v>2.6315789473684206E-2</v>
      </c>
      <c r="E17" s="25">
        <f t="shared" si="7"/>
        <v>7.3170731707317069E-2</v>
      </c>
      <c r="F17" s="25">
        <f t="shared" si="7"/>
        <v>0.36363636363636365</v>
      </c>
      <c r="G17" s="25">
        <f t="shared" si="7"/>
        <v>0.125</v>
      </c>
      <c r="H17" s="25">
        <f t="shared" si="7"/>
        <v>0.24000000000000005</v>
      </c>
      <c r="I17" s="25">
        <f t="shared" si="7"/>
        <v>0.16</v>
      </c>
      <c r="J17" s="28">
        <f t="shared" si="2"/>
        <v>1.1915127153258394</v>
      </c>
      <c r="K17" s="28">
        <f t="shared" si="4"/>
        <v>0.17021610218940561</v>
      </c>
    </row>
    <row r="18" spans="2:15" x14ac:dyDescent="0.2">
      <c r="B18" s="54" t="s">
        <v>17</v>
      </c>
      <c r="C18" s="25">
        <f t="shared" ref="C18:I18" si="8">C8/C10</f>
        <v>0.20338983050847459</v>
      </c>
      <c r="D18" s="25">
        <f t="shared" si="8"/>
        <v>0.23684210526315788</v>
      </c>
      <c r="E18" s="25">
        <f t="shared" si="8"/>
        <v>7.3170731707317069E-2</v>
      </c>
      <c r="F18" s="25">
        <f t="shared" si="8"/>
        <v>9.0909090909090912E-2</v>
      </c>
      <c r="G18" s="25">
        <f t="shared" si="8"/>
        <v>6.25E-2</v>
      </c>
      <c r="H18" s="25">
        <f t="shared" si="8"/>
        <v>0.12000000000000002</v>
      </c>
      <c r="I18" s="25">
        <f t="shared" si="8"/>
        <v>0.16</v>
      </c>
      <c r="J18" s="28">
        <f t="shared" si="2"/>
        <v>0.94681175838804044</v>
      </c>
      <c r="K18" s="28">
        <f t="shared" si="4"/>
        <v>0.13525882262686292</v>
      </c>
    </row>
    <row r="19" spans="2:15" x14ac:dyDescent="0.2">
      <c r="B19" s="54" t="s">
        <v>18</v>
      </c>
      <c r="C19" s="25">
        <f t="shared" ref="C19:I19" si="9">C9/C10</f>
        <v>0.20338983050847459</v>
      </c>
      <c r="D19" s="25">
        <f t="shared" si="9"/>
        <v>2.6315789473684206E-2</v>
      </c>
      <c r="E19" s="25">
        <f t="shared" si="9"/>
        <v>7.3170731707317069E-2</v>
      </c>
      <c r="F19" s="25">
        <f t="shared" si="9"/>
        <v>9.0909090909090912E-2</v>
      </c>
      <c r="G19" s="25">
        <f t="shared" si="9"/>
        <v>6.25E-2</v>
      </c>
      <c r="H19" s="25">
        <f t="shared" si="9"/>
        <v>6.0000000000000012E-2</v>
      </c>
      <c r="I19" s="25">
        <f t="shared" si="9"/>
        <v>0.08</v>
      </c>
      <c r="J19" s="28">
        <f t="shared" si="2"/>
        <v>0.59628544259856675</v>
      </c>
      <c r="K19" s="28">
        <f t="shared" si="4"/>
        <v>8.5183634656938109E-2</v>
      </c>
      <c r="M19" s="38" t="s">
        <v>25</v>
      </c>
      <c r="O19" s="65" t="s">
        <v>59</v>
      </c>
    </row>
    <row r="20" spans="2:15" x14ac:dyDescent="0.2">
      <c r="M20" s="28">
        <f t="shared" ref="M20:M26" si="10">J13/7</f>
        <v>0.12637557689367923</v>
      </c>
      <c r="N20" s="55" t="s">
        <v>60</v>
      </c>
      <c r="O20" s="158">
        <v>2</v>
      </c>
    </row>
    <row r="21" spans="2:15" x14ac:dyDescent="0.2">
      <c r="M21" s="28">
        <f t="shared" si="10"/>
        <v>0.12964789317425249</v>
      </c>
      <c r="N21" s="55" t="s">
        <v>61</v>
      </c>
      <c r="O21" s="158"/>
    </row>
    <row r="22" spans="2:15" x14ac:dyDescent="0.2">
      <c r="M22" s="28">
        <f t="shared" si="10"/>
        <v>0.16784858817342879</v>
      </c>
      <c r="N22" s="57" t="s">
        <v>62</v>
      </c>
      <c r="O22" s="69">
        <v>4</v>
      </c>
    </row>
    <row r="23" spans="2:15" x14ac:dyDescent="0.2">
      <c r="M23" s="28">
        <f t="shared" si="10"/>
        <v>0.18546938228543283</v>
      </c>
      <c r="N23" s="58" t="s">
        <v>63</v>
      </c>
      <c r="O23" s="69">
        <v>5</v>
      </c>
    </row>
    <row r="24" spans="2:15" x14ac:dyDescent="0.2">
      <c r="M24" s="28">
        <f t="shared" si="10"/>
        <v>0.17021610218940561</v>
      </c>
      <c r="N24" s="57" t="s">
        <v>64</v>
      </c>
      <c r="O24" s="69">
        <v>4</v>
      </c>
    </row>
    <row r="25" spans="2:15" x14ac:dyDescent="0.2">
      <c r="G25" s="62"/>
      <c r="H25" s="63"/>
      <c r="I25" s="62"/>
      <c r="M25" s="28">
        <f t="shared" si="10"/>
        <v>0.13525882262686292</v>
      </c>
      <c r="N25" s="59" t="s">
        <v>65</v>
      </c>
      <c r="O25" s="69">
        <v>3</v>
      </c>
    </row>
    <row r="26" spans="2:15" x14ac:dyDescent="0.2">
      <c r="G26" s="62"/>
      <c r="H26" s="62"/>
      <c r="I26" s="62"/>
      <c r="M26" s="28">
        <f t="shared" si="10"/>
        <v>8.5183634656938109E-2</v>
      </c>
      <c r="N26" s="60" t="s">
        <v>66</v>
      </c>
      <c r="O26" s="69">
        <v>1</v>
      </c>
    </row>
    <row r="27" spans="2:15" x14ac:dyDescent="0.2">
      <c r="G27" s="62"/>
      <c r="H27" s="62"/>
      <c r="I27" s="62"/>
    </row>
    <row r="28" spans="2:15" x14ac:dyDescent="0.2">
      <c r="G28" s="62"/>
      <c r="H28" s="62"/>
      <c r="I28" s="62"/>
    </row>
    <row r="29" spans="2:15" x14ac:dyDescent="0.2">
      <c r="G29" s="62"/>
      <c r="H29" s="62"/>
      <c r="I29" s="62"/>
    </row>
    <row r="30" spans="2:15" x14ac:dyDescent="0.2">
      <c r="G30" s="62"/>
      <c r="H30" s="62"/>
      <c r="I30" s="62"/>
    </row>
    <row r="31" spans="2:15" x14ac:dyDescent="0.2">
      <c r="G31" s="62"/>
      <c r="H31" s="62"/>
      <c r="I31" s="62"/>
    </row>
    <row r="32" spans="2:15" x14ac:dyDescent="0.2">
      <c r="G32" s="62"/>
      <c r="H32" s="62"/>
      <c r="I32" s="62"/>
    </row>
  </sheetData>
  <mergeCells count="1">
    <mergeCell ref="O20:O2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8"/>
  <sheetViews>
    <sheetView topLeftCell="A4" workbookViewId="0">
      <selection activeCell="K16" sqref="K16"/>
    </sheetView>
  </sheetViews>
  <sheetFormatPr defaultRowHeight="12.75" x14ac:dyDescent="0.2"/>
  <cols>
    <col min="1" max="1" width="9.140625" style="22"/>
    <col min="2" max="2" width="21.140625" style="22" bestFit="1" customWidth="1"/>
    <col min="3" max="4" width="11" style="22" bestFit="1" customWidth="1"/>
    <col min="5" max="5" width="11.85546875" style="22" bestFit="1" customWidth="1"/>
    <col min="6" max="6" width="5.140625" style="22" bestFit="1" customWidth="1"/>
    <col min="7" max="7" width="5.42578125" style="22" bestFit="1" customWidth="1"/>
    <col min="8" max="8" width="9.140625" style="22"/>
    <col min="9" max="9" width="21.140625" style="22" bestFit="1" customWidth="1"/>
    <col min="10" max="10" width="9.140625" style="22"/>
    <col min="11" max="11" width="24.28515625" style="22" bestFit="1" customWidth="1"/>
    <col min="12" max="16384" width="9.140625" style="22"/>
  </cols>
  <sheetData>
    <row r="1" spans="1:10" x14ac:dyDescent="0.2">
      <c r="A1" s="22" t="s">
        <v>103</v>
      </c>
    </row>
    <row r="3" spans="1:10" ht="25.5" x14ac:dyDescent="0.2">
      <c r="B3" s="15" t="s">
        <v>2</v>
      </c>
      <c r="C3" s="16" t="s">
        <v>20</v>
      </c>
      <c r="D3" s="64" t="s">
        <v>21</v>
      </c>
      <c r="E3" s="24" t="s">
        <v>22</v>
      </c>
    </row>
    <row r="4" spans="1:10" ht="18" customHeight="1" x14ac:dyDescent="0.2">
      <c r="B4" s="54" t="s">
        <v>20</v>
      </c>
      <c r="C4" s="24">
        <v>1</v>
      </c>
      <c r="D4" s="25">
        <f>1/5</f>
        <v>0.2</v>
      </c>
      <c r="E4" s="25">
        <f>1/5</f>
        <v>0.2</v>
      </c>
    </row>
    <row r="5" spans="1:10" x14ac:dyDescent="0.2">
      <c r="B5" s="54" t="s">
        <v>21</v>
      </c>
      <c r="C5" s="25">
        <v>5</v>
      </c>
      <c r="D5" s="24">
        <v>1</v>
      </c>
      <c r="E5" s="25">
        <v>1</v>
      </c>
    </row>
    <row r="6" spans="1:10" x14ac:dyDescent="0.2">
      <c r="B6" s="56" t="s">
        <v>22</v>
      </c>
      <c r="C6" s="25">
        <v>5</v>
      </c>
      <c r="D6" s="25">
        <v>1</v>
      </c>
      <c r="E6" s="24">
        <v>1</v>
      </c>
    </row>
    <row r="7" spans="1:10" x14ac:dyDescent="0.2">
      <c r="B7" s="22" t="s">
        <v>23</v>
      </c>
      <c r="C7" s="22">
        <f>SUM(C4:C6)</f>
        <v>11</v>
      </c>
      <c r="D7" s="22">
        <f t="shared" ref="D7:E7" si="0">SUM(D4:D6)</f>
        <v>2.2000000000000002</v>
      </c>
      <c r="E7" s="22">
        <f t="shared" si="0"/>
        <v>2.2000000000000002</v>
      </c>
    </row>
    <row r="9" spans="1:10" ht="25.5" x14ac:dyDescent="0.2">
      <c r="B9" s="15" t="s">
        <v>2</v>
      </c>
      <c r="C9" s="16" t="s">
        <v>20</v>
      </c>
      <c r="D9" s="64" t="s">
        <v>21</v>
      </c>
      <c r="E9" s="24" t="s">
        <v>22</v>
      </c>
      <c r="F9" s="30" t="s">
        <v>24</v>
      </c>
      <c r="G9" s="71" t="s">
        <v>25</v>
      </c>
    </row>
    <row r="10" spans="1:10" ht="23.25" customHeight="1" x14ac:dyDescent="0.2">
      <c r="B10" s="54" t="s">
        <v>20</v>
      </c>
      <c r="C10" s="72">
        <f>C4/C7</f>
        <v>9.0909090909090912E-2</v>
      </c>
      <c r="D10" s="72">
        <f t="shared" ref="D10:E10" si="1">D4/D7</f>
        <v>9.0909090909090912E-2</v>
      </c>
      <c r="E10" s="72">
        <f t="shared" si="1"/>
        <v>9.0909090909090912E-2</v>
      </c>
      <c r="F10" s="65">
        <f>SUM(C10:E10)</f>
        <v>0.27272727272727271</v>
      </c>
      <c r="G10" s="65">
        <f>F10/3</f>
        <v>9.0909090909090898E-2</v>
      </c>
      <c r="H10" s="29" t="s">
        <v>58</v>
      </c>
      <c r="I10" s="29">
        <f>(C7*G10)+(D7*G11)+(E7*G12)/3</f>
        <v>2.3333333333333335</v>
      </c>
    </row>
    <row r="11" spans="1:10" x14ac:dyDescent="0.2">
      <c r="B11" s="54" t="s">
        <v>21</v>
      </c>
      <c r="C11" s="72">
        <f>C5/C7</f>
        <v>0.45454545454545453</v>
      </c>
      <c r="D11" s="72">
        <f t="shared" ref="D11:E11" si="2">D5/D7</f>
        <v>0.45454545454545453</v>
      </c>
      <c r="E11" s="72">
        <f t="shared" si="2"/>
        <v>0.45454545454545453</v>
      </c>
      <c r="F11" s="65">
        <f t="shared" ref="F11:F12" si="3">SUM(C11:E11)</f>
        <v>1.3636363636363635</v>
      </c>
      <c r="G11" s="65">
        <f t="shared" ref="G11:G12" si="4">F11/3</f>
        <v>0.45454545454545453</v>
      </c>
      <c r="H11" s="29" t="s">
        <v>56</v>
      </c>
      <c r="I11" s="29">
        <f>(I10-3)/(3-1)</f>
        <v>-0.33333333333333326</v>
      </c>
    </row>
    <row r="12" spans="1:10" x14ac:dyDescent="0.2">
      <c r="B12" s="56" t="s">
        <v>22</v>
      </c>
      <c r="C12" s="72">
        <f>C6/C7</f>
        <v>0.45454545454545453</v>
      </c>
      <c r="D12" s="72">
        <f t="shared" ref="D12:E12" si="5">D6/D7</f>
        <v>0.45454545454545453</v>
      </c>
      <c r="E12" s="72">
        <f t="shared" si="5"/>
        <v>0.45454545454545453</v>
      </c>
      <c r="F12" s="65">
        <f t="shared" si="3"/>
        <v>1.3636363636363635</v>
      </c>
      <c r="G12" s="65">
        <f t="shared" si="4"/>
        <v>0.45454545454545453</v>
      </c>
      <c r="H12" s="29" t="s">
        <v>57</v>
      </c>
      <c r="I12" s="29">
        <f>I11/0.58</f>
        <v>-0.57471264367816088</v>
      </c>
    </row>
    <row r="15" spans="1:10" x14ac:dyDescent="0.2">
      <c r="H15" s="19" t="s">
        <v>25</v>
      </c>
      <c r="I15" s="53"/>
      <c r="J15" s="18" t="s">
        <v>59</v>
      </c>
    </row>
    <row r="16" spans="1:10" x14ac:dyDescent="0.2">
      <c r="H16" s="65">
        <f>F10/3</f>
        <v>9.0909090909090898E-2</v>
      </c>
      <c r="I16" s="66" t="s">
        <v>20</v>
      </c>
      <c r="J16" s="67">
        <v>1</v>
      </c>
    </row>
    <row r="17" spans="8:10" x14ac:dyDescent="0.2">
      <c r="H17" s="65">
        <f>F11/3</f>
        <v>0.45454545454545453</v>
      </c>
      <c r="I17" s="68" t="s">
        <v>21</v>
      </c>
      <c r="J17" s="158">
        <v>2</v>
      </c>
    </row>
    <row r="18" spans="8:10" x14ac:dyDescent="0.2">
      <c r="H18" s="65">
        <f>F12/3</f>
        <v>0.45454545454545453</v>
      </c>
      <c r="I18" s="70" t="s">
        <v>22</v>
      </c>
      <c r="J18" s="158"/>
    </row>
  </sheetData>
  <mergeCells count="1">
    <mergeCell ref="J17:J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J18"/>
  <sheetViews>
    <sheetView topLeftCell="B1" workbookViewId="0">
      <selection activeCell="H15" sqref="H15:J18"/>
    </sheetView>
  </sheetViews>
  <sheetFormatPr defaultRowHeight="12.75" x14ac:dyDescent="0.2"/>
  <cols>
    <col min="1" max="1" width="9.140625" style="22"/>
    <col min="2" max="3" width="16" style="22" bestFit="1" customWidth="1"/>
    <col min="4" max="5" width="10.28515625" style="22" bestFit="1" customWidth="1"/>
    <col min="6" max="6" width="5.140625" style="22" bestFit="1" customWidth="1"/>
    <col min="7" max="7" width="5.42578125" style="22" bestFit="1" customWidth="1"/>
    <col min="8" max="8" width="9.140625" style="22"/>
    <col min="9" max="9" width="16" style="22" bestFit="1" customWidth="1"/>
    <col min="10" max="10" width="5.7109375" style="22" bestFit="1" customWidth="1"/>
    <col min="11" max="11" width="9.140625" style="22" customWidth="1"/>
    <col min="12" max="12" width="9.140625" style="22"/>
    <col min="13" max="13" width="9.140625" style="22" customWidth="1"/>
    <col min="14" max="16384" width="9.140625" style="22"/>
  </cols>
  <sheetData>
    <row r="1" spans="2:10" ht="17.25" x14ac:dyDescent="0.3">
      <c r="B1" s="149" t="s">
        <v>104</v>
      </c>
    </row>
    <row r="3" spans="2:10" x14ac:dyDescent="0.2">
      <c r="B3" s="15" t="s">
        <v>3</v>
      </c>
      <c r="C3" s="64" t="s">
        <v>26</v>
      </c>
      <c r="D3" s="64" t="s">
        <v>27</v>
      </c>
      <c r="E3" s="24" t="s">
        <v>28</v>
      </c>
    </row>
    <row r="4" spans="2:10" x14ac:dyDescent="0.2">
      <c r="B4" s="54" t="s">
        <v>26</v>
      </c>
      <c r="C4" s="24">
        <v>1</v>
      </c>
      <c r="D4" s="25">
        <f>1/5</f>
        <v>0.2</v>
      </c>
      <c r="E4" s="25">
        <f>1/5</f>
        <v>0.2</v>
      </c>
    </row>
    <row r="5" spans="2:10" x14ac:dyDescent="0.2">
      <c r="B5" s="54" t="s">
        <v>27</v>
      </c>
      <c r="C5" s="25">
        <v>5</v>
      </c>
      <c r="D5" s="24">
        <v>1</v>
      </c>
      <c r="E5" s="25">
        <v>1</v>
      </c>
    </row>
    <row r="6" spans="2:10" x14ac:dyDescent="0.2">
      <c r="B6" s="56" t="s">
        <v>28</v>
      </c>
      <c r="C6" s="25">
        <v>5</v>
      </c>
      <c r="D6" s="25">
        <v>1</v>
      </c>
      <c r="E6" s="24">
        <v>1</v>
      </c>
    </row>
    <row r="7" spans="2:10" x14ac:dyDescent="0.2">
      <c r="B7" s="28" t="s">
        <v>23</v>
      </c>
      <c r="C7" s="28">
        <f>SUM(C4:C6)</f>
        <v>11</v>
      </c>
      <c r="D7" s="28">
        <f t="shared" ref="D7:E7" si="0">SUM(D4:D6)</f>
        <v>2.2000000000000002</v>
      </c>
      <c r="E7" s="28">
        <f t="shared" si="0"/>
        <v>2.2000000000000002</v>
      </c>
    </row>
    <row r="9" spans="2:10" x14ac:dyDescent="0.2">
      <c r="B9" s="15" t="s">
        <v>3</v>
      </c>
      <c r="C9" s="64" t="s">
        <v>26</v>
      </c>
      <c r="D9" s="64" t="s">
        <v>27</v>
      </c>
      <c r="E9" s="24" t="s">
        <v>28</v>
      </c>
      <c r="F9" s="30" t="s">
        <v>24</v>
      </c>
      <c r="G9" s="71" t="s">
        <v>25</v>
      </c>
    </row>
    <row r="10" spans="2:10" x14ac:dyDescent="0.2">
      <c r="B10" s="54" t="s">
        <v>26</v>
      </c>
      <c r="C10" s="26">
        <f>C4/C7</f>
        <v>9.0909090909090912E-2</v>
      </c>
      <c r="D10" s="26">
        <f t="shared" ref="D10:E10" si="1">D4/D7</f>
        <v>9.0909090909090912E-2</v>
      </c>
      <c r="E10" s="26">
        <f t="shared" si="1"/>
        <v>9.0909090909090912E-2</v>
      </c>
      <c r="F10" s="28">
        <f>SUM(C10:E10)</f>
        <v>0.27272727272727271</v>
      </c>
      <c r="G10" s="28">
        <f>F10/3</f>
        <v>9.0909090909090898E-2</v>
      </c>
      <c r="H10" s="29" t="s">
        <v>58</v>
      </c>
      <c r="I10" s="29">
        <f>(C7*G10)+(D7*G11)+(E7*G12)/3</f>
        <v>2.3333333333333335</v>
      </c>
    </row>
    <row r="11" spans="2:10" x14ac:dyDescent="0.2">
      <c r="B11" s="54" t="s">
        <v>27</v>
      </c>
      <c r="C11" s="26">
        <f>C5/C7</f>
        <v>0.45454545454545453</v>
      </c>
      <c r="D11" s="26">
        <f t="shared" ref="D11:E11" si="2">D5/D7</f>
        <v>0.45454545454545453</v>
      </c>
      <c r="E11" s="26">
        <f t="shared" si="2"/>
        <v>0.45454545454545453</v>
      </c>
      <c r="F11" s="28">
        <f t="shared" ref="F11:F12" si="3">SUM(C11:E11)</f>
        <v>1.3636363636363635</v>
      </c>
      <c r="G11" s="28">
        <f>F11/3</f>
        <v>0.45454545454545453</v>
      </c>
      <c r="H11" s="29" t="s">
        <v>56</v>
      </c>
      <c r="I11" s="29">
        <f>(I10-3)/(3-1)</f>
        <v>-0.33333333333333326</v>
      </c>
    </row>
    <row r="12" spans="2:10" x14ac:dyDescent="0.2">
      <c r="B12" s="56" t="s">
        <v>28</v>
      </c>
      <c r="C12" s="26">
        <f>C6/C7</f>
        <v>0.45454545454545453</v>
      </c>
      <c r="D12" s="26">
        <f t="shared" ref="D12:E12" si="4">D6/D7</f>
        <v>0.45454545454545453</v>
      </c>
      <c r="E12" s="26">
        <f t="shared" si="4"/>
        <v>0.45454545454545453</v>
      </c>
      <c r="F12" s="28">
        <f t="shared" si="3"/>
        <v>1.3636363636363635</v>
      </c>
      <c r="G12" s="28">
        <f>F12/3</f>
        <v>0.45454545454545453</v>
      </c>
      <c r="H12" s="29" t="s">
        <v>57</v>
      </c>
      <c r="I12" s="29">
        <f>I11/0.58</f>
        <v>-0.57471264367816088</v>
      </c>
    </row>
    <row r="15" spans="2:10" x14ac:dyDescent="0.2">
      <c r="H15" s="71" t="s">
        <v>25</v>
      </c>
      <c r="J15" s="73" t="s">
        <v>59</v>
      </c>
    </row>
    <row r="16" spans="2:10" x14ac:dyDescent="0.2">
      <c r="H16" s="28">
        <f>F10/3</f>
        <v>9.0909090909090898E-2</v>
      </c>
      <c r="I16" s="74" t="s">
        <v>26</v>
      </c>
      <c r="J16" s="67">
        <v>1</v>
      </c>
    </row>
    <row r="17" spans="8:10" x14ac:dyDescent="0.2">
      <c r="H17" s="28">
        <f>F11/3</f>
        <v>0.45454545454545453</v>
      </c>
      <c r="I17" s="75" t="s">
        <v>27</v>
      </c>
      <c r="J17" s="158">
        <v>2</v>
      </c>
    </row>
    <row r="18" spans="8:10" x14ac:dyDescent="0.2">
      <c r="H18" s="28">
        <f>F12/3</f>
        <v>0.45454545454545453</v>
      </c>
      <c r="I18" s="76" t="s">
        <v>28</v>
      </c>
      <c r="J18" s="158"/>
    </row>
  </sheetData>
  <mergeCells count="1">
    <mergeCell ref="J17:J18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J18"/>
  <sheetViews>
    <sheetView topLeftCell="A4" workbookViewId="0">
      <selection activeCell="H15" sqref="H15:J18"/>
    </sheetView>
  </sheetViews>
  <sheetFormatPr defaultRowHeight="12.75" x14ac:dyDescent="0.2"/>
  <cols>
    <col min="1" max="1" width="3.7109375" style="22" customWidth="1"/>
    <col min="2" max="2" width="20.5703125" style="22" bestFit="1" customWidth="1"/>
    <col min="3" max="4" width="18.140625" style="22" bestFit="1" customWidth="1"/>
    <col min="5" max="5" width="18.28515625" style="22" bestFit="1" customWidth="1"/>
    <col min="6" max="6" width="5.140625" style="22" bestFit="1" customWidth="1"/>
    <col min="7" max="7" width="5.42578125" style="22" bestFit="1" customWidth="1"/>
    <col min="8" max="8" width="5.140625" style="22" bestFit="1" customWidth="1"/>
    <col min="9" max="9" width="18.28515625" style="22" bestFit="1" customWidth="1"/>
    <col min="10" max="10" width="5.5703125" style="22" bestFit="1" customWidth="1"/>
    <col min="11" max="16384" width="9.140625" style="22"/>
  </cols>
  <sheetData>
    <row r="1" spans="2:10" ht="17.25" x14ac:dyDescent="0.3">
      <c r="B1" s="149" t="s">
        <v>105</v>
      </c>
    </row>
    <row r="3" spans="2:10" x14ac:dyDescent="0.2">
      <c r="B3" s="15" t="s">
        <v>4</v>
      </c>
      <c r="C3" s="64" t="s">
        <v>29</v>
      </c>
      <c r="D3" s="64" t="s">
        <v>30</v>
      </c>
      <c r="E3" s="24" t="s">
        <v>31</v>
      </c>
    </row>
    <row r="4" spans="2:10" x14ac:dyDescent="0.2">
      <c r="B4" s="20" t="s">
        <v>29</v>
      </c>
      <c r="C4" s="17">
        <v>1</v>
      </c>
      <c r="D4" s="79">
        <v>3</v>
      </c>
      <c r="E4" s="79">
        <v>5</v>
      </c>
    </row>
    <row r="5" spans="2:10" x14ac:dyDescent="0.2">
      <c r="B5" s="20" t="s">
        <v>30</v>
      </c>
      <c r="C5" s="79">
        <f>1/3</f>
        <v>0.33333333333333331</v>
      </c>
      <c r="D5" s="17">
        <v>1</v>
      </c>
      <c r="E5" s="79">
        <v>3</v>
      </c>
    </row>
    <row r="6" spans="2:10" x14ac:dyDescent="0.2">
      <c r="B6" s="21" t="s">
        <v>31</v>
      </c>
      <c r="C6" s="79">
        <f>1/5</f>
        <v>0.2</v>
      </c>
      <c r="D6" s="79">
        <f>1/3</f>
        <v>0.33333333333333331</v>
      </c>
      <c r="E6" s="17">
        <v>1</v>
      </c>
    </row>
    <row r="7" spans="2:10" x14ac:dyDescent="0.2">
      <c r="B7" s="22" t="s">
        <v>23</v>
      </c>
      <c r="C7" s="80">
        <f>SUM(C4:C6)</f>
        <v>1.5333333333333332</v>
      </c>
      <c r="D7" s="80">
        <f t="shared" ref="D7:E7" si="0">SUM(D4:D6)</f>
        <v>4.333333333333333</v>
      </c>
      <c r="E7" s="80">
        <f t="shared" si="0"/>
        <v>9</v>
      </c>
    </row>
    <row r="9" spans="2:10" x14ac:dyDescent="0.2">
      <c r="B9" s="15" t="s">
        <v>4</v>
      </c>
      <c r="C9" s="64" t="s">
        <v>29</v>
      </c>
      <c r="D9" s="64" t="s">
        <v>30</v>
      </c>
      <c r="E9" s="24" t="s">
        <v>31</v>
      </c>
      <c r="F9" s="30" t="s">
        <v>24</v>
      </c>
      <c r="G9" s="71" t="s">
        <v>25</v>
      </c>
    </row>
    <row r="10" spans="2:10" x14ac:dyDescent="0.2">
      <c r="B10" s="20" t="s">
        <v>29</v>
      </c>
      <c r="C10" s="72">
        <f>C4/C7</f>
        <v>0.65217391304347827</v>
      </c>
      <c r="D10" s="72">
        <f t="shared" ref="D10:E10" si="1">D4/D7</f>
        <v>0.6923076923076924</v>
      </c>
      <c r="E10" s="72">
        <f t="shared" si="1"/>
        <v>0.55555555555555558</v>
      </c>
      <c r="F10" s="78">
        <f>SUM(C10:E10)</f>
        <v>1.9000371609067261</v>
      </c>
      <c r="G10" s="78">
        <f>F10/3</f>
        <v>0.63334572030224201</v>
      </c>
      <c r="H10" s="29" t="s">
        <v>58</v>
      </c>
      <c r="I10" s="81">
        <f>(C7*G10)+(D7*G11)+(E7*G12)/3</f>
        <v>2.4184235517568853</v>
      </c>
    </row>
    <row r="11" spans="2:10" x14ac:dyDescent="0.2">
      <c r="B11" s="20" t="s">
        <v>30</v>
      </c>
      <c r="C11" s="72">
        <f>C5/C7</f>
        <v>0.21739130434782608</v>
      </c>
      <c r="D11" s="72">
        <f t="shared" ref="D11:E11" si="2">D5/D7</f>
        <v>0.23076923076923078</v>
      </c>
      <c r="E11" s="72">
        <f t="shared" si="2"/>
        <v>0.33333333333333331</v>
      </c>
      <c r="F11" s="78">
        <f t="shared" ref="F11:F12" si="3">SUM(C11:E11)</f>
        <v>0.78149386845039026</v>
      </c>
      <c r="G11" s="78">
        <f t="shared" ref="G11:G12" si="4">F11/3</f>
        <v>0.26049795615013011</v>
      </c>
      <c r="H11" s="29" t="s">
        <v>56</v>
      </c>
      <c r="I11" s="81">
        <f>(I10-3)/(3-1)</f>
        <v>-0.29078822412155736</v>
      </c>
    </row>
    <row r="12" spans="2:10" x14ac:dyDescent="0.2">
      <c r="B12" s="21" t="s">
        <v>31</v>
      </c>
      <c r="C12" s="72">
        <f>C6/C7</f>
        <v>0.13043478260869568</v>
      </c>
      <c r="D12" s="72">
        <f t="shared" ref="D12:E12" si="5">D6/D7</f>
        <v>7.6923076923076927E-2</v>
      </c>
      <c r="E12" s="72">
        <f t="shared" si="5"/>
        <v>0.1111111111111111</v>
      </c>
      <c r="F12" s="78">
        <f t="shared" si="3"/>
        <v>0.31846897064288371</v>
      </c>
      <c r="G12" s="78">
        <f t="shared" si="4"/>
        <v>0.1061563235476279</v>
      </c>
      <c r="H12" s="29" t="s">
        <v>57</v>
      </c>
      <c r="I12" s="81">
        <f>I11/0.58</f>
        <v>-0.50135900710613346</v>
      </c>
    </row>
    <row r="15" spans="2:10" x14ac:dyDescent="0.2">
      <c r="H15" s="71" t="s">
        <v>25</v>
      </c>
      <c r="J15" s="30" t="s">
        <v>67</v>
      </c>
    </row>
    <row r="16" spans="2:10" x14ac:dyDescent="0.2">
      <c r="H16" s="28">
        <f>F10/3</f>
        <v>0.63334572030224201</v>
      </c>
      <c r="I16" s="97" t="s">
        <v>29</v>
      </c>
      <c r="J16" s="67">
        <v>3</v>
      </c>
    </row>
    <row r="17" spans="8:10" x14ac:dyDescent="0.2">
      <c r="H17" s="28">
        <f>F11/3</f>
        <v>0.26049795615013011</v>
      </c>
      <c r="I17" s="98" t="s">
        <v>30</v>
      </c>
      <c r="J17" s="67">
        <v>2</v>
      </c>
    </row>
    <row r="18" spans="8:10" x14ac:dyDescent="0.2">
      <c r="H18" s="28">
        <f>F12/3</f>
        <v>0.1061563235476279</v>
      </c>
      <c r="I18" s="77" t="s">
        <v>31</v>
      </c>
      <c r="J18" s="67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J17"/>
  <sheetViews>
    <sheetView topLeftCell="A7" workbookViewId="0">
      <selection activeCell="H14" sqref="H14:J17"/>
    </sheetView>
  </sheetViews>
  <sheetFormatPr defaultRowHeight="15" x14ac:dyDescent="0.25"/>
  <cols>
    <col min="1" max="1" width="4.85546875" style="1" customWidth="1"/>
    <col min="2" max="3" width="14.7109375" style="1" bestFit="1" customWidth="1"/>
    <col min="4" max="5" width="8.5703125" style="1" bestFit="1" customWidth="1"/>
    <col min="6" max="6" width="5.140625" style="1" bestFit="1" customWidth="1"/>
    <col min="7" max="7" width="5.42578125" style="1" bestFit="1" customWidth="1"/>
    <col min="8" max="8" width="9.140625" style="1"/>
    <col min="9" max="9" width="14.7109375" style="1" bestFit="1" customWidth="1"/>
    <col min="10" max="16384" width="9.140625" style="1"/>
  </cols>
  <sheetData>
    <row r="3" spans="2:10" ht="15.75" x14ac:dyDescent="0.25">
      <c r="B3" s="8" t="s">
        <v>32</v>
      </c>
      <c r="C3" s="5" t="s">
        <v>33</v>
      </c>
      <c r="D3" s="5" t="s">
        <v>34</v>
      </c>
      <c r="E3" s="6" t="s">
        <v>35</v>
      </c>
    </row>
    <row r="4" spans="2:10" ht="15.75" x14ac:dyDescent="0.25">
      <c r="B4" s="12" t="s">
        <v>33</v>
      </c>
      <c r="C4" s="7">
        <v>1</v>
      </c>
      <c r="D4" s="3">
        <f>1/3</f>
        <v>0.33333333333333331</v>
      </c>
      <c r="E4" s="3">
        <f>1/3</f>
        <v>0.33333333333333331</v>
      </c>
    </row>
    <row r="5" spans="2:10" ht="15.75" x14ac:dyDescent="0.25">
      <c r="B5" s="12" t="s">
        <v>34</v>
      </c>
      <c r="C5" s="3">
        <v>3</v>
      </c>
      <c r="D5" s="7">
        <v>1</v>
      </c>
      <c r="E5" s="3">
        <v>1</v>
      </c>
    </row>
    <row r="6" spans="2:10" ht="15.75" x14ac:dyDescent="0.25">
      <c r="B6" s="13" t="s">
        <v>35</v>
      </c>
      <c r="C6" s="3">
        <v>3</v>
      </c>
      <c r="D6" s="3">
        <v>1</v>
      </c>
      <c r="E6" s="7">
        <v>1</v>
      </c>
    </row>
    <row r="7" spans="2:10" x14ac:dyDescent="0.25">
      <c r="B7" s="1" t="s">
        <v>23</v>
      </c>
      <c r="C7" s="1">
        <f>SUM(C4:C6)</f>
        <v>7</v>
      </c>
      <c r="D7" s="1">
        <f t="shared" ref="D7:E7" si="0">SUM(D4:D6)</f>
        <v>2.333333333333333</v>
      </c>
      <c r="E7" s="1">
        <f t="shared" si="0"/>
        <v>2.333333333333333</v>
      </c>
    </row>
    <row r="9" spans="2:10" ht="15.75" x14ac:dyDescent="0.25">
      <c r="B9" s="8" t="s">
        <v>32</v>
      </c>
      <c r="C9" s="5" t="s">
        <v>33</v>
      </c>
      <c r="D9" s="5" t="s">
        <v>34</v>
      </c>
      <c r="E9" s="6" t="s">
        <v>35</v>
      </c>
      <c r="F9" s="9" t="s">
        <v>24</v>
      </c>
      <c r="G9" s="10" t="s">
        <v>25</v>
      </c>
    </row>
    <row r="10" spans="2:10" ht="15.75" x14ac:dyDescent="0.25">
      <c r="B10" s="12" t="s">
        <v>33</v>
      </c>
      <c r="C10" s="11">
        <f>C4/C7</f>
        <v>0.14285714285714285</v>
      </c>
      <c r="D10" s="11">
        <f t="shared" ref="D10:E10" si="1">D4/D7</f>
        <v>0.14285714285714288</v>
      </c>
      <c r="E10" s="11">
        <f t="shared" si="1"/>
        <v>0.14285714285714288</v>
      </c>
      <c r="F10" s="4">
        <f>SUM(C10:E10)</f>
        <v>0.4285714285714286</v>
      </c>
      <c r="G10" s="4">
        <f>F10/3</f>
        <v>0.14285714285714288</v>
      </c>
      <c r="H10" s="2" t="s">
        <v>58</v>
      </c>
      <c r="I10" s="2">
        <f>(C7*G10)+(D7*G11)+(E7*G12)/3</f>
        <v>2.3333333333333335</v>
      </c>
    </row>
    <row r="11" spans="2:10" ht="15.75" x14ac:dyDescent="0.25">
      <c r="B11" s="12" t="s">
        <v>34</v>
      </c>
      <c r="C11" s="11">
        <f>C5/C7</f>
        <v>0.42857142857142855</v>
      </c>
      <c r="D11" s="11">
        <f t="shared" ref="D11:E11" si="2">D5/D7</f>
        <v>0.4285714285714286</v>
      </c>
      <c r="E11" s="11">
        <f t="shared" si="2"/>
        <v>0.4285714285714286</v>
      </c>
      <c r="F11" s="4">
        <f t="shared" ref="F11:F12" si="3">SUM(C11:E11)</f>
        <v>1.2857142857142858</v>
      </c>
      <c r="G11" s="4">
        <f t="shared" ref="G11:G12" si="4">F11/3</f>
        <v>0.4285714285714286</v>
      </c>
      <c r="H11" s="2" t="s">
        <v>56</v>
      </c>
      <c r="I11" s="2">
        <f>(I10-3)/(3-1)</f>
        <v>-0.33333333333333326</v>
      </c>
    </row>
    <row r="12" spans="2:10" ht="15.75" x14ac:dyDescent="0.25">
      <c r="B12" s="13" t="s">
        <v>35</v>
      </c>
      <c r="C12" s="11">
        <f>C6/C7</f>
        <v>0.42857142857142855</v>
      </c>
      <c r="D12" s="11">
        <f t="shared" ref="D12:E12" si="5">D6/D7</f>
        <v>0.4285714285714286</v>
      </c>
      <c r="E12" s="11">
        <f t="shared" si="5"/>
        <v>0.4285714285714286</v>
      </c>
      <c r="F12" s="4">
        <f t="shared" si="3"/>
        <v>1.2857142857142858</v>
      </c>
      <c r="G12" s="4">
        <f t="shared" si="4"/>
        <v>0.4285714285714286</v>
      </c>
      <c r="H12" s="2" t="s">
        <v>57</v>
      </c>
      <c r="I12" s="2">
        <f>I11/0.58</f>
        <v>-0.57471264367816088</v>
      </c>
    </row>
    <row r="14" spans="2:10" x14ac:dyDescent="0.25">
      <c r="H14" s="10" t="s">
        <v>25</v>
      </c>
      <c r="J14" s="9" t="s">
        <v>59</v>
      </c>
    </row>
    <row r="15" spans="2:10" x14ac:dyDescent="0.25">
      <c r="H15" s="4">
        <f>F10/3</f>
        <v>0.14285714285714288</v>
      </c>
      <c r="I15" s="101" t="s">
        <v>33</v>
      </c>
      <c r="J15" s="14">
        <v>1</v>
      </c>
    </row>
    <row r="16" spans="2:10" x14ac:dyDescent="0.25">
      <c r="H16" s="4">
        <f>F11/3</f>
        <v>0.4285714285714286</v>
      </c>
      <c r="I16" s="102" t="s">
        <v>34</v>
      </c>
      <c r="J16" s="159">
        <v>2</v>
      </c>
    </row>
    <row r="17" spans="8:10" x14ac:dyDescent="0.25">
      <c r="H17" s="4">
        <f>F12/3</f>
        <v>0.4285714285714286</v>
      </c>
      <c r="I17" s="88" t="s">
        <v>35</v>
      </c>
      <c r="J17" s="159"/>
    </row>
  </sheetData>
  <mergeCells count="1">
    <mergeCell ref="J16:J17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L23"/>
  <sheetViews>
    <sheetView topLeftCell="A13" zoomScaleNormal="100" workbookViewId="0">
      <selection activeCell="J18" sqref="J18:L23"/>
    </sheetView>
  </sheetViews>
  <sheetFormatPr defaultRowHeight="12.75" x14ac:dyDescent="0.2"/>
  <cols>
    <col min="1" max="1" width="5.28515625" style="31" customWidth="1"/>
    <col min="2" max="2" width="21.85546875" style="31" customWidth="1"/>
    <col min="3" max="3" width="7.42578125" style="31" customWidth="1"/>
    <col min="4" max="4" width="8.5703125" style="31" customWidth="1"/>
    <col min="5" max="5" width="13.140625" style="31" customWidth="1"/>
    <col min="6" max="6" width="10.85546875" style="31" customWidth="1"/>
    <col min="7" max="7" width="11.85546875" style="31" bestFit="1" customWidth="1"/>
    <col min="8" max="8" width="4.5703125" style="31" bestFit="1" customWidth="1"/>
    <col min="9" max="9" width="5.42578125" style="31" bestFit="1" customWidth="1"/>
    <col min="10" max="10" width="6.140625" style="31" bestFit="1" customWidth="1"/>
    <col min="11" max="11" width="22.140625" style="31" bestFit="1" customWidth="1"/>
    <col min="12" max="16384" width="9.140625" style="31"/>
  </cols>
  <sheetData>
    <row r="2" spans="2:11" ht="26.25" customHeight="1" x14ac:dyDescent="0.2">
      <c r="B2" s="15" t="s">
        <v>36</v>
      </c>
      <c r="C2" s="16" t="s">
        <v>37</v>
      </c>
      <c r="D2" s="16" t="s">
        <v>38</v>
      </c>
      <c r="E2" s="17" t="s">
        <v>39</v>
      </c>
      <c r="F2" s="17" t="s">
        <v>40</v>
      </c>
      <c r="G2" s="18" t="s">
        <v>41</v>
      </c>
      <c r="H2" s="22"/>
      <c r="I2" s="22"/>
    </row>
    <row r="3" spans="2:11" x14ac:dyDescent="0.2">
      <c r="B3" s="20" t="s">
        <v>37</v>
      </c>
      <c r="C3" s="24">
        <v>1</v>
      </c>
      <c r="D3" s="25">
        <f>1/3</f>
        <v>0.33333333333333331</v>
      </c>
      <c r="E3" s="25">
        <f>1/3</f>
        <v>0.33333333333333331</v>
      </c>
      <c r="F3" s="28">
        <f>1/3</f>
        <v>0.33333333333333331</v>
      </c>
      <c r="G3" s="28">
        <f>1/3</f>
        <v>0.33333333333333331</v>
      </c>
      <c r="H3" s="22"/>
      <c r="I3" s="22"/>
    </row>
    <row r="4" spans="2:11" x14ac:dyDescent="0.2">
      <c r="B4" s="20" t="s">
        <v>38</v>
      </c>
      <c r="C4" s="25">
        <v>3</v>
      </c>
      <c r="D4" s="24">
        <v>1</v>
      </c>
      <c r="E4" s="25">
        <v>3</v>
      </c>
      <c r="F4" s="28">
        <v>3</v>
      </c>
      <c r="G4" s="28">
        <v>3</v>
      </c>
      <c r="H4" s="22"/>
      <c r="I4" s="22"/>
    </row>
    <row r="5" spans="2:11" x14ac:dyDescent="0.2">
      <c r="B5" s="21" t="s">
        <v>39</v>
      </c>
      <c r="C5" s="25">
        <v>3</v>
      </c>
      <c r="D5" s="25">
        <f>1/3</f>
        <v>0.33333333333333331</v>
      </c>
      <c r="E5" s="24">
        <v>1</v>
      </c>
      <c r="F5" s="28">
        <f>1/3</f>
        <v>0.33333333333333331</v>
      </c>
      <c r="G5" s="28">
        <v>3</v>
      </c>
      <c r="H5" s="22"/>
      <c r="I5" s="22"/>
    </row>
    <row r="6" spans="2:11" x14ac:dyDescent="0.2">
      <c r="B6" s="20" t="s">
        <v>40</v>
      </c>
      <c r="C6" s="25">
        <v>3</v>
      </c>
      <c r="D6" s="25">
        <f>1/3</f>
        <v>0.33333333333333331</v>
      </c>
      <c r="E6" s="26">
        <v>3</v>
      </c>
      <c r="F6" s="30">
        <v>1</v>
      </c>
      <c r="G6" s="28">
        <f>1/3</f>
        <v>0.33333333333333331</v>
      </c>
      <c r="H6" s="22"/>
      <c r="I6" s="22"/>
    </row>
    <row r="7" spans="2:11" x14ac:dyDescent="0.2">
      <c r="B7" s="20" t="s">
        <v>41</v>
      </c>
      <c r="C7" s="25">
        <v>3</v>
      </c>
      <c r="D7" s="25">
        <f>1/3</f>
        <v>0.33333333333333331</v>
      </c>
      <c r="E7" s="26">
        <f>1/3</f>
        <v>0.33333333333333331</v>
      </c>
      <c r="F7" s="28">
        <v>3</v>
      </c>
      <c r="G7" s="30">
        <v>1</v>
      </c>
      <c r="H7" s="22"/>
      <c r="I7" s="22"/>
    </row>
    <row r="8" spans="2:11" x14ac:dyDescent="0.2">
      <c r="B8" s="22" t="s">
        <v>23</v>
      </c>
      <c r="C8" s="22">
        <f>SUM(C3:C5)</f>
        <v>7</v>
      </c>
      <c r="D8" s="22">
        <f t="shared" ref="D8:E8" si="0">SUM(D3:D5)</f>
        <v>1.6666666666666665</v>
      </c>
      <c r="E8" s="22">
        <f t="shared" si="0"/>
        <v>4.3333333333333339</v>
      </c>
      <c r="F8" s="22">
        <f t="shared" ref="F8" si="1">SUM(F3:F5)</f>
        <v>3.666666666666667</v>
      </c>
      <c r="G8" s="22">
        <f t="shared" ref="G8" si="2">SUM(G3:G5)</f>
        <v>6.3333333333333339</v>
      </c>
      <c r="H8" s="22"/>
      <c r="I8" s="22"/>
      <c r="J8" s="22"/>
    </row>
    <row r="9" spans="2:11" x14ac:dyDescent="0.2">
      <c r="B9" s="22"/>
      <c r="C9" s="22"/>
      <c r="D9" s="22"/>
      <c r="E9" s="22"/>
      <c r="F9" s="22"/>
      <c r="G9" s="22"/>
      <c r="H9" s="22"/>
      <c r="I9" s="22"/>
      <c r="J9" s="22"/>
    </row>
    <row r="10" spans="2:11" ht="24.75" customHeight="1" x14ac:dyDescent="0.2">
      <c r="B10" s="15" t="s">
        <v>36</v>
      </c>
      <c r="C10" s="16" t="s">
        <v>37</v>
      </c>
      <c r="D10" s="16" t="s">
        <v>38</v>
      </c>
      <c r="E10" s="17" t="s">
        <v>39</v>
      </c>
      <c r="F10" s="17" t="s">
        <v>40</v>
      </c>
      <c r="G10" s="18" t="s">
        <v>41</v>
      </c>
      <c r="H10" s="18" t="s">
        <v>9</v>
      </c>
      <c r="I10" s="19" t="s">
        <v>25</v>
      </c>
      <c r="J10" s="22"/>
    </row>
    <row r="11" spans="2:11" x14ac:dyDescent="0.2">
      <c r="B11" s="20" t="s">
        <v>37</v>
      </c>
      <c r="C11" s="26">
        <f>C3/C8</f>
        <v>0.14285714285714285</v>
      </c>
      <c r="D11" s="26">
        <f t="shared" ref="D11:G11" si="3">D3/D8</f>
        <v>0.2</v>
      </c>
      <c r="E11" s="26">
        <f t="shared" si="3"/>
        <v>7.6923076923076913E-2</v>
      </c>
      <c r="F11" s="26">
        <f t="shared" si="3"/>
        <v>9.0909090909090898E-2</v>
      </c>
      <c r="G11" s="26">
        <f t="shared" si="3"/>
        <v>5.2631578947368411E-2</v>
      </c>
      <c r="H11" s="28">
        <f>SUM(C11:G11)</f>
        <v>0.56332088963667903</v>
      </c>
      <c r="I11" s="28">
        <f>H11/5</f>
        <v>0.11266417792733581</v>
      </c>
      <c r="J11" s="29" t="s">
        <v>58</v>
      </c>
      <c r="K11" s="29">
        <f>(C8*I11)+(D8*I12)+(E8*I13)+(F8*I14)+(G8*I15)/5</f>
        <v>4.6602129098971199</v>
      </c>
    </row>
    <row r="12" spans="2:11" x14ac:dyDescent="0.2">
      <c r="B12" s="20" t="s">
        <v>38</v>
      </c>
      <c r="C12" s="26">
        <f>C4/C8</f>
        <v>0.42857142857142855</v>
      </c>
      <c r="D12" s="26">
        <f t="shared" ref="D12:G12" si="4">D4/D8</f>
        <v>0.60000000000000009</v>
      </c>
      <c r="E12" s="26">
        <f t="shared" si="4"/>
        <v>0.69230769230769218</v>
      </c>
      <c r="F12" s="26">
        <f t="shared" si="4"/>
        <v>0.81818181818181812</v>
      </c>
      <c r="G12" s="26">
        <f t="shared" si="4"/>
        <v>0.47368421052631576</v>
      </c>
      <c r="H12" s="28">
        <f t="shared" ref="H12:H15" si="5">SUM(C12:G12)</f>
        <v>3.0127451495872553</v>
      </c>
      <c r="I12" s="28">
        <f t="shared" ref="I12:I15" si="6">H12/5</f>
        <v>0.60254902991745107</v>
      </c>
      <c r="J12" s="29" t="s">
        <v>56</v>
      </c>
      <c r="K12" s="29">
        <f>(K11-5)/(5-1)</f>
        <v>-8.4946772525720027E-2</v>
      </c>
    </row>
    <row r="13" spans="2:11" x14ac:dyDescent="0.2">
      <c r="B13" s="21" t="s">
        <v>39</v>
      </c>
      <c r="C13" s="26">
        <f>C5/C8</f>
        <v>0.42857142857142855</v>
      </c>
      <c r="D13" s="26">
        <f t="shared" ref="D13:G13" si="7">D5/D8</f>
        <v>0.2</v>
      </c>
      <c r="E13" s="26">
        <f t="shared" si="7"/>
        <v>0.23076923076923073</v>
      </c>
      <c r="F13" s="26">
        <f t="shared" si="7"/>
        <v>9.0909090909090898E-2</v>
      </c>
      <c r="G13" s="26">
        <f t="shared" si="7"/>
        <v>0.47368421052631576</v>
      </c>
      <c r="H13" s="28">
        <f t="shared" si="5"/>
        <v>1.4239339607760659</v>
      </c>
      <c r="I13" s="28">
        <f t="shared" si="6"/>
        <v>0.28478679215521319</v>
      </c>
      <c r="J13" s="29" t="s">
        <v>57</v>
      </c>
      <c r="K13" s="29">
        <f>K12/1.12</f>
        <v>-7.5845332612250016E-2</v>
      </c>
    </row>
    <row r="14" spans="2:11" x14ac:dyDescent="0.2">
      <c r="B14" s="20" t="s">
        <v>40</v>
      </c>
      <c r="C14" s="26">
        <f>C6/C8</f>
        <v>0.42857142857142855</v>
      </c>
      <c r="D14" s="26">
        <f t="shared" ref="D14:G14" si="8">D6/D8</f>
        <v>0.2</v>
      </c>
      <c r="E14" s="26">
        <f t="shared" si="8"/>
        <v>0.69230769230769218</v>
      </c>
      <c r="F14" s="26">
        <f t="shared" si="8"/>
        <v>0.27272727272727271</v>
      </c>
      <c r="G14" s="26">
        <f t="shared" si="8"/>
        <v>5.2631578947368411E-2</v>
      </c>
      <c r="H14" s="28">
        <f t="shared" si="5"/>
        <v>1.6462379725537617</v>
      </c>
      <c r="I14" s="28">
        <f t="shared" si="6"/>
        <v>0.32924759451075236</v>
      </c>
      <c r="J14" s="22"/>
    </row>
    <row r="15" spans="2:11" x14ac:dyDescent="0.2">
      <c r="B15" s="20" t="s">
        <v>41</v>
      </c>
      <c r="C15" s="26">
        <f>C7/C8</f>
        <v>0.42857142857142855</v>
      </c>
      <c r="D15" s="26">
        <f t="shared" ref="D15:G15" si="9">D7/D8</f>
        <v>0.2</v>
      </c>
      <c r="E15" s="26">
        <f t="shared" si="9"/>
        <v>7.6923076923076913E-2</v>
      </c>
      <c r="F15" s="26">
        <f t="shared" si="9"/>
        <v>0.81818181818181812</v>
      </c>
      <c r="G15" s="26">
        <f t="shared" si="9"/>
        <v>0.15789473684210525</v>
      </c>
      <c r="H15" s="28">
        <f t="shared" si="5"/>
        <v>1.6815710605184289</v>
      </c>
      <c r="I15" s="28">
        <f t="shared" si="6"/>
        <v>0.33631421210368578</v>
      </c>
      <c r="J15" s="22"/>
    </row>
    <row r="16" spans="2:11" x14ac:dyDescent="0.2">
      <c r="B16" s="22"/>
      <c r="C16" s="22"/>
      <c r="D16" s="22"/>
      <c r="E16" s="22"/>
      <c r="F16" s="22"/>
      <c r="G16" s="22"/>
      <c r="H16" s="22"/>
      <c r="I16" s="22"/>
      <c r="J16" s="22"/>
    </row>
    <row r="17" spans="2:12" x14ac:dyDescent="0.2">
      <c r="D17" s="22"/>
      <c r="E17" s="22"/>
      <c r="F17" s="22"/>
      <c r="G17" s="22"/>
      <c r="H17" s="22"/>
      <c r="I17" s="22"/>
      <c r="J17" s="22"/>
    </row>
    <row r="18" spans="2:12" x14ac:dyDescent="0.2">
      <c r="D18" s="22"/>
      <c r="E18" s="22"/>
      <c r="F18" s="22"/>
      <c r="G18" s="22"/>
      <c r="H18" s="22"/>
      <c r="I18" s="22"/>
      <c r="J18" s="19" t="s">
        <v>25</v>
      </c>
      <c r="L18" s="99" t="s">
        <v>59</v>
      </c>
    </row>
    <row r="19" spans="2:12" x14ac:dyDescent="0.2">
      <c r="D19" s="22"/>
      <c r="E19" s="22"/>
      <c r="F19" s="22"/>
      <c r="G19" s="22"/>
      <c r="H19" s="22"/>
      <c r="I19" s="22"/>
      <c r="J19" s="28">
        <f>H11/5</f>
        <v>0.11266417792733581</v>
      </c>
      <c r="K19" s="95" t="s">
        <v>37</v>
      </c>
      <c r="L19" s="100">
        <v>1</v>
      </c>
    </row>
    <row r="20" spans="2:12" x14ac:dyDescent="0.2">
      <c r="B20" s="22"/>
      <c r="C20" s="22"/>
      <c r="D20" s="22"/>
      <c r="E20" s="22"/>
      <c r="F20" s="22"/>
      <c r="G20" s="22"/>
      <c r="H20" s="22"/>
      <c r="I20" s="22"/>
      <c r="J20" s="28">
        <f>H12/5</f>
        <v>0.60254902991745107</v>
      </c>
      <c r="K20" s="96" t="s">
        <v>38</v>
      </c>
      <c r="L20" s="100">
        <v>5</v>
      </c>
    </row>
    <row r="21" spans="2:12" x14ac:dyDescent="0.2">
      <c r="J21" s="28">
        <f>H13/5</f>
        <v>0.28478679215521319</v>
      </c>
      <c r="K21" s="89" t="s">
        <v>39</v>
      </c>
      <c r="L21" s="100">
        <v>2</v>
      </c>
    </row>
    <row r="22" spans="2:12" x14ac:dyDescent="0.2">
      <c r="J22" s="28">
        <f>H14/5</f>
        <v>0.32924759451075236</v>
      </c>
      <c r="K22" s="97" t="s">
        <v>40</v>
      </c>
      <c r="L22" s="100">
        <v>3</v>
      </c>
    </row>
    <row r="23" spans="2:12" x14ac:dyDescent="0.2">
      <c r="J23" s="28">
        <f>H15/5</f>
        <v>0.33631421210368578</v>
      </c>
      <c r="K23" s="98" t="s">
        <v>41</v>
      </c>
      <c r="L23" s="100">
        <v>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4"/>
  <sheetViews>
    <sheetView topLeftCell="A7" workbookViewId="0">
      <selection activeCell="L7" sqref="L7"/>
    </sheetView>
  </sheetViews>
  <sheetFormatPr defaultRowHeight="12.75" x14ac:dyDescent="0.2"/>
  <cols>
    <col min="1" max="1" width="11" style="22" bestFit="1" customWidth="1"/>
    <col min="2" max="2" width="5" style="22" bestFit="1" customWidth="1"/>
    <col min="3" max="3" width="6.85546875" style="22" customWidth="1"/>
    <col min="4" max="4" width="6.140625" style="22" customWidth="1"/>
    <col min="5" max="5" width="6.42578125" style="22" customWidth="1"/>
    <col min="6" max="6" width="7.85546875" style="22" customWidth="1"/>
    <col min="7" max="7" width="7.140625" style="22" customWidth="1"/>
    <col min="8" max="8" width="9.140625" style="22"/>
    <col min="9" max="9" width="2.85546875" style="22" customWidth="1"/>
    <col min="10" max="10" width="6.28515625" style="22" bestFit="1" customWidth="1"/>
    <col min="11" max="16" width="5" style="22" bestFit="1" customWidth="1"/>
    <col min="17" max="17" width="5.28515625" style="22" bestFit="1" customWidth="1"/>
    <col min="18" max="18" width="6.28515625" style="22" bestFit="1" customWidth="1"/>
    <col min="19" max="19" width="5.140625" style="22" bestFit="1" customWidth="1"/>
    <col min="20" max="21" width="5.7109375" style="22" bestFit="1" customWidth="1"/>
    <col min="22" max="22" width="5.140625" style="22" bestFit="1" customWidth="1"/>
    <col min="23" max="23" width="3.140625" style="22" customWidth="1"/>
    <col min="24" max="24" width="5.7109375" style="22" bestFit="1" customWidth="1"/>
    <col min="25" max="16384" width="9.140625" style="22"/>
  </cols>
  <sheetData>
    <row r="1" spans="1:21" ht="30" x14ac:dyDescent="0.25">
      <c r="A1" s="150" t="s">
        <v>106</v>
      </c>
      <c r="C1" s="22" t="s">
        <v>42</v>
      </c>
    </row>
    <row r="2" spans="1:21" x14ac:dyDescent="0.2">
      <c r="C2" s="160" t="s">
        <v>72</v>
      </c>
      <c r="D2" s="160"/>
      <c r="E2" s="160"/>
      <c r="F2" s="160"/>
      <c r="G2" s="82"/>
      <c r="H2" s="82"/>
      <c r="I2" s="82"/>
      <c r="J2" s="82"/>
    </row>
    <row r="3" spans="1:21" ht="15.75" customHeight="1" x14ac:dyDescent="0.2">
      <c r="C3" s="161" t="s">
        <v>71</v>
      </c>
      <c r="D3" s="161"/>
      <c r="E3" s="161"/>
      <c r="F3" s="161"/>
      <c r="G3" s="82"/>
      <c r="H3" s="82"/>
      <c r="I3" s="82"/>
      <c r="J3" s="82"/>
    </row>
    <row r="4" spans="1:21" ht="15.75" customHeight="1" x14ac:dyDescent="0.2">
      <c r="C4" s="161" t="s">
        <v>70</v>
      </c>
      <c r="D4" s="161"/>
      <c r="E4" s="161"/>
      <c r="F4" s="161"/>
      <c r="G4" s="82"/>
      <c r="H4" s="82"/>
      <c r="I4" s="82"/>
      <c r="J4" s="82"/>
    </row>
    <row r="5" spans="1:21" ht="15.75" customHeight="1" x14ac:dyDescent="0.2">
      <c r="C5" s="162" t="s">
        <v>107</v>
      </c>
      <c r="D5" s="162"/>
      <c r="E5" s="162"/>
      <c r="F5" s="162"/>
      <c r="G5" s="82"/>
      <c r="H5" s="82"/>
      <c r="I5" s="82"/>
      <c r="J5" s="82"/>
    </row>
    <row r="6" spans="1:21" ht="15.75" customHeight="1" x14ac:dyDescent="0.2">
      <c r="C6" s="163" t="s">
        <v>68</v>
      </c>
      <c r="D6" s="163"/>
      <c r="E6" s="163"/>
      <c r="F6" s="163"/>
      <c r="G6" s="82"/>
      <c r="H6" s="82"/>
      <c r="I6" s="82"/>
      <c r="J6" s="82"/>
    </row>
    <row r="7" spans="1:21" ht="13.5" thickBot="1" x14ac:dyDescent="0.25">
      <c r="C7" s="164" t="s">
        <v>69</v>
      </c>
      <c r="D7" s="164"/>
      <c r="E7" s="164"/>
      <c r="F7" s="164"/>
      <c r="G7" s="82"/>
      <c r="H7" s="82"/>
      <c r="I7" s="82"/>
      <c r="J7" s="82"/>
    </row>
    <row r="8" spans="1:21" ht="13.5" thickBot="1" x14ac:dyDescent="0.25">
      <c r="B8" s="83" t="s">
        <v>7</v>
      </c>
      <c r="C8" s="43" t="s">
        <v>43</v>
      </c>
      <c r="D8" s="43" t="s">
        <v>44</v>
      </c>
      <c r="E8" s="43" t="s">
        <v>45</v>
      </c>
      <c r="F8" s="44" t="s">
        <v>46</v>
      </c>
      <c r="G8" s="43" t="s">
        <v>47</v>
      </c>
      <c r="H8" s="43" t="s">
        <v>48</v>
      </c>
      <c r="J8" s="83" t="s">
        <v>7</v>
      </c>
      <c r="K8" s="43" t="s">
        <v>43</v>
      </c>
      <c r="L8" s="43" t="s">
        <v>44</v>
      </c>
      <c r="M8" s="43" t="s">
        <v>45</v>
      </c>
      <c r="N8" s="44" t="s">
        <v>46</v>
      </c>
      <c r="O8" s="43" t="s">
        <v>47</v>
      </c>
      <c r="P8" s="43" t="s">
        <v>48</v>
      </c>
      <c r="Q8" s="46" t="s">
        <v>9</v>
      </c>
      <c r="R8" s="38" t="s">
        <v>25</v>
      </c>
    </row>
    <row r="9" spans="1:21" ht="13.5" thickBot="1" x14ac:dyDescent="0.25">
      <c r="B9" s="84" t="s">
        <v>43</v>
      </c>
      <c r="C9" s="36">
        <v>1</v>
      </c>
      <c r="D9" s="36">
        <f>1/3</f>
        <v>0.33333333333333331</v>
      </c>
      <c r="E9" s="36">
        <f>1/3</f>
        <v>0.33333333333333331</v>
      </c>
      <c r="F9" s="36">
        <v>1</v>
      </c>
      <c r="G9" s="36">
        <v>1</v>
      </c>
      <c r="H9" s="36">
        <v>1</v>
      </c>
      <c r="J9" s="84" t="s">
        <v>43</v>
      </c>
      <c r="K9" s="36">
        <f t="shared" ref="K9:P9" si="0">C9/C15</f>
        <v>0.1</v>
      </c>
      <c r="L9" s="36">
        <f t="shared" si="0"/>
        <v>6.25E-2</v>
      </c>
      <c r="M9" s="36">
        <f t="shared" si="0"/>
        <v>6.25E-2</v>
      </c>
      <c r="N9" s="36">
        <f t="shared" si="0"/>
        <v>0.1</v>
      </c>
      <c r="O9" s="36">
        <f t="shared" si="0"/>
        <v>0.18749999999999997</v>
      </c>
      <c r="P9" s="36">
        <f t="shared" si="0"/>
        <v>0.18749999999999997</v>
      </c>
      <c r="Q9" s="39">
        <f t="shared" ref="Q9:Q14" si="1">SUM(K9:P9)</f>
        <v>0.7</v>
      </c>
      <c r="R9" s="39">
        <f>Q9/6</f>
        <v>0.11666666666666665</v>
      </c>
      <c r="S9" s="29" t="s">
        <v>58</v>
      </c>
      <c r="T9" s="29">
        <f>(C15*R9)+(D15*R10)+(E15*R11)+(F15*R12)+(G15*R13)+(H15*R14)/6</f>
        <v>5.5703703703703695</v>
      </c>
      <c r="U9" s="29"/>
    </row>
    <row r="10" spans="1:21" ht="13.5" thickBot="1" x14ac:dyDescent="0.25">
      <c r="B10" s="84" t="s">
        <v>44</v>
      </c>
      <c r="C10" s="36">
        <v>3</v>
      </c>
      <c r="D10" s="36">
        <v>1</v>
      </c>
      <c r="E10" s="36">
        <v>1</v>
      </c>
      <c r="F10" s="36">
        <v>1</v>
      </c>
      <c r="G10" s="36">
        <v>1</v>
      </c>
      <c r="H10" s="36">
        <v>1</v>
      </c>
      <c r="J10" s="84" t="s">
        <v>44</v>
      </c>
      <c r="K10" s="36">
        <f t="shared" ref="K10:P10" si="2">C10/C15</f>
        <v>0.3</v>
      </c>
      <c r="L10" s="36">
        <f t="shared" si="2"/>
        <v>0.1875</v>
      </c>
      <c r="M10" s="36">
        <f t="shared" si="2"/>
        <v>0.1875</v>
      </c>
      <c r="N10" s="36">
        <f t="shared" si="2"/>
        <v>0.1</v>
      </c>
      <c r="O10" s="36">
        <f t="shared" si="2"/>
        <v>0.18749999999999997</v>
      </c>
      <c r="P10" s="36">
        <f t="shared" si="2"/>
        <v>0.18749999999999997</v>
      </c>
      <c r="Q10" s="39">
        <f t="shared" si="1"/>
        <v>1.1499999999999999</v>
      </c>
      <c r="R10" s="39">
        <f t="shared" ref="R10:R14" si="3">Q10/6</f>
        <v>0.19166666666666665</v>
      </c>
      <c r="S10" s="29" t="s">
        <v>56</v>
      </c>
      <c r="T10" s="29">
        <f>(T9-6)/(6-1)</f>
        <v>-8.59259259259261E-2</v>
      </c>
      <c r="U10" s="29"/>
    </row>
    <row r="11" spans="1:21" ht="13.5" thickBot="1" x14ac:dyDescent="0.25">
      <c r="B11" s="84" t="s">
        <v>45</v>
      </c>
      <c r="C11" s="36">
        <v>3</v>
      </c>
      <c r="D11" s="36">
        <v>1</v>
      </c>
      <c r="E11" s="36">
        <v>1</v>
      </c>
      <c r="F11" s="36">
        <v>1</v>
      </c>
      <c r="G11" s="36">
        <v>1</v>
      </c>
      <c r="H11" s="36">
        <v>1</v>
      </c>
      <c r="J11" s="84" t="s">
        <v>45</v>
      </c>
      <c r="K11" s="36">
        <f t="shared" ref="K11:P11" si="4">C11/C15</f>
        <v>0.3</v>
      </c>
      <c r="L11" s="36">
        <f t="shared" si="4"/>
        <v>0.1875</v>
      </c>
      <c r="M11" s="36">
        <f t="shared" si="4"/>
        <v>0.1875</v>
      </c>
      <c r="N11" s="36">
        <f t="shared" si="4"/>
        <v>0.1</v>
      </c>
      <c r="O11" s="36">
        <f t="shared" si="4"/>
        <v>0.18749999999999997</v>
      </c>
      <c r="P11" s="36">
        <f t="shared" si="4"/>
        <v>0.18749999999999997</v>
      </c>
      <c r="Q11" s="39">
        <f t="shared" si="1"/>
        <v>1.1499999999999999</v>
      </c>
      <c r="R11" s="39">
        <f t="shared" si="3"/>
        <v>0.19166666666666665</v>
      </c>
      <c r="S11" s="29" t="s">
        <v>57</v>
      </c>
      <c r="T11" s="29">
        <f>T10/1.24</f>
        <v>-6.9295101553166205E-2</v>
      </c>
      <c r="U11" s="29"/>
    </row>
    <row r="12" spans="1:21" ht="13.5" thickBot="1" x14ac:dyDescent="0.25">
      <c r="B12" s="85" t="s">
        <v>46</v>
      </c>
      <c r="C12" s="36">
        <v>1</v>
      </c>
      <c r="D12" s="36">
        <v>1</v>
      </c>
      <c r="E12" s="36">
        <v>1</v>
      </c>
      <c r="F12" s="36">
        <v>1</v>
      </c>
      <c r="G12" s="36">
        <f>1/3</f>
        <v>0.33333333333333331</v>
      </c>
      <c r="H12" s="36">
        <f>1/3</f>
        <v>0.33333333333333331</v>
      </c>
      <c r="J12" s="85" t="s">
        <v>46</v>
      </c>
      <c r="K12" s="36">
        <f t="shared" ref="K12:P12" si="5">C12/C15</f>
        <v>0.1</v>
      </c>
      <c r="L12" s="36">
        <f t="shared" si="5"/>
        <v>0.1875</v>
      </c>
      <c r="M12" s="36">
        <f t="shared" si="5"/>
        <v>0.1875</v>
      </c>
      <c r="N12" s="36">
        <f t="shared" si="5"/>
        <v>0.1</v>
      </c>
      <c r="O12" s="36">
        <f t="shared" si="5"/>
        <v>6.2499999999999986E-2</v>
      </c>
      <c r="P12" s="36">
        <f t="shared" si="5"/>
        <v>6.2499999999999986E-2</v>
      </c>
      <c r="Q12" s="39">
        <f t="shared" si="1"/>
        <v>0.7</v>
      </c>
      <c r="R12" s="39">
        <f t="shared" si="3"/>
        <v>0.11666666666666665</v>
      </c>
    </row>
    <row r="13" spans="1:21" ht="13.5" thickBot="1" x14ac:dyDescent="0.25">
      <c r="B13" s="84" t="s">
        <v>47</v>
      </c>
      <c r="C13" s="36">
        <v>1</v>
      </c>
      <c r="D13" s="36">
        <v>1</v>
      </c>
      <c r="E13" s="36">
        <v>1</v>
      </c>
      <c r="F13" s="36">
        <v>3</v>
      </c>
      <c r="G13" s="36">
        <v>1</v>
      </c>
      <c r="H13" s="36">
        <v>1</v>
      </c>
      <c r="J13" s="84" t="s">
        <v>47</v>
      </c>
      <c r="K13" s="36">
        <f t="shared" ref="K13:P13" si="6">C13/C15</f>
        <v>0.1</v>
      </c>
      <c r="L13" s="36">
        <f t="shared" si="6"/>
        <v>0.1875</v>
      </c>
      <c r="M13" s="36">
        <f t="shared" si="6"/>
        <v>0.1875</v>
      </c>
      <c r="N13" s="36">
        <f t="shared" si="6"/>
        <v>0.3</v>
      </c>
      <c r="O13" s="36">
        <f t="shared" si="6"/>
        <v>0.18749999999999997</v>
      </c>
      <c r="P13" s="36">
        <f t="shared" si="6"/>
        <v>0.18749999999999997</v>
      </c>
      <c r="Q13" s="39">
        <f t="shared" si="1"/>
        <v>1.1499999999999999</v>
      </c>
      <c r="R13" s="39">
        <f t="shared" si="3"/>
        <v>0.19166666666666665</v>
      </c>
    </row>
    <row r="14" spans="1:21" ht="13.5" thickBot="1" x14ac:dyDescent="0.25">
      <c r="B14" s="84" t="s">
        <v>48</v>
      </c>
      <c r="C14" s="36">
        <v>1</v>
      </c>
      <c r="D14" s="36">
        <v>1</v>
      </c>
      <c r="E14" s="36">
        <v>1</v>
      </c>
      <c r="F14" s="36">
        <v>3</v>
      </c>
      <c r="G14" s="36">
        <v>1</v>
      </c>
      <c r="H14" s="36">
        <v>1</v>
      </c>
      <c r="J14" s="84" t="s">
        <v>48</v>
      </c>
      <c r="K14" s="36">
        <f t="shared" ref="K14:P14" si="7">C14/C15</f>
        <v>0.1</v>
      </c>
      <c r="L14" s="36">
        <f t="shared" si="7"/>
        <v>0.1875</v>
      </c>
      <c r="M14" s="36">
        <f t="shared" si="7"/>
        <v>0.1875</v>
      </c>
      <c r="N14" s="36">
        <f t="shared" si="7"/>
        <v>0.3</v>
      </c>
      <c r="O14" s="36">
        <f t="shared" si="7"/>
        <v>0.18749999999999997</v>
      </c>
      <c r="P14" s="36">
        <f t="shared" si="7"/>
        <v>0.18749999999999997</v>
      </c>
      <c r="Q14" s="39">
        <f t="shared" si="1"/>
        <v>1.1499999999999999</v>
      </c>
      <c r="R14" s="39">
        <f t="shared" si="3"/>
        <v>0.19166666666666665</v>
      </c>
    </row>
    <row r="15" spans="1:21" ht="13.5" thickBot="1" x14ac:dyDescent="0.25">
      <c r="B15" s="86" t="s">
        <v>9</v>
      </c>
      <c r="C15" s="36">
        <f>SUM(C9:C14)</f>
        <v>10</v>
      </c>
      <c r="D15" s="36">
        <f t="shared" ref="D15:H15" si="8">SUM(D9:D14)</f>
        <v>5.333333333333333</v>
      </c>
      <c r="E15" s="36">
        <f t="shared" si="8"/>
        <v>5.333333333333333</v>
      </c>
      <c r="F15" s="36">
        <f t="shared" si="8"/>
        <v>10</v>
      </c>
      <c r="G15" s="36">
        <f t="shared" si="8"/>
        <v>5.3333333333333339</v>
      </c>
      <c r="H15" s="36">
        <f t="shared" si="8"/>
        <v>5.3333333333333339</v>
      </c>
    </row>
    <row r="16" spans="1:21" x14ac:dyDescent="0.2">
      <c r="S16" s="38" t="s">
        <v>25</v>
      </c>
      <c r="U16" s="30" t="s">
        <v>59</v>
      </c>
    </row>
    <row r="17" spans="2:21" ht="13.5" thickBot="1" x14ac:dyDescent="0.25">
      <c r="S17" s="39">
        <f t="shared" ref="S17:S22" si="9">Q9/6</f>
        <v>0.11666666666666665</v>
      </c>
      <c r="T17" s="92" t="s">
        <v>43</v>
      </c>
      <c r="U17" s="67">
        <v>1</v>
      </c>
    </row>
    <row r="18" spans="2:21" ht="13.5" thickBot="1" x14ac:dyDescent="0.25">
      <c r="S18" s="39">
        <f t="shared" si="9"/>
        <v>0.19166666666666665</v>
      </c>
      <c r="T18" s="93" t="s">
        <v>44</v>
      </c>
      <c r="U18" s="158">
        <v>2</v>
      </c>
    </row>
    <row r="19" spans="2:21" ht="13.5" thickBot="1" x14ac:dyDescent="0.25">
      <c r="S19" s="39">
        <f t="shared" si="9"/>
        <v>0.19166666666666665</v>
      </c>
      <c r="T19" s="93" t="s">
        <v>45</v>
      </c>
      <c r="U19" s="158"/>
    </row>
    <row r="20" spans="2:21" ht="13.5" thickBot="1" x14ac:dyDescent="0.25">
      <c r="S20" s="39">
        <f t="shared" si="9"/>
        <v>0.11666666666666665</v>
      </c>
      <c r="T20" s="94" t="s">
        <v>46</v>
      </c>
      <c r="U20" s="67">
        <v>1</v>
      </c>
    </row>
    <row r="21" spans="2:21" ht="13.5" thickBot="1" x14ac:dyDescent="0.25">
      <c r="S21" s="39">
        <f t="shared" si="9"/>
        <v>0.19166666666666665</v>
      </c>
      <c r="T21" s="93" t="s">
        <v>47</v>
      </c>
      <c r="U21" s="158">
        <v>2</v>
      </c>
    </row>
    <row r="22" spans="2:21" ht="13.5" thickBot="1" x14ac:dyDescent="0.25">
      <c r="S22" s="39">
        <f t="shared" si="9"/>
        <v>0.19166666666666665</v>
      </c>
      <c r="T22" s="93" t="s">
        <v>48</v>
      </c>
      <c r="U22" s="158"/>
    </row>
    <row r="24" spans="2:21" x14ac:dyDescent="0.2">
      <c r="B24" s="87"/>
      <c r="C24" s="52"/>
      <c r="D24" s="52"/>
      <c r="E24" s="52"/>
      <c r="F24" s="52"/>
      <c r="G24" s="52"/>
      <c r="H24" s="52"/>
    </row>
  </sheetData>
  <mergeCells count="8">
    <mergeCell ref="U18:U19"/>
    <mergeCell ref="U21:U22"/>
    <mergeCell ref="C2:F2"/>
    <mergeCell ref="C3:F3"/>
    <mergeCell ref="C4:F4"/>
    <mergeCell ref="C5:F5"/>
    <mergeCell ref="C6:F6"/>
    <mergeCell ref="C7:F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L22"/>
  <sheetViews>
    <sheetView topLeftCell="A16" workbookViewId="0">
      <selection activeCell="M15" sqref="M15"/>
    </sheetView>
  </sheetViews>
  <sheetFormatPr defaultRowHeight="12.75" x14ac:dyDescent="0.2"/>
  <cols>
    <col min="1" max="1" width="9.140625" style="22"/>
    <col min="2" max="2" width="18.7109375" style="22" bestFit="1" customWidth="1"/>
    <col min="3" max="7" width="10.140625" style="22" bestFit="1" customWidth="1"/>
    <col min="8" max="8" width="5.28515625" style="22" customWidth="1"/>
    <col min="9" max="9" width="5.42578125" style="22" bestFit="1" customWidth="1"/>
    <col min="10" max="16384" width="9.140625" style="22"/>
  </cols>
  <sheetData>
    <row r="2" spans="2:11" ht="25.5" x14ac:dyDescent="0.2">
      <c r="B2" s="15" t="s">
        <v>50</v>
      </c>
      <c r="C2" s="16" t="s">
        <v>49</v>
      </c>
      <c r="D2" s="16" t="s">
        <v>51</v>
      </c>
      <c r="E2" s="23" t="s">
        <v>52</v>
      </c>
      <c r="F2" s="16" t="s">
        <v>53</v>
      </c>
      <c r="G2" s="16" t="s">
        <v>54</v>
      </c>
    </row>
    <row r="3" spans="2:11" x14ac:dyDescent="0.2">
      <c r="B3" s="20" t="s">
        <v>49</v>
      </c>
      <c r="C3" s="24">
        <v>1</v>
      </c>
      <c r="D3" s="25">
        <v>3</v>
      </c>
      <c r="E3" s="25">
        <v>5</v>
      </c>
      <c r="F3" s="28">
        <v>3</v>
      </c>
      <c r="G3" s="28">
        <v>3</v>
      </c>
    </row>
    <row r="4" spans="2:11" x14ac:dyDescent="0.2">
      <c r="B4" s="20" t="s">
        <v>51</v>
      </c>
      <c r="C4" s="25">
        <f>1/3</f>
        <v>0.33333333333333331</v>
      </c>
      <c r="D4" s="24">
        <v>1</v>
      </c>
      <c r="E4" s="25">
        <v>5</v>
      </c>
      <c r="F4" s="28">
        <f>1/3</f>
        <v>0.33333333333333331</v>
      </c>
      <c r="G4" s="28">
        <f>1/3</f>
        <v>0.33333333333333331</v>
      </c>
    </row>
    <row r="5" spans="2:11" x14ac:dyDescent="0.2">
      <c r="B5" s="21" t="s">
        <v>52</v>
      </c>
      <c r="C5" s="25">
        <f>1/5</f>
        <v>0.2</v>
      </c>
      <c r="D5" s="25">
        <f>1/5</f>
        <v>0.2</v>
      </c>
      <c r="E5" s="24">
        <v>1</v>
      </c>
      <c r="F5" s="28">
        <f>1/5</f>
        <v>0.2</v>
      </c>
      <c r="G5" s="28">
        <f>1/5</f>
        <v>0.2</v>
      </c>
    </row>
    <row r="6" spans="2:11" x14ac:dyDescent="0.2">
      <c r="B6" s="20" t="s">
        <v>53</v>
      </c>
      <c r="C6" s="25">
        <f>1/3</f>
        <v>0.33333333333333331</v>
      </c>
      <c r="D6" s="25">
        <v>3</v>
      </c>
      <c r="E6" s="26">
        <v>5</v>
      </c>
      <c r="F6" s="30">
        <v>1</v>
      </c>
      <c r="G6" s="28">
        <v>3</v>
      </c>
    </row>
    <row r="7" spans="2:11" x14ac:dyDescent="0.2">
      <c r="B7" s="20" t="s">
        <v>54</v>
      </c>
      <c r="C7" s="25">
        <f>1/3</f>
        <v>0.33333333333333331</v>
      </c>
      <c r="D7" s="25">
        <v>3</v>
      </c>
      <c r="E7" s="26">
        <v>5</v>
      </c>
      <c r="F7" s="28">
        <f>1/3</f>
        <v>0.33333333333333331</v>
      </c>
      <c r="G7" s="30">
        <v>1</v>
      </c>
    </row>
    <row r="8" spans="2:11" x14ac:dyDescent="0.2">
      <c r="B8" s="22" t="s">
        <v>23</v>
      </c>
      <c r="C8" s="22">
        <f>SUM(C3:C7)</f>
        <v>2.1999999999999997</v>
      </c>
      <c r="D8" s="22">
        <f t="shared" ref="D8:G8" si="0">SUM(D3:D7)</f>
        <v>10.199999999999999</v>
      </c>
      <c r="E8" s="22">
        <f t="shared" si="0"/>
        <v>21</v>
      </c>
      <c r="F8" s="22">
        <f t="shared" si="0"/>
        <v>4.8666666666666663</v>
      </c>
      <c r="G8" s="22">
        <f t="shared" si="0"/>
        <v>7.5333333333333332</v>
      </c>
    </row>
    <row r="10" spans="2:11" ht="25.5" x14ac:dyDescent="0.2">
      <c r="B10" s="15" t="s">
        <v>50</v>
      </c>
      <c r="C10" s="16" t="s">
        <v>49</v>
      </c>
      <c r="D10" s="16" t="s">
        <v>51</v>
      </c>
      <c r="E10" s="23" t="s">
        <v>52</v>
      </c>
      <c r="F10" s="16" t="s">
        <v>53</v>
      </c>
      <c r="G10" s="16" t="s">
        <v>54</v>
      </c>
      <c r="H10" s="17" t="s">
        <v>9</v>
      </c>
      <c r="I10" s="27" t="s">
        <v>25</v>
      </c>
    </row>
    <row r="11" spans="2:11" x14ac:dyDescent="0.2">
      <c r="B11" s="20" t="s">
        <v>49</v>
      </c>
      <c r="C11" s="26">
        <f>C3/C8</f>
        <v>0.45454545454545459</v>
      </c>
      <c r="D11" s="26">
        <f t="shared" ref="D11:G11" si="1">D3/D8</f>
        <v>0.29411764705882354</v>
      </c>
      <c r="E11" s="26">
        <f t="shared" si="1"/>
        <v>0.23809523809523808</v>
      </c>
      <c r="F11" s="26">
        <f t="shared" si="1"/>
        <v>0.61643835616438358</v>
      </c>
      <c r="G11" s="26">
        <f t="shared" si="1"/>
        <v>0.39823008849557523</v>
      </c>
      <c r="H11" s="28">
        <f>SUM(C11:G11)</f>
        <v>2.0014267843594751</v>
      </c>
      <c r="I11" s="28">
        <f>H11/5</f>
        <v>0.40028535687189504</v>
      </c>
      <c r="J11" s="29" t="s">
        <v>58</v>
      </c>
      <c r="K11" s="29">
        <f>(C8*I11)+(D8*I12)+(E8*I13)+(F8*I14)+(G8*I15)/5</f>
        <v>4.5734780078288386</v>
      </c>
    </row>
    <row r="12" spans="2:11" x14ac:dyDescent="0.2">
      <c r="B12" s="20" t="s">
        <v>51</v>
      </c>
      <c r="C12" s="26">
        <f>C4/C8</f>
        <v>0.15151515151515152</v>
      </c>
      <c r="D12" s="26">
        <f t="shared" ref="D12:G12" si="2">D4/D8</f>
        <v>9.8039215686274522E-2</v>
      </c>
      <c r="E12" s="26">
        <f t="shared" si="2"/>
        <v>0.23809523809523808</v>
      </c>
      <c r="F12" s="26">
        <f t="shared" si="2"/>
        <v>6.8493150684931503E-2</v>
      </c>
      <c r="G12" s="26">
        <f t="shared" si="2"/>
        <v>4.4247787610619468E-2</v>
      </c>
      <c r="H12" s="28">
        <f t="shared" ref="H12:H15" si="3">SUM(C12:G12)</f>
        <v>0.60039054359221511</v>
      </c>
      <c r="I12" s="28">
        <f t="shared" ref="I12:I15" si="4">H12/5</f>
        <v>0.12007810871844302</v>
      </c>
      <c r="J12" s="29" t="s">
        <v>56</v>
      </c>
      <c r="K12" s="29">
        <f>(K11-5)/(5-1)</f>
        <v>-0.10663049804279034</v>
      </c>
    </row>
    <row r="13" spans="2:11" x14ac:dyDescent="0.2">
      <c r="B13" s="21" t="s">
        <v>52</v>
      </c>
      <c r="C13" s="26">
        <f>C5/C8</f>
        <v>9.0909090909090925E-2</v>
      </c>
      <c r="D13" s="26">
        <f t="shared" ref="D13:G13" si="5">D5/D8</f>
        <v>1.9607843137254905E-2</v>
      </c>
      <c r="E13" s="26">
        <f t="shared" si="5"/>
        <v>4.7619047619047616E-2</v>
      </c>
      <c r="F13" s="26">
        <f t="shared" si="5"/>
        <v>4.1095890410958909E-2</v>
      </c>
      <c r="G13" s="26">
        <f t="shared" si="5"/>
        <v>2.6548672566371685E-2</v>
      </c>
      <c r="H13" s="28">
        <f t="shared" si="3"/>
        <v>0.22578054464272404</v>
      </c>
      <c r="I13" s="28">
        <f t="shared" si="4"/>
        <v>4.5156108928544811E-2</v>
      </c>
      <c r="J13" s="29" t="s">
        <v>57</v>
      </c>
      <c r="K13" s="29">
        <f>K12/1.12</f>
        <v>-9.5205801823919939E-2</v>
      </c>
    </row>
    <row r="14" spans="2:11" x14ac:dyDescent="0.2">
      <c r="B14" s="20" t="s">
        <v>53</v>
      </c>
      <c r="C14" s="26">
        <f>C6/C8</f>
        <v>0.15151515151515152</v>
      </c>
      <c r="D14" s="26">
        <f t="shared" ref="D14:G14" si="6">D6/D8</f>
        <v>0.29411764705882354</v>
      </c>
      <c r="E14" s="26">
        <f t="shared" si="6"/>
        <v>0.23809523809523808</v>
      </c>
      <c r="F14" s="26">
        <f t="shared" si="6"/>
        <v>0.20547945205479454</v>
      </c>
      <c r="G14" s="26">
        <f t="shared" si="6"/>
        <v>0.39823008849557523</v>
      </c>
      <c r="H14" s="28">
        <f t="shared" si="3"/>
        <v>1.287437577219583</v>
      </c>
      <c r="I14" s="28">
        <f t="shared" si="4"/>
        <v>0.25748751544391657</v>
      </c>
    </row>
    <row r="15" spans="2:11" x14ac:dyDescent="0.2">
      <c r="B15" s="20" t="s">
        <v>54</v>
      </c>
      <c r="C15" s="26">
        <f>C7/C8</f>
        <v>0.15151515151515152</v>
      </c>
      <c r="D15" s="26">
        <f t="shared" ref="D15:G15" si="7">D7/D8</f>
        <v>0.29411764705882354</v>
      </c>
      <c r="E15" s="26">
        <f t="shared" si="7"/>
        <v>0.23809523809523808</v>
      </c>
      <c r="F15" s="26">
        <f t="shared" si="7"/>
        <v>6.8493150684931503E-2</v>
      </c>
      <c r="G15" s="26">
        <f t="shared" si="7"/>
        <v>0.13274336283185842</v>
      </c>
      <c r="H15" s="28">
        <f t="shared" si="3"/>
        <v>0.88496455018600306</v>
      </c>
      <c r="I15" s="28">
        <f t="shared" si="4"/>
        <v>0.17699291003720061</v>
      </c>
    </row>
    <row r="17" spans="10:12" x14ac:dyDescent="0.2">
      <c r="J17" s="27" t="s">
        <v>25</v>
      </c>
      <c r="L17" s="30" t="s">
        <v>59</v>
      </c>
    </row>
    <row r="18" spans="10:12" x14ac:dyDescent="0.2">
      <c r="J18" s="28">
        <f>H11/5</f>
        <v>0.40028535687189504</v>
      </c>
      <c r="K18" s="58" t="s">
        <v>73</v>
      </c>
      <c r="L18" s="67">
        <v>5</v>
      </c>
    </row>
    <row r="19" spans="10:12" x14ac:dyDescent="0.2">
      <c r="J19" s="28">
        <f>H12/5</f>
        <v>0.12007810871844302</v>
      </c>
      <c r="K19" s="60" t="s">
        <v>74</v>
      </c>
      <c r="L19" s="67">
        <v>2</v>
      </c>
    </row>
    <row r="20" spans="10:12" x14ac:dyDescent="0.2">
      <c r="J20" s="28">
        <f>H13/5</f>
        <v>4.5156108928544811E-2</v>
      </c>
      <c r="K20" s="55" t="s">
        <v>75</v>
      </c>
      <c r="L20" s="67">
        <v>1</v>
      </c>
    </row>
    <row r="21" spans="10:12" x14ac:dyDescent="0.2">
      <c r="J21" s="28">
        <f>H14/5</f>
        <v>0.25748751544391657</v>
      </c>
      <c r="K21" s="90" t="s">
        <v>76</v>
      </c>
      <c r="L21" s="67">
        <v>4</v>
      </c>
    </row>
    <row r="22" spans="10:12" x14ac:dyDescent="0.2">
      <c r="J22" s="28">
        <f>H15/5</f>
        <v>0.17699291003720061</v>
      </c>
      <c r="K22" s="59" t="s">
        <v>77</v>
      </c>
      <c r="L22" s="67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Kriteria</vt:lpstr>
      <vt:lpstr>Anemnesa</vt:lpstr>
      <vt:lpstr>TD</vt:lpstr>
      <vt:lpstr>HR</vt:lpstr>
      <vt:lpstr>RR</vt:lpstr>
      <vt:lpstr>SUHU</vt:lpstr>
      <vt:lpstr>KOMPLIKASI</vt:lpstr>
      <vt:lpstr>Hb</vt:lpstr>
      <vt:lpstr>Malaria</vt:lpstr>
      <vt:lpstr>Hasil Alternatif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Fitri</dc:creator>
  <cp:lastModifiedBy>Ari</cp:lastModifiedBy>
  <dcterms:created xsi:type="dcterms:W3CDTF">2020-10-04T12:39:07Z</dcterms:created>
  <dcterms:modified xsi:type="dcterms:W3CDTF">2020-10-11T02:15:23Z</dcterms:modified>
</cp:coreProperties>
</file>