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iel McLain\Downloads\Starter_Code\Starter_Code\"/>
    </mc:Choice>
  </mc:AlternateContent>
  <xr:revisionPtr revIDLastSave="0" documentId="13_ncr:1_{B891C220-6D76-43D6-AF0C-14079B49CB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wdfunding" sheetId="1" r:id="rId1"/>
    <sheet name="Pivot Table 1" sheetId="12" r:id="rId2"/>
    <sheet name="Pivot Table 2" sheetId="13" r:id="rId3"/>
    <sheet name="Pivot Table 3" sheetId="15" r:id="rId4"/>
    <sheet name="Crowdfunding Goal Analysis" sheetId="2" r:id="rId5"/>
    <sheet name="Statistical Analysis" sheetId="7" r:id="rId6"/>
  </sheets>
  <definedNames>
    <definedName name="_xlnm._FilterDatabase" localSheetId="0" hidden="1">Crowdfunding!$A$1:$R$1001</definedName>
  </definedNames>
  <calcPr calcId="191029"/>
  <pivotCaches>
    <pivotCache cacheId="45" r:id="rId7"/>
    <pivotCache cacheId="49" r:id="rId8"/>
    <pivotCache cacheId="5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7" l="1"/>
  <c r="L3" i="7"/>
  <c r="K4" i="7"/>
  <c r="K3" i="7"/>
  <c r="J4" i="7"/>
  <c r="J3" i="7"/>
  <c r="I4" i="7"/>
  <c r="I3" i="7"/>
  <c r="H4" i="7"/>
  <c r="H3" i="7"/>
  <c r="G4" i="7"/>
  <c r="G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D5" i="2"/>
  <c r="D6" i="2"/>
  <c r="D7" i="2"/>
  <c r="D8" i="2"/>
  <c r="D9" i="2"/>
  <c r="D10" i="2"/>
  <c r="D11" i="2"/>
  <c r="D12" i="2"/>
  <c r="D13" i="2"/>
  <c r="C13" i="2"/>
  <c r="C12" i="2"/>
  <c r="C11" i="2"/>
  <c r="C10" i="2"/>
  <c r="C9" i="2"/>
  <c r="C8" i="2"/>
  <c r="C7" i="2"/>
  <c r="C6" i="2"/>
  <c r="C5" i="2"/>
  <c r="B13" i="2"/>
  <c r="B2" i="2"/>
  <c r="B12" i="2"/>
  <c r="B11" i="2"/>
  <c r="B10" i="2"/>
  <c r="B9" i="2"/>
  <c r="B8" i="2"/>
  <c r="B7" i="2"/>
  <c r="B6" i="2"/>
  <c r="B5" i="2"/>
  <c r="D4" i="2"/>
  <c r="C4" i="2"/>
  <c r="B4" i="2"/>
  <c r="B3" i="2"/>
  <c r="D3" i="2"/>
  <c r="C3" i="2"/>
  <c r="D2" i="2"/>
  <c r="C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E2" i="2" l="1"/>
  <c r="F2" i="2" s="1"/>
  <c r="E8" i="2"/>
  <c r="G8" i="2" s="1"/>
  <c r="E13" i="2"/>
  <c r="H13" i="2" s="1"/>
  <c r="E7" i="2"/>
  <c r="H7" i="2" s="1"/>
  <c r="E12" i="2"/>
  <c r="G12" i="2" s="1"/>
  <c r="E6" i="2"/>
  <c r="H6" i="2" s="1"/>
  <c r="E11" i="2"/>
  <c r="G11" i="2" s="1"/>
  <c r="E5" i="2"/>
  <c r="G5" i="2" s="1"/>
  <c r="E10" i="2"/>
  <c r="H10" i="2" s="1"/>
  <c r="E4" i="2"/>
  <c r="F4" i="2" s="1"/>
  <c r="E9" i="2"/>
  <c r="H9" i="2" s="1"/>
  <c r="E3" i="2"/>
  <c r="G3" i="2" s="1"/>
  <c r="H5" i="2" l="1"/>
  <c r="G13" i="2"/>
  <c r="F7" i="2"/>
  <c r="G6" i="2"/>
  <c r="F9" i="2"/>
  <c r="F12" i="2"/>
  <c r="H11" i="2"/>
  <c r="F11" i="2"/>
  <c r="F3" i="2"/>
  <c r="F10" i="2"/>
  <c r="G4" i="2"/>
  <c r="F6" i="2"/>
  <c r="G10" i="2"/>
  <c r="G7" i="2"/>
  <c r="H4" i="2"/>
  <c r="G2" i="2"/>
  <c r="H3" i="2"/>
  <c r="F13" i="2"/>
  <c r="H12" i="2"/>
  <c r="H2" i="2"/>
  <c r="H8" i="2"/>
  <c r="F8" i="2"/>
  <c r="G9" i="2"/>
  <c r="F5" i="2"/>
</calcChain>
</file>

<file path=xl/sharedStrings.xml><?xml version="1.0" encoding="utf-8"?>
<sst xmlns="http://schemas.openxmlformats.org/spreadsheetml/2006/main" count="7058" uniqueCount="2115">
  <si>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</si>
  <si>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</si>
  <si>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</si>
  <si>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</si>
  <si>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</si>
  <si>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</si>
  <si>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</si>
  <si>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</si>
  <si>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</si>
  <si>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</si>
  <si>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</si>
  <si>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</si>
  <si>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</si>
  <si>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</si>
  <si>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</si>
  <si>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</si>
  <si>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</si>
  <si>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</si>
  <si>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</si>
  <si>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</si>
  <si>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</si>
  <si>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</si>
  <si>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</si>
  <si>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</si>
  <si>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</si>
  <si>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</si>
  <si>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</si>
  <si>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</si>
  <si>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</si>
  <si>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</si>
  <si>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</si>
  <si>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</si>
  <si>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</si>
  <si>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</si>
  <si>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</si>
  <si>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</si>
  <si>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</si>
  <si>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</si>
  <si>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</si>
  <si>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</si>
  <si>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</si>
  <si>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</si>
  <si>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</si>
  <si>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</si>
  <si>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</si>
  <si>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</si>
  <si>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</si>
  <si>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</si>
  <si>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</si>
  <si>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</si>
  <si>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</si>
  <si>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</si>
  <si>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</si>
  <si>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</si>
  <si>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</si>
  <si>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</si>
  <si>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</si>
  <si>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</si>
  <si>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</si>
  <si>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</si>
  <si>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</si>
  <si>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</si>
  <si>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</si>
  <si>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</si>
  <si>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</si>
  <si>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</si>
  <si>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</si>
  <si>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</si>
  <si>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</si>
  <si>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</si>
  <si>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</si>
  <si>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</si>
  <si>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</si>
  <si>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</si>
  <si>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</si>
  <si>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</si>
  <si>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</si>
  <si>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</si>
  <si>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</si>
  <si>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</si>
  <si>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</si>
  <si>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</si>
  <si>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</si>
  <si>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</si>
  <si>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</si>
  <si>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</si>
  <si>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</si>
  <si>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</si>
  <si>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</si>
  <si>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</si>
  <si>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</si>
  <si>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</si>
  <si>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</si>
  <si>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</si>
  <si>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</si>
  <si>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</si>
  <si>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</si>
  <si>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</si>
  <si>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</si>
  <si>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</si>
  <si>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</si>
  <si>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</si>
  <si>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</si>
  <si>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</si>
  <si>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</si>
  <si>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</si>
  <si>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</si>
  <si>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</si>
  <si>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</si>
  <si>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</si>
  <si>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</si>
  <si>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</si>
  <si>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</si>
  <si>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</si>
  <si>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</si>
  <si>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</si>
  <si>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</si>
  <si>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</si>
  <si>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</si>
  <si>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</si>
  <si>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</si>
  <si>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</si>
  <si>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</si>
  <si>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</si>
  <si>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</si>
  <si>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</si>
  <si>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</si>
  <si>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</si>
  <si>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</si>
  <si>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</si>
  <si>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</si>
  <si>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</si>
  <si>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</si>
  <si>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</si>
  <si>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</si>
  <si>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</si>
  <si>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</si>
  <si>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</si>
  <si>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</si>
  <si>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</si>
  <si>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</si>
  <si>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</si>
  <si>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</si>
  <si>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</si>
  <si>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</si>
  <si>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</si>
  <si>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</si>
  <si>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</si>
  <si>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</si>
  <si>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</si>
  <si>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</si>
  <si>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</si>
  <si>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</si>
  <si>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</si>
  <si>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</si>
  <si>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</si>
  <si>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</si>
  <si>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</si>
  <si>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</si>
  <si>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</si>
  <si>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</si>
  <si>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</si>
  <si>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</si>
  <si>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</si>
  <si>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</si>
  <si>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</si>
  <si>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</si>
  <si>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</si>
  <si>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</si>
  <si>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</si>
  <si>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</si>
  <si>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</si>
  <si>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</si>
  <si>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</si>
  <si>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</si>
  <si>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</si>
  <si>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</si>
  <si>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</si>
  <si>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</si>
  <si>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</si>
  <si>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</si>
  <si>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</si>
  <si>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</si>
  <si>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</si>
  <si>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</si>
  <si>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</si>
  <si>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</si>
  <si>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</si>
  <si>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</si>
  <si>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</si>
  <si>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</si>
  <si>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</si>
  <si>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</si>
  <si>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</si>
  <si>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</si>
  <si>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</si>
  <si>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</si>
  <si>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</si>
  <si>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</si>
  <si>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</si>
  <si>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</si>
  <si>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</si>
  <si>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</si>
  <si>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</si>
  <si>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</si>
  <si>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</si>
  <si>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</si>
  <si>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</si>
  <si>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</si>
  <si>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</si>
  <si>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</si>
  <si>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</si>
  <si>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</si>
  <si>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</si>
  <si>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</si>
  <si>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</si>
  <si>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</si>
  <si>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</si>
  <si>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</si>
  <si>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</si>
  <si>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</si>
  <si>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</si>
  <si>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</si>
  <si>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</si>
  <si>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</si>
  <si>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</si>
  <si>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</si>
  <si>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</si>
  <si>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</si>
  <si>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</si>
  <si>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</si>
  <si>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</si>
  <si>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</si>
  <si>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</si>
  <si>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</si>
  <si>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</si>
  <si>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</si>
  <si>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</si>
  <si>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</si>
  <si>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</si>
  <si>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</si>
  <si>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</si>
  <si>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</si>
  <si>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</si>
  <si>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</si>
  <si>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</si>
  <si>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</si>
  <si>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</si>
  <si>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</si>
  <si>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</si>
  <si>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</si>
  <si>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</si>
  <si>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</si>
  <si>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</si>
  <si>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</si>
  <si>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</si>
  <si>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</si>
  <si>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</si>
  <si>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</si>
  <si>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</si>
  <si>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</si>
  <si>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</si>
  <si>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</si>
  <si>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</si>
  <si>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</si>
  <si>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</si>
  <si>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</si>
  <si>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</si>
  <si>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</si>
  <si>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</si>
  <si>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</si>
  <si>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</si>
  <si>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</si>
  <si>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</si>
  <si>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</si>
  <si>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</si>
  <si>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</si>
  <si>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</si>
  <si>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</si>
  <si>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</si>
  <si>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</si>
  <si>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</si>
  <si>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</si>
  <si>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</si>
  <si>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</si>
  <si>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</si>
  <si>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</si>
  <si>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</si>
  <si>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</si>
  <si>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</si>
  <si>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</si>
  <si>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</si>
  <si>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</si>
  <si>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</si>
  <si>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</si>
  <si>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</si>
  <si>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</si>
  <si>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</si>
  <si>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</si>
  <si>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</si>
  <si>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</si>
  <si>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</si>
  <si>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</si>
  <si>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</si>
  <si>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</si>
  <si>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</si>
  <si>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</si>
  <si>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</si>
  <si>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</si>
  <si>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</si>
  <si>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</si>
  <si>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</si>
  <si>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</si>
  <si>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</si>
  <si>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</si>
  <si>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</si>
  <si>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</si>
  <si>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</si>
  <si>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</si>
  <si>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</si>
  <si>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</si>
  <si>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</si>
  <si>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</si>
  <si>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</si>
  <si>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</si>
  <si>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</si>
  <si>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</si>
  <si>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</si>
  <si>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</si>
  <si>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</si>
  <si>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</si>
  <si>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</si>
  <si>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</si>
  <si>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</si>
  <si>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</si>
  <si>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</si>
  <si>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</si>
  <si>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</si>
  <si>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</si>
  <si>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</si>
  <si>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</si>
  <si>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</si>
  <si>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</si>
  <si>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</si>
  <si>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</si>
  <si>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</si>
  <si>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</si>
  <si>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</si>
  <si>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</si>
  <si>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</si>
  <si>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</si>
  <si>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</si>
  <si>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</si>
  <si>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</si>
  <si>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</si>
  <si>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</si>
  <si>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</si>
  <si>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</si>
  <si>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</si>
  <si>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</si>
  <si>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</si>
  <si>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</si>
  <si>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</si>
  <si>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</si>
  <si>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</si>
  <si>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</si>
  <si>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</si>
  <si>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</si>
  <si>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</si>
  <si>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</si>
  <si>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</si>
  <si>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</si>
  <si>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</si>
  <si>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</si>
  <si>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</si>
  <si>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</si>
  <si>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</si>
  <si>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</si>
  <si>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</si>
  <si>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</si>
  <si>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</si>
  <si>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</si>
  <si>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</si>
  <si>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</si>
  <si>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</si>
  <si>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</si>
  <si>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</si>
  <si>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</si>
  <si>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</si>
  <si>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</si>
  <si>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</si>
  <si>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</si>
  <si>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</si>
  <si>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</si>
  <si>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</si>
  <si>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</si>
  <si>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</si>
  <si>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</si>
  <si>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</si>
  <si>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</si>
  <si>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</si>
  <si>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</si>
  <si>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</si>
  <si>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</si>
  <si>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</si>
  <si>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</si>
  <si>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</si>
  <si>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</si>
  <si>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</si>
  <si>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</si>
  <si>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</si>
  <si>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</si>
  <si>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</si>
  <si>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</si>
  <si>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</si>
  <si>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</si>
  <si>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</si>
  <si>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</si>
  <si>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</si>
  <si>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</si>
  <si>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</si>
  <si>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</si>
  <si>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</si>
  <si>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</si>
  <si>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</si>
  <si>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</si>
  <si>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</si>
  <si>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</si>
  <si>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</si>
  <si>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</si>
  <si>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</si>
  <si>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</si>
  <si>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</si>
  <si>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</si>
  <si>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</si>
  <si>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</si>
  <si>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</si>
  <si>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</si>
  <si>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</si>
  <si>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</si>
  <si>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</si>
  <si>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</si>
  <si>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</si>
  <si>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</si>
  <si>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</si>
  <si>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</si>
  <si>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</si>
  <si>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</si>
  <si>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</si>
  <si>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</si>
  <si>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</si>
  <si>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</si>
  <si>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</si>
  <si>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</si>
  <si>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</si>
  <si>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</si>
  <si>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</si>
  <si>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</si>
  <si>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</si>
  <si>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</si>
  <si>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</si>
  <si>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</si>
  <si>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</si>
  <si>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</si>
  <si>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</si>
  <si>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</si>
  <si>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</si>
  <si>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</si>
  <si>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</si>
  <si>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</si>
  <si>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</si>
  <si>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</si>
  <si>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</si>
  <si>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</si>
  <si>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</si>
  <si>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</si>
  <si>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</si>
  <si>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</si>
  <si>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</si>
  <si>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</si>
  <si>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</si>
  <si>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</si>
  <si>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</si>
  <si>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</si>
  <si>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</si>
  <si>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</si>
  <si>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</si>
  <si>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</si>
  <si>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</si>
  <si>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</si>
  <si>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</si>
  <si>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</si>
  <si>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</si>
  <si>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</si>
  <si>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</si>
  <si>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</si>
  <si>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</si>
  <si>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</si>
  <si>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</si>
  <si>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</si>
  <si>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</si>
  <si>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</si>
  <si>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</si>
  <si>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</si>
  <si>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</si>
  <si>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</si>
  <si>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</si>
  <si>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</si>
  <si>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</si>
  <si>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</si>
  <si>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</si>
  <si>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</si>
  <si>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</si>
  <si>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</si>
  <si>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</si>
  <si>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</si>
  <si>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</si>
  <si>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</si>
  <si>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</si>
  <si>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</si>
  <si>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</si>
  <si>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</si>
  <si>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</si>
  <si>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</si>
  <si>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</si>
  <si>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</si>
  <si>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</si>
  <si>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</si>
  <si>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</si>
  <si>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</si>
  <si>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</si>
  <si>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</si>
  <si>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</si>
  <si>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</si>
  <si>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</si>
  <si>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</si>
  <si>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</si>
  <si>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</si>
  <si>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</si>
  <si>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</si>
  <si>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</si>
  <si>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</si>
  <si>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</si>
  <si>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</si>
  <si>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</si>
  <si>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</si>
  <si>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</si>
  <si>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</si>
  <si>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</si>
  <si>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</si>
  <si>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</si>
  <si>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</si>
  <si>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</si>
  <si>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</si>
  <si>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</si>
  <si>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</si>
  <si>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</si>
  <si>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</si>
  <si>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</si>
  <si>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</si>
  <si>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</si>
  <si>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</si>
  <si>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</si>
  <si>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</si>
  <si>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</si>
  <si>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</si>
  <si>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</si>
  <si>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</si>
  <si>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</si>
  <si>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</si>
  <si>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</si>
  <si>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</si>
  <si>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</si>
  <si>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</si>
  <si>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</si>
  <si>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</si>
  <si>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</si>
  <si>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</si>
  <si>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</si>
  <si>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</si>
  <si>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</si>
  <si>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</si>
  <si>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</si>
  <si>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</si>
  <si>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</si>
  <si>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</si>
  <si>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</si>
  <si>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</si>
  <si>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</si>
  <si>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</si>
  <si>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</si>
  <si>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</si>
  <si>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</si>
  <si>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</si>
  <si>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</si>
  <si>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</si>
  <si>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</si>
  <si>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</si>
  <si>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</si>
  <si>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</si>
  <si>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</si>
  <si>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</si>
  <si>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</si>
  <si>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</si>
  <si>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</si>
  <si>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</si>
  <si>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</si>
  <si>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</si>
  <si>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</si>
  <si>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</si>
  <si>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</si>
  <si>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</si>
  <si>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</si>
  <si>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</si>
  <si>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</si>
  <si>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</si>
  <si>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</si>
  <si>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</si>
  <si>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</si>
  <si>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</si>
  <si>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</si>
  <si>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</si>
  <si>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</si>
  <si>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</si>
  <si>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</si>
  <si>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</si>
  <si>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</si>
  <si>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</si>
  <si>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</si>
  <si>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</si>
  <si>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</si>
  <si>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</si>
  <si>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</si>
  <si>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</si>
  <si>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</si>
  <si>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</si>
  <si>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</si>
  <si>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</si>
  <si>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</si>
  <si>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</si>
  <si>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</si>
  <si>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</si>
  <si>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</si>
  <si>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</si>
  <si>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</si>
  <si>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</si>
  <si>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</si>
  <si>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</si>
  <si>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</si>
  <si>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</si>
  <si>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</si>
  <si>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</si>
  <si>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</si>
  <si>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</si>
  <si>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</si>
  <si>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</si>
  <si>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</si>
  <si>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</si>
  <si>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</si>
  <si>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</si>
  <si>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</si>
  <si>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</si>
  <si>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</si>
  <si>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</si>
  <si>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</si>
  <si>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</si>
  <si>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</si>
  <si>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</si>
  <si>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</si>
  <si>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</si>
  <si>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</si>
  <si>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</si>
  <si>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</si>
  <si>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</si>
  <si>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</si>
  <si>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</si>
  <si>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</si>
  <si>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</si>
  <si>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</si>
  <si>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</si>
  <si>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</si>
  <si>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</si>
  <si>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</si>
  <si>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</si>
  <si>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</si>
  <si>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</si>
  <si>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</si>
  <si>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</si>
  <si>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</si>
  <si>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</si>
  <si>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</si>
  <si>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</si>
  <si>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</si>
  <si>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</si>
  <si>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</si>
  <si>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</si>
  <si>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</si>
  <si>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</si>
  <si>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</si>
  <si>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</si>
  <si>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</si>
  <si>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</si>
  <si>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</si>
  <si>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</si>
  <si>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</si>
  <si>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</si>
  <si>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</si>
  <si>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</si>
  <si>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</si>
  <si>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</si>
  <si>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</si>
  <si>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</si>
  <si>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</si>
  <si>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</si>
  <si>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</si>
  <si>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</si>
  <si>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</si>
  <si>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</si>
  <si>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</si>
  <si>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</si>
  <si>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</si>
  <si>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</si>
  <si>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</si>
  <si>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</si>
  <si>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</si>
  <si>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</si>
  <si>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</si>
  <si>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</si>
  <si>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</si>
  <si>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</si>
  <si>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</si>
  <si>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</si>
  <si>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</si>
  <si>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</si>
  <si>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</si>
  <si>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</si>
  <si>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</si>
  <si>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</si>
  <si>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</si>
  <si>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</si>
  <si>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</si>
  <si>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</si>
  <si>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</si>
  <si>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</si>
  <si>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</si>
  <si>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</si>
  <si>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</si>
  <si>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</si>
  <si>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</si>
  <si>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</si>
  <si>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</si>
  <si>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</si>
  <si>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</si>
  <si>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</si>
  <si>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</si>
  <si>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</si>
  <si>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</si>
  <si>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</si>
  <si>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</si>
  <si>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</si>
  <si>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</si>
  <si>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</si>
  <si>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</si>
  <si>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</si>
  <si>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</si>
  <si>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</si>
  <si>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</si>
  <si>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</si>
  <si>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</si>
  <si>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</si>
  <si>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</si>
  <si>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</si>
  <si>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</si>
  <si>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</si>
  <si>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</si>
  <si>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</si>
  <si>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</si>
  <si>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</si>
  <si>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</si>
  <si>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</si>
  <si>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</si>
  <si>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</si>
  <si>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</si>
  <si>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</si>
  <si>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</si>
  <si>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</si>
  <si>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</si>
  <si>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</si>
  <si>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</si>
  <si>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</si>
  <si>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</si>
  <si>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</si>
  <si>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</si>
  <si>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</si>
  <si>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</si>
  <si>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</si>
  <si>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</si>
  <si>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</si>
  <si>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</si>
  <si>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</si>
  <si>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</si>
  <si>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</si>
  <si>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</si>
  <si>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</si>
  <si>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</si>
  <si>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</si>
  <si>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</si>
  <si>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</si>
  <si>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</si>
  <si>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</si>
  <si>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</si>
  <si>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</si>
  <si>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</si>
  <si>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</si>
  <si>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</si>
  <si>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</si>
  <si>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</si>
  <si>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</si>
  <si>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</si>
  <si>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</si>
  <si>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</si>
  <si>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</si>
  <si>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</si>
  <si>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</si>
  <si>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</si>
  <si>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</si>
  <si>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</si>
  <si>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</si>
  <si>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</si>
  <si>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</si>
  <si>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</si>
  <si>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</si>
  <si>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</si>
  <si>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</si>
  <si>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</si>
  <si>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</si>
  <si>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</si>
  <si>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</si>
  <si>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</si>
  <si>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</si>
  <si>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</si>
  <si>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</si>
  <si>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</si>
  <si>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</si>
  <si>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</si>
  <si>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</si>
  <si>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</si>
  <si>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</si>
  <si>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</si>
  <si>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</si>
  <si>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</si>
  <si>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</si>
  <si>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</si>
  <si>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</si>
  <si>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</si>
  <si>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</si>
  <si>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</si>
  <si>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</si>
  <si>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</si>
  <si>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</si>
  <si>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</si>
  <si>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</si>
  <si>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</si>
  <si>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</si>
  <si>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</si>
  <si>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</si>
  <si>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</si>
  <si>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</si>
  <si>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</si>
  <si>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</si>
  <si>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</si>
  <si>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</si>
  <si>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</si>
  <si>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</si>
  <si>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</si>
  <si>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</si>
  <si>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</si>
  <si>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</si>
  <si>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</si>
  <si>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</si>
  <si>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</si>
  <si>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</si>
  <si>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</si>
  <si>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</si>
  <si>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</si>
  <si>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</si>
  <si>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</si>
  <si>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</si>
  <si>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</si>
  <si>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</si>
  <si>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</si>
  <si>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</si>
  <si>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</si>
  <si>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</si>
  <si>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</si>
  <si>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</si>
  <si>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</si>
  <si>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</si>
  <si>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</si>
  <si>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</si>
  <si>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</si>
  <si>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</si>
  <si>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</si>
  <si>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</si>
  <si>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</si>
  <si>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</si>
  <si>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</si>
  <si>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</si>
  <si>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</si>
  <si>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</si>
  <si>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</si>
  <si>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</si>
  <si>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</si>
  <si>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</si>
  <si>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</si>
  <si>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</si>
  <si>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</si>
  <si>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</si>
  <si>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</si>
  <si>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</si>
  <si>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</si>
  <si>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</si>
  <si>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</si>
  <si>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</si>
  <si>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</si>
  <si>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</si>
  <si>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</si>
  <si>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</si>
  <si>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</si>
  <si>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</si>
  <si>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</si>
  <si>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</si>
  <si>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</si>
  <si>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</si>
  <si>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</si>
  <si>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</si>
  <si>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</si>
  <si>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</si>
  <si>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</si>
  <si>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</si>
  <si>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</si>
  <si>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</si>
  <si>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</si>
  <si>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</si>
  <si>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</si>
  <si>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</si>
  <si>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</si>
  <si>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</si>
  <si>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</si>
  <si>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</si>
  <si>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</si>
  <si>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</si>
  <si>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</si>
  <si>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</si>
  <si>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</si>
  <si>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</si>
  <si>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</si>
  <si>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</si>
  <si>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</si>
  <si>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</si>
  <si>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</si>
  <si>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</si>
  <si>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</si>
  <si>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</si>
  <si>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</si>
  <si>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</si>
  <si>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</si>
  <si>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</si>
  <si>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</si>
  <si>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</si>
  <si>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</si>
  <si>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</si>
  <si>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</si>
  <si>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</si>
  <si>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</si>
  <si>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</si>
  <si>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</si>
  <si>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</si>
  <si>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</si>
  <si>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</si>
  <si>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</si>
  <si>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</si>
  <si>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</si>
  <si>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</si>
  <si>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</si>
  <si>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</si>
  <si>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</si>
  <si>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</si>
  <si>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</si>
  <si>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</si>
  <si>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</si>
  <si>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</si>
  <si>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</si>
  <si>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</si>
  <si>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</si>
  <si>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</si>
  <si>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</si>
  <si>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</si>
  <si>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</si>
  <si>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</si>
  <si>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</si>
  <si>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</si>
  <si>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</si>
  <si>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</si>
  <si>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</si>
  <si>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</si>
  <si>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</si>
  <si>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</si>
  <si>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</si>
  <si>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</si>
  <si>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</si>
  <si>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</si>
  <si>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</si>
  <si>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</si>
  <si>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</si>
  <si>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</si>
  <si>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</si>
  <si>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</si>
  <si>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</si>
  <si>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</si>
  <si>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</si>
  <si>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</si>
  <si>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</si>
  <si>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</si>
  <si>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</si>
  <si>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</si>
  <si>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</si>
  <si>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</si>
  <si>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</si>
  <si>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</si>
  <si>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</si>
  <si>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</si>
  <si>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</si>
  <si>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</si>
  <si>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</si>
  <si>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</si>
  <si>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</si>
  <si>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</si>
  <si>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</si>
  <si>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</si>
  <si>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</si>
  <si>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</si>
  <si>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</si>
  <si>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</si>
  <si>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</si>
  <si>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</si>
  <si>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</si>
  <si>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</si>
  <si>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</si>
  <si>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</si>
  <si>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</si>
  <si>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</si>
  <si>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</si>
  <si>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</si>
  <si>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</si>
  <si>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</si>
  <si>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</si>
  <si>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</si>
  <si>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</si>
  <si>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</si>
  <si>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</si>
  <si>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</si>
  <si>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</si>
  <si>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</si>
  <si>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</si>
  <si>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</si>
  <si>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</si>
  <si>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</si>
  <si>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</si>
  <si>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</si>
  <si>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</si>
  <si>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</si>
  <si>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</si>
  <si>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</si>
  <si>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</si>
  <si>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</si>
  <si>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</si>
  <si>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</si>
  <si>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</si>
  <si>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</si>
  <si>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</si>
  <si>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</si>
  <si>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</si>
  <si>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</si>
  <si>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</si>
  <si>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</si>
  <si>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</si>
  <si>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</si>
  <si>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</si>
  <si>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</si>
  <si>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</si>
  <si>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</si>
  <si>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</si>
  <si>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</si>
  <si>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</si>
  <si>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</si>
  <si>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</si>
  <si>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</si>
  <si>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</si>
  <si>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</si>
  <si>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</si>
  <si>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</si>
  <si>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</si>
  <si>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</si>
  <si>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</si>
  <si>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</si>
  <si>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</si>
  <si>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</si>
  <si>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</si>
  <si>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</si>
  <si>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</si>
  <si>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</si>
  <si>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</si>
  <si>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</si>
  <si>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</si>
  <si>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</si>
  <si>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</si>
  <si>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</si>
  <si>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</si>
  <si>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</si>
  <si>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</si>
  <si>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</si>
  <si>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</si>
  <si>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</si>
  <si>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</si>
  <si>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</si>
  <si>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</si>
  <si>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</si>
  <si>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</si>
  <si>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</si>
  <si>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</si>
  <si>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</si>
  <si>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</si>
  <si>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</si>
  <si>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</si>
  <si>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</si>
  <si>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</si>
  <si>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</si>
  <si>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</si>
  <si>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</si>
  <si>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</si>
  <si>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</si>
  <si>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</si>
  <si>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</si>
  <si>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</si>
  <si>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</si>
  <si>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</si>
  <si>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</si>
  <si>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</si>
  <si>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</si>
  <si>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</si>
  <si>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</si>
  <si>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</si>
  <si>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</si>
  <si>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</si>
  <si>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</si>
  <si>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</si>
  <si>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</si>
  <si>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</si>
  <si>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</si>
  <si>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</si>
  <si>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</si>
  <si>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</si>
  <si>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</si>
  <si>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</si>
  <si>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</si>
  <si>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</si>
  <si>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</si>
  <si>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</si>
  <si>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</si>
  <si>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</si>
  <si>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</si>
  <si>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</si>
  <si>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</si>
  <si>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</si>
  <si>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</si>
  <si>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</si>
  <si>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</si>
  <si>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</si>
  <si>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</si>
  <si>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</si>
  <si>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</si>
  <si>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</si>
  <si>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</si>
  <si>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</si>
  <si>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</si>
  <si>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</si>
  <si>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</si>
  <si>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</si>
  <si>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</si>
  <si>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</si>
  <si>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</si>
  <si>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</si>
  <si>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</si>
  <si>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</si>
  <si>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</si>
  <si>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</si>
  <si>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</si>
  <si>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</si>
  <si>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</si>
  <si>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</si>
  <si>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</si>
  <si>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</si>
  <si>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</si>
  <si>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</si>
  <si>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</si>
  <si>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</si>
  <si>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</si>
  <si>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</si>
  <si>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</si>
  <si>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</si>
  <si>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</si>
  <si>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</si>
  <si>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</si>
  <si>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</si>
  <si>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</si>
  <si>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</si>
  <si>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</si>
  <si>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</si>
  <si>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</si>
  <si>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</si>
  <si>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</si>
  <si>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</si>
  <si>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</si>
  <si>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</si>
  <si>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</si>
  <si>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</si>
  <si>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</si>
  <si>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</si>
  <si>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</si>
  <si>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</si>
  <si>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</si>
  <si>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</si>
  <si>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</si>
  <si>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</si>
  <si>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</si>
  <si>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</si>
  <si>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</si>
  <si>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</si>
  <si>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</si>
  <si>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</si>
  <si>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</si>
  <si>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</si>
  <si>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</si>
  <si>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</si>
  <si>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</si>
  <si>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</si>
  <si>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</si>
  <si>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</si>
  <si>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</si>
  <si>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</si>
  <si>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</si>
  <si>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</si>
  <si>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</si>
  <si>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</si>
  <si>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</si>
  <si>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</si>
  <si>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</si>
  <si>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</si>
  <si>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</si>
  <si>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</si>
  <si>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</si>
  <si>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</si>
  <si>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</si>
  <si>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</si>
  <si>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</si>
  <si>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</si>
  <si>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</si>
  <si>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</si>
  <si>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</si>
  <si>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</si>
  <si>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</si>
  <si>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</si>
  <si>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</si>
  <si>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</si>
  <si>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</si>
  <si>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</si>
  <si>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</si>
  <si>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</si>
  <si>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</si>
  <si>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</si>
  <si>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</si>
  <si>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</si>
  <si>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</si>
  <si>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</si>
  <si>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</si>
  <si>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</si>
  <si>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</si>
  <si>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</si>
  <si>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</si>
  <si>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</si>
  <si>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</si>
  <si>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</si>
  <si>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</si>
  <si>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</si>
  <si>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</si>
  <si>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</si>
  <si>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</si>
  <si>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</si>
  <si>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</si>
  <si>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</si>
  <si>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</si>
  <si>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</si>
  <si>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</si>
  <si>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</si>
  <si>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</si>
  <si>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</si>
  <si>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</si>
  <si>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</si>
  <si>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</si>
  <si>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</si>
  <si>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</si>
  <si>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</si>
  <si>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</si>
  <si>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</si>
  <si>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</si>
  <si>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</si>
  <si>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</si>
  <si>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</si>
  <si>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</si>
  <si>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</si>
  <si>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</si>
  <si>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</si>
  <si>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</si>
  <si>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</si>
  <si>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</si>
  <si>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</si>
  <si>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</si>
  <si>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</si>
  <si>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</si>
  <si>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</si>
  <si>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</si>
  <si>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</si>
  <si>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</si>
  <si>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</si>
  <si>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</si>
  <si>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</si>
  <si>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</si>
  <si>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</si>
  <si>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</si>
  <si>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</si>
  <si>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</si>
  <si>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</si>
  <si>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</si>
  <si>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</si>
  <si>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</si>
  <si>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</si>
  <si>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</si>
  <si>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</si>
  <si>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</si>
  <si>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</si>
  <si>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</si>
  <si>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</si>
  <si>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</si>
  <si>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</si>
  <si>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</si>
  <si>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</si>
  <si>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</si>
  <si>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</si>
  <si>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</si>
  <si>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</si>
  <si>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</si>
  <si>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</si>
  <si>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</si>
  <si>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</si>
  <si>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</si>
  <si>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</si>
  <si>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</si>
  <si>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</si>
  <si>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</si>
  <si>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</si>
  <si>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</si>
  <si>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</si>
  <si>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</si>
  <si>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</si>
  <si>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</si>
  <si>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</si>
  <si>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</si>
  <si>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</si>
  <si>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</si>
  <si>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</si>
  <si>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</si>
  <si>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</si>
  <si>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</si>
  <si>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</si>
  <si>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</si>
  <si>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</si>
  <si>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</si>
  <si>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</si>
  <si>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</si>
  <si>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</si>
  <si>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</si>
  <si>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</si>
  <si>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</si>
  <si>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</si>
  <si>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</si>
  <si>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</si>
  <si>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</si>
  <si>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</si>
  <si>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</si>
  <si>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</si>
  <si>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</si>
  <si>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</si>
  <si>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</si>
  <si>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</si>
  <si>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</si>
  <si>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</si>
  <si>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</si>
  <si>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</si>
  <si>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</si>
  <si>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</si>
  <si>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</si>
  <si>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</si>
  <si>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</si>
  <si>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</si>
  <si>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</si>
  <si>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</si>
  <si>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</si>
  <si>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</si>
  <si>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</si>
  <si>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</si>
  <si>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</si>
  <si>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</si>
  <si>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</si>
  <si>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</si>
  <si>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</si>
  <si>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</si>
  <si>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</si>
  <si>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</si>
  <si>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</si>
  <si>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</si>
  <si>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</si>
  <si>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</si>
  <si>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</si>
  <si>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</si>
  <si>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</si>
  <si>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</si>
  <si>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</si>
  <si>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</si>
  <si>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</si>
  <si>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</si>
  <si>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</si>
  <si>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</si>
  <si>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</si>
  <si>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</si>
  <si>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</si>
  <si>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</si>
  <si>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</si>
  <si>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</si>
  <si>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</si>
  <si>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</si>
  <si>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</si>
  <si>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</si>
  <si>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</si>
  <si>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</si>
  <si>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</si>
  <si>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</si>
  <si>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</si>
  <si>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</si>
  <si>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</si>
  <si>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</si>
  <si>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</si>
  <si>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</si>
  <si>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</si>
  <si>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</si>
  <si>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</si>
  <si>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</si>
  <si>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</si>
  <si>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</si>
  <si>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</si>
  <si>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</si>
  <si>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</si>
  <si>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</si>
  <si>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</si>
  <si>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</si>
  <si>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</si>
  <si>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</si>
  <si>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</si>
  <si>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</si>
  <si>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</si>
  <si>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</si>
  <si>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</si>
  <si>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</si>
  <si>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</si>
  <si>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</si>
  <si>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</si>
  <si>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</si>
  <si>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</si>
  <si>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</si>
  <si>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</si>
  <si>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</si>
  <si>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</si>
  <si>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</si>
  <si>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</si>
  <si>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</si>
  <si>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</si>
  <si>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</si>
  <si>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</si>
  <si>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</si>
  <si>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</si>
  <si>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</si>
  <si>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</si>
  <si>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</si>
  <si>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</si>
  <si>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</si>
  <si>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</si>
  <si>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</si>
  <si>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</si>
  <si>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</si>
  <si>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</si>
  <si>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</si>
  <si>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</si>
  <si>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</si>
  <si>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</si>
  <si>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</si>
  <si>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</si>
  <si>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</si>
  <si>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</si>
  <si>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</si>
  <si>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</si>
  <si>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</si>
  <si>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</si>
  <si>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</si>
  <si>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</si>
  <si>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</si>
  <si>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</si>
  <si>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</si>
  <si>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</si>
  <si>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</si>
  <si>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</si>
  <si>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</si>
  <si>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</si>
  <si>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</si>
  <si>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</si>
  <si>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</si>
  <si>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</si>
  <si>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</si>
  <si>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</si>
  <si>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</si>
  <si>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</si>
  <si>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</si>
  <si>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</si>
  <si>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</si>
  <si>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</si>
  <si>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</si>
  <si>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</si>
  <si>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</si>
  <si>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</si>
  <si>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</si>
  <si>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</si>
  <si>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</si>
  <si>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</si>
  <si>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</si>
  <si>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</si>
  <si>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</si>
  <si>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</si>
  <si>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</si>
  <si>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</si>
  <si>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</si>
  <si>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</si>
  <si>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</si>
  <si>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</si>
  <si>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</si>
  <si>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</si>
  <si>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</si>
  <si>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</si>
  <si>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</si>
  <si>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</si>
  <si>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</si>
  <si>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</si>
  <si>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</si>
  <si>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</si>
  <si>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</si>
  <si>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</si>
  <si>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</si>
  <si>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</si>
  <si>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</si>
  <si>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</si>
  <si>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</si>
  <si>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</si>
  <si>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</si>
  <si>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</si>
  <si>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</si>
  <si>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</si>
  <si>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</si>
  <si>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</si>
  <si>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</si>
  <si>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</si>
  <si>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</si>
  <si>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</si>
  <si>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</si>
  <si>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</si>
  <si>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</si>
  <si>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</si>
  <si>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</si>
  <si>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</si>
  <si>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</si>
  <si>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</si>
  <si>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</si>
  <si>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</si>
  <si>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</si>
  <si>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</si>
  <si>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</si>
  <si>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</si>
  <si>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</si>
  <si>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</si>
  <si>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</si>
  <si>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</si>
  <si>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</si>
  <si>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</si>
  <si>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</si>
  <si>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</si>
  <si>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</si>
  <si>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</si>
  <si>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</si>
  <si>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</si>
  <si>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</si>
  <si>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</si>
  <si>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</si>
  <si>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</si>
  <si>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</si>
  <si>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</si>
  <si>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</si>
  <si>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</si>
  <si>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</si>
  <si>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</si>
  <si>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</si>
  <si>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</si>
  <si>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</si>
  <si>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</si>
  <si>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</si>
  <si>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</si>
  <si>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</si>
  <si>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</si>
  <si>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</si>
  <si>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</si>
  <si>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</si>
  <si>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</si>
  <si>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</si>
  <si>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</si>
  <si>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</si>
  <si>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</si>
  <si>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</si>
  <si>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</si>
  <si>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</si>
  <si>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</si>
  <si>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</si>
  <si>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</si>
  <si>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</si>
  <si>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</si>
  <si>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</si>
  <si>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</si>
  <si>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</si>
  <si>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</si>
  <si>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</si>
  <si>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</si>
  <si>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</si>
  <si>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</si>
  <si>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</si>
  <si>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</si>
  <si>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</si>
  <si>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</si>
  <si>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</si>
  <si>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</si>
  <si>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</si>
  <si>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</si>
  <si>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</si>
  <si>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</si>
  <si>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</si>
  <si>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</si>
  <si>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</si>
  <si>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</si>
  <si>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</si>
  <si>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</si>
  <si>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</si>
  <si>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</si>
  <si>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</si>
  <si>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</si>
  <si>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</si>
  <si>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</si>
  <si>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</si>
  <si>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</si>
  <si>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</si>
  <si>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</si>
  <si>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</si>
  <si>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</si>
  <si>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</si>
  <si>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</si>
  <si>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</si>
  <si>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</si>
  <si>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</si>
  <si>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</si>
  <si>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</si>
  <si>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</si>
  <si>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</si>
  <si>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</si>
  <si>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</si>
  <si>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</si>
  <si>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</si>
  <si>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</si>
  <si>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</si>
  <si>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</si>
  <si>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</si>
  <si>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</si>
  <si>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</si>
  <si>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</si>
  <si>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</si>
  <si>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</si>
  <si>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</si>
  <si>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</si>
  <si>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</si>
  <si>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</si>
  <si>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</si>
  <si>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</si>
  <si>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</si>
  <si>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</si>
  <si>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</si>
  <si>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</si>
  <si>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</si>
  <si>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</si>
  <si>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</si>
  <si>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</si>
  <si>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</si>
  <si>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</si>
  <si>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</si>
  <si>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</si>
  <si>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</si>
  <si>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</si>
  <si>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</si>
  <si>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</si>
  <si>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</si>
  <si>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</si>
  <si>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</si>
  <si>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</si>
  <si>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</si>
  <si>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</si>
  <si>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</si>
  <si>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</si>
  <si>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</si>
  <si>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</si>
  <si>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</si>
  <si>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</si>
  <si>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</si>
  <si>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</si>
  <si>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</si>
  <si>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</si>
  <si>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</si>
  <si>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</si>
  <si>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</si>
  <si>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</si>
  <si>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</si>
  <si>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</si>
  <si>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</si>
  <si>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</si>
  <si>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</si>
  <si>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</si>
  <si>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</si>
  <si>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</si>
  <si>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</si>
  <si>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</si>
  <si>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</si>
  <si>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</si>
  <si>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</si>
  <si>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</si>
  <si>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</si>
  <si>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</si>
  <si>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</si>
  <si>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</si>
  <si>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</si>
  <si>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</si>
  <si>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</si>
  <si>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</si>
  <si>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</si>
  <si>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</si>
  <si>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</si>
  <si>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</si>
  <si>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</si>
  <si>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</si>
  <si>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</si>
  <si>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</si>
  <si>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</si>
  <si>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</si>
  <si>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</si>
  <si>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</si>
  <si>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</si>
  <si>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</si>
  <si>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</si>
  <si>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</si>
  <si>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</si>
  <si>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</si>
  <si>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</si>
  <si>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</si>
  <si>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</si>
  <si>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</si>
  <si>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</si>
  <si>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</si>
  <si>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</si>
  <si>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</si>
  <si>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</si>
  <si>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</si>
  <si>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</si>
  <si>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</si>
  <si>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</si>
  <si>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</si>
  <si>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</si>
  <si>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</si>
  <si>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</si>
  <si>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</si>
  <si>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</si>
  <si>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</si>
  <si>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</si>
  <si>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</si>
  <si>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</si>
  <si>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</si>
  <si>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</si>
  <si>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</si>
  <si>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</si>
  <si>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</si>
  <si>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</si>
  <si>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</si>
  <si>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</si>
  <si>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</si>
  <si>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</si>
  <si>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</si>
  <si>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</si>
  <si>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</si>
  <si>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</si>
  <si>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</si>
  <si>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</si>
  <si>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</si>
  <si>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</si>
  <si>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</si>
  <si>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</si>
  <si>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</si>
  <si>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</si>
  <si>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</si>
  <si>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</si>
  <si>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</si>
  <si>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</si>
  <si>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</si>
  <si>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</si>
  <si>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</si>
  <si>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</si>
  <si>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</si>
  <si>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</si>
  <si>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</si>
  <si>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</si>
  <si>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</si>
  <si>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</si>
  <si>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</si>
  <si>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</si>
  <si>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</si>
  <si>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</si>
  <si>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</si>
  <si>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</si>
  <si>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</si>
  <si>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</si>
  <si>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</si>
  <si>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</si>
  <si>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</si>
  <si>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</si>
  <si>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</si>
  <si>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</si>
  <si>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</si>
  <si>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</si>
  <si>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</si>
  <si>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</si>
  <si>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</si>
  <si>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</si>
  <si>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</si>
  <si>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</si>
  <si>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</si>
  <si>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</si>
  <si>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</si>
  <si>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</si>
  <si>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</si>
  <si>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</si>
  <si>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</si>
  <si>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</si>
  <si>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</si>
  <si>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</si>
  <si>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</si>
  <si>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</si>
  <si>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</si>
  <si>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</si>
  <si>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</si>
  <si>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</si>
  <si>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</si>
  <si>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</si>
  <si>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</si>
  <si>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</si>
  <si>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</si>
  <si>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</si>
  <si>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</si>
  <si>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</si>
  <si>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</si>
  <si>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</si>
  <si>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</si>
  <si>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</si>
  <si>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</si>
  <si>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</si>
  <si>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</si>
  <si>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</si>
  <si>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</si>
  <si>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</si>
  <si>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</si>
  <si>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</si>
  <si>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</si>
  <si>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</si>
  <si>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</si>
  <si>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</si>
  <si>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</si>
  <si>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</si>
  <si>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</si>
  <si>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</si>
  <si>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</si>
  <si>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</si>
  <si>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</si>
  <si>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</si>
  <si>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</si>
  <si>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</si>
  <si>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</si>
  <si>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</si>
  <si>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</si>
  <si>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</si>
  <si>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</si>
  <si>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</si>
  <si>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</si>
  <si>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</si>
  <si>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</si>
  <si>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</si>
  <si>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</si>
  <si>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</si>
  <si>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</si>
  <si>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</si>
  <si>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</si>
  <si>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</si>
  <si>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</si>
  <si>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</si>
  <si>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</si>
  <si>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</si>
  <si>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</si>
  <si>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</si>
  <si>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</si>
  <si>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</si>
  <si>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</si>
  <si>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</si>
  <si>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</si>
  <si>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</si>
  <si>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</si>
  <si>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</si>
  <si>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</si>
  <si>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</si>
  <si>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</si>
  <si>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</si>
  <si>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</si>
  <si>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</si>
  <si>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</si>
  <si>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</si>
  <si>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</si>
  <si>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</si>
  <si>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</si>
  <si>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</si>
  <si>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</si>
  <si>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</si>
  <si>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</si>
  <si>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</si>
  <si>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</si>
  <si>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</si>
  <si>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</si>
  <si>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</si>
  <si>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</si>
  <si>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</si>
  <si>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</si>
  <si>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</si>
  <si>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</si>
  <si>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</si>
  <si>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</si>
  <si>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</si>
  <si>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</si>
  <si>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</si>
  <si>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</si>
  <si>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</si>
  <si>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</si>
  <si>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</si>
  <si>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</si>
  <si>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</si>
  <si>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</si>
  <si>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</si>
  <si>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</si>
  <si>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</si>
  <si>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</si>
  <si>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</si>
  <si>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</si>
  <si>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</si>
  <si>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</si>
  <si>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</si>
  <si>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</si>
  <si>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</si>
  <si>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</si>
  <si>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</si>
  <si>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</si>
  <si>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</si>
  <si>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</si>
  <si>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</si>
  <si>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</si>
  <si>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</si>
  <si>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</si>
  <si>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</si>
  <si>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</si>
  <si>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</si>
  <si>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</si>
  <si>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</si>
  <si>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</si>
  <si>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</si>
  <si>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</si>
  <si>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</si>
  <si>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</si>
  <si>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</si>
  <si>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</si>
  <si>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</si>
  <si>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</si>
  <si>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</si>
  <si>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</si>
  <si>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</si>
  <si>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</si>
  <si>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</si>
  <si>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</si>
  <si>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</si>
  <si>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</si>
  <si>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Goal</t>
  </si>
  <si>
    <t>Number Successful</t>
  </si>
  <si>
    <t>Number Failed</t>
  </si>
  <si>
    <t>Number Canceled</t>
  </si>
  <si>
    <t>Total Projects</t>
  </si>
  <si>
    <t xml:space="preserve">Percentage Sucessful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</si>
  <si>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</si>
  <si>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</si>
  <si>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</si>
  <si>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</si>
  <si>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</si>
  <si>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</si>
  <si>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</si>
  <si>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</si>
  <si>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</si>
  <si>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</si>
  <si>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</si>
  <si>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</si>
  <si>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</si>
  <si>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25000 to 29999</t>
  </si>
  <si>
    <t>Average Donations</t>
  </si>
  <si>
    <t>Parent Category</t>
  </si>
  <si>
    <t>Sub-Category</t>
  </si>
  <si>
    <t>Row Labels</t>
  </si>
  <si>
    <t>Grand Total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</si>
  <si>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</si>
  <si>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</si>
  <si>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</si>
  <si>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</si>
  <si>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</si>
  <si>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</si>
  <si>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</si>
  <si>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</si>
  <si>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</si>
  <si>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</si>
  <si>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</si>
  <si>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</si>
  <si>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</si>
  <si>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</si>
  <si>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</si>
  <si>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</si>
  <si>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</si>
  <si>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</si>
  <si>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</si>
  <si>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</si>
  <si>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</si>
  <si>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</si>
  <si>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</si>
  <si>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</si>
  <si>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</si>
  <si>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</si>
  <si>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</si>
  <si>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</si>
  <si>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</si>
  <si>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</si>
  <si>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</si>
  <si>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</si>
  <si>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</si>
  <si>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</si>
  <si>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</si>
  <si>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</si>
  <si>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</si>
  <si>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</si>
  <si>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</si>
  <si>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</si>
  <si>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</si>
  <si>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</si>
  <si>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</si>
  <si>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</si>
  <si>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</si>
  <si>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</si>
  <si>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</si>
  <si>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</si>
  <si>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</si>
  <si>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</si>
  <si>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</si>
  <si>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 (Date Created Conversion)</t>
  </si>
  <si>
    <t>Standard deviation</t>
  </si>
  <si>
    <t xml:space="preserve">Variance </t>
  </si>
  <si>
    <t>Maximum</t>
  </si>
  <si>
    <t xml:space="preserve">Minimum </t>
  </si>
  <si>
    <t xml:space="preserve">Median </t>
  </si>
  <si>
    <t xml:space="preserve">Mean 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</si>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</sst>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6" fillId="0" borderId="0" xfId="0" applyFont="1"/>
    <xf numFmtId="9" fontId="0" fillId="0" borderId="0" xfId="42" applyNumberFormat="1" applyFont="1"/>
    <xf numFmtId="9" fontId="16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auto="1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auto="1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auto="1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auto="1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1-4583-95B3-A60C6585621B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1-4583-95B3-A60C6585621B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1-4583-95B3-A60C6585621B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1-4583-95B3-A60C6585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631711"/>
        <c:axId val="1571647535"/>
      </c:barChart>
      <c:catAx>
        <c:axId val="6666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47535"/>
        <c:crosses val="autoZero"/>
        <c:auto val="1"/>
        <c:lblAlgn val="ctr"/>
        <c:lblOffset val="100"/>
        <c:noMultiLvlLbl val="0"/>
      </c:catAx>
      <c:valAx>
        <c:axId val="15716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D-4077-A901-DCED444F9EBE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D-4077-A901-DCED444F9EBE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D-4077-A901-DCED444F9EBE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7D-4077-A901-DCED444F9EBE}"/>
            </c:ext>
          </c:extLst>
        </c:ser>
        <c:ser>
          <c:idx val="4"/>
          <c:order val="4"/>
          <c:tx>
            <c:strRef>
              <c:f>'Pivot Table 2'!$F$3:$F$4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A17D-4077-A901-DCED444F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118431"/>
        <c:axId val="1571641295"/>
      </c:barChart>
      <c:catAx>
        <c:axId val="5241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41295"/>
        <c:crosses val="autoZero"/>
        <c:auto val="1"/>
        <c:lblAlgn val="ctr"/>
        <c:lblOffset val="100"/>
        <c:noMultiLvlLbl val="0"/>
      </c:catAx>
      <c:valAx>
        <c:axId val="15716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4-4F6A-A0D4-FDC3738D2D29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4-4F6A-A0D4-FDC3738D2D29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4-4F6A-A0D4-FDC3738D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614767"/>
        <c:axId val="666057247"/>
      </c:lineChart>
      <c:catAx>
        <c:axId val="15606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57247"/>
        <c:crosses val="autoZero"/>
        <c:auto val="1"/>
        <c:lblAlgn val="ctr"/>
        <c:lblOffset val="100"/>
        <c:noMultiLvlLbl val="0"/>
      </c:catAx>
      <c:valAx>
        <c:axId val="6660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Sucessful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C8-460C-88A9-9EACD19BF8B4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C8-460C-88A9-9EACD19BF8B4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C8-460C-88A9-9EACD19B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63647"/>
        <c:axId val="338106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C8-460C-88A9-9EACD19BF8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C8-460C-88A9-9EACD19BF8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C8-460C-88A9-9EACD19BF8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BC8-460C-88A9-9EACD19BF8B4}"/>
                  </c:ext>
                </c:extLst>
              </c15:ser>
            </c15:filteredLineSeries>
          </c:ext>
        </c:extLst>
      </c:lineChart>
      <c:catAx>
        <c:axId val="33356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06095"/>
        <c:crosses val="autoZero"/>
        <c:auto val="1"/>
        <c:lblAlgn val="ctr"/>
        <c:lblOffset val="100"/>
        <c:noMultiLvlLbl val="0"/>
      </c:catAx>
      <c:valAx>
        <c:axId val="338106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6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3174</xdr:rowOff>
    </xdr:from>
    <xdr:to>
      <xdr:col>10</xdr:col>
      <xdr:colOff>384175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5B1F7-8D2E-0DC9-04D6-E363812AC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86590</xdr:colOff>
      <xdr:row>1</xdr:row>
      <xdr:rowOff>181263</xdr:rowOff>
    </xdr:from>
    <xdr:to>
      <xdr:col>22</xdr:col>
      <xdr:colOff>288636</xdr:colOff>
      <xdr:row>32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DC9ED-F334-55D1-2E7E-A2717EAE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299815</xdr:colOff>
      <xdr:row>0</xdr:row>
      <xdr:rowOff>98424</xdr:rowOff>
    </xdr:from>
    <xdr:to>
      <xdr:col>13</xdr:col>
      <xdr:colOff>294820</xdr:colOff>
      <xdr:row>18</xdr:row>
      <xdr:rowOff>34018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4293D-86E6-41B1-4FF7-17660FEE7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31519</xdr:rowOff>
    </xdr:from>
    <xdr:to>
      <xdr:col>12</xdr:col>
      <xdr:colOff>344652</xdr:colOff>
      <xdr:row>32</xdr:row>
      <xdr:rowOff>124421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9A7F5-8954-533A-4471-A64301F59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McLain" refreshedDate="45190.765699074072" createdVersion="8" refreshedVersion="8" minRefreshableVersion="3" recordCount="1000" xr:uid="{2C4F05BB-1EDC-462C-B358-197A2B117C7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MixedTypes="1" containsNumber="1" minValue="4.2756360008551271E-2" maxValue="132.56198347107437"/>
    </cacheField>
    <cacheField name="Average Donations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McLain" refreshedDate="45190.768629398146" createdVersion="8" refreshedVersion="8" minRefreshableVersion="3" recordCount="1001" xr:uid="{11C334E5-B8EF-4CF0-BA98-A74F3041E17D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Blank="1" containsMixedTypes="1" containsNumber="1" minValue="4.2756360008551271E-2" maxValue="132.56198347107437"/>
    </cacheField>
    <cacheField name="Average Donations" numFmtId="0">
      <sharedItems containsString="0" containsBlank="1" containsNumber="1" minValue="0" maxValue="113.17073170731707"/>
    </cacheField>
    <cacheField name="Parent Category" numFmtId="0">
      <sharedItems containsBlank="1"/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McLain" refreshedDate="45190.785712152778" createdVersion="8" refreshedVersion="8" minRefreshableVersion="3" recordCount="1001" xr:uid="{75F07971-6C6C-4156-ABA7-A90CA28D4C53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Blank="1" containsMixedTypes="1" containsNumber="1" minValue="4.2756360008551271E-2" maxValue="132.56198347107437"/>
    </cacheField>
    <cacheField name="Average Donations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9.6153846153846159E-2"/>
    <n v="0"/>
    <x v="0"/>
    <s v="food trucks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0.7605789942675919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6955995155429955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1.4434947768281101"/>
    <n v="103.20833333333333"/>
    <x v="1"/>
    <s v="rock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57597574838954146"/>
    <n v="99.339622641509436"/>
    <x v="3"/>
    <s v="plays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4.7706422018348622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30527101282138253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5.0168595643853093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.9326683291770574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37577684636508168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0792079207920793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1.1192041215135904"/>
    <n v="112.22222222222223"/>
    <x v="3"/>
    <s v="plays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40796503156872266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1.4976897339210793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2.1138126724631645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15397156054705191"/>
    <n v="84.986725663716811"/>
    <x v="2"/>
    <s v="wearables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0.62738699988876112"/>
    <n v="110.41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4944982755789127"/>
    <n v="107.96236989591674"/>
    <x v="4"/>
    <s v="animation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2.0605980679832516"/>
    <n v="45.103703703703701"/>
    <x v="3"/>
    <s v="plays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89092580575383951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2.4394674694417771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78081648830757033"/>
    <n v="69.055555555555557"/>
    <x v="3"/>
    <s v="plays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0.30116450274394324"/>
    <n v="85.044943820224717"/>
    <x v="3"/>
    <s v="plays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0.88627142541987591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0.46202956989247312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0747288377658548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1.2507817385866167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95033966650924551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0.30404398370483227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0.62262193012798339"/>
    <n v="94.000622665006233"/>
    <x v="4"/>
    <s v="shorts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0.32258064516129031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1.1519686117067385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26467579850895784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0.66310160427807485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0.66533070381915727"/>
    <n v="85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0.63578564940962756"/>
    <n v="95.993893129770996"/>
    <x v="4"/>
    <s v="drama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0.71434870799894168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0.30738720872583042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1.9693654266958425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9147734910606264"/>
    <n v="57.125"/>
    <x v="3"/>
    <s v="plays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0.4696410600469641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0.22525341008634714"/>
    <n v="107.42342342342343"/>
    <x v="1"/>
    <s v="rock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0.53781071686233362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0.15178825538373969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2.0971302428256071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87120320226041914"/>
    <n v="94.375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0.210408191892271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0.25841597988545884"/>
    <n v="47.845637583892618"/>
    <x v="3"/>
    <s v="plays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0.52735662491760049"/>
    <n v="53.007815713698065"/>
    <x v="3"/>
    <s v="plays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50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1.0885206171726003"/>
    <n v="2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2.928019520130134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71220459695694405"/>
    <n v="32.786666666666669"/>
    <x v="3"/>
    <s v="plays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1127596439169138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56189341052273112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0.69607587227007739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0.46452026269421753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0.44031311154598823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0.36354193715917943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0.69266233813981193"/>
    <n v="30.0859375"/>
    <x v="3"/>
    <s v="plays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078213802435724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13838915029061721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8.4380610412926398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.0241404535479151"/>
    <n v="111.4"/>
    <x v="3"/>
    <s v="plays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42346407497396737"/>
    <n v="71.94736842105263"/>
    <x v="2"/>
    <s v="web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2188217291507271"/>
    <n v="61.038135593220339"/>
    <x v="3"/>
    <s v="plays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61581786720048859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0.39288668320926384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4.1557075223566544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80813692870085674"/>
    <n v="111.82352941176471"/>
    <x v="3"/>
    <s v="plays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0.92535471930906843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0.14917951268025859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0.15130228034151086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0.81658291457286436"/>
    <n v="105.14772727272727"/>
    <x v="1"/>
    <s v="jazz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0.66411063946323434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2803016886647984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2.1300448430493275"/>
    <n v="57.00296912114014"/>
    <x v="3"/>
    <s v="plays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33244680851063829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1.4368101819628121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15687393040501996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0.44377525952928126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6.678688305616777E-2"/>
    <n v="92.109489051094897"/>
    <x v="1"/>
    <s v="rock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2.6602660266026601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75546145703012224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0.76205287713841363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0.59653365578395812"/>
    <n v="90.563380281690144"/>
    <x v="1"/>
    <s v="indie rock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132964889466841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38350910834132312"/>
    <n v="83.022941970310384"/>
    <x v="1"/>
    <s v="rock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0.39590125756870054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1.2720156555772995"/>
    <n v="89.458333333333329"/>
    <x v="3"/>
    <s v="plays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2.0659275921165383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38628681796233705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1.6515627609028949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32928352446917225"/>
    <n v="107.99508196721311"/>
    <x v="3"/>
    <s v="plays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0.88495575221238942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46002653237675972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0.10791068315763261"/>
    <n v="64.999141999141997"/>
    <x v="3"/>
    <s v="plays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2.9680434584686353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50832720219383321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00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9.7900576525617317E-2"/>
    <n v="1"/>
    <x v="3"/>
    <s v="plays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0.35501823066589905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4.0633888663145061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69861624751645446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0.69183029809746666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0.27845209196058834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0.53623410448904552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0.16799193638705343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1.6888600194868464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6.6832496362697702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83363881987155986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0.37198258804907003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0.26533729999195949"/>
    <n v="35"/>
    <x v="2"/>
    <s v="web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0.13752171395483498"/>
    <n v="94.938931297709928"/>
    <x v="0"/>
    <s v="food trucks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1.1466343838989697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1.1363636363636365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57491493605537958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0.85025980160604631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0.46520282843319688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0.66891121561921052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0.45591328589688107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1.5535744705013912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5.3698779161126557"/>
    <n v="25.997933274284026"/>
    <x v="5"/>
    <s v="fiction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2719096423342397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0.62536873156342188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2.5884482238533693"/>
    <n v="47.083333333333336"/>
    <x v="3"/>
    <s v="plays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1.9447114025665668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1.6574326227814817"/>
    <n v="78.96875"/>
    <x v="3"/>
    <s v="plays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31.223717409587888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0.64321608040201006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0.99147583616268153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0.86071987480438183"/>
    <n v="67.996725337699544"/>
    <x v="2"/>
    <s v="web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0.32177332856632107"/>
    <n v="43.078651685393261"/>
    <x v="3"/>
    <s v="plays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1.1143714720903144"/>
    <n v="87.95597484276729"/>
    <x v="1"/>
    <s v="world music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1.403061224489796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30.429988974641677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0.38200339558573854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1.0416666666666667"/>
    <n v="94.24"/>
    <x v="5"/>
    <s v="nonfiction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4.7854099553153899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44810167834446796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0.98433935979670251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0.43470700747696051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0.73750341436765909"/>
    <n v="98.307692307692307"/>
    <x v="2"/>
    <s v="web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0.77459333849728895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0.42281152753348666"/>
    <n v="86.066666666666663"/>
    <x v="3"/>
    <s v="plays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5.7971014492753623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88893648923637147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0.82629942247889832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0.45481220657276994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100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.558435657734816"/>
    <n v="1"/>
    <x v="1"/>
    <s v="rock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23636891777209479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1.0754519851003908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1.7019374068554396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1.5379357484620642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1.3524559708701791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1.8987341772151898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45258620689655171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0.99988495047640957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0.61609549480169423"/>
    <n v="105.00933552992861"/>
    <x v="3"/>
    <s v="plays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2790697674418605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66783446463761764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0.39485559566787004"/>
    <n v="58.178343949044589"/>
    <x v="1"/>
    <s v="rock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0.99830851381380381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0.81973902556243705"/>
    <n v="107.99068767908309"/>
    <x v="3"/>
    <s v="plays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0.72922092417590589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0.24065161051462422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3.1939561672525993"/>
    <n v="74"/>
    <x v="3"/>
    <s v="plays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23580370606511422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34.026772793053546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9.4049904030710181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.2066365007541477"/>
    <n v="104.2"/>
    <x v="5"/>
    <s v="translations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61344244615726207"/>
    <n v="25.5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0.11177347242921014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3.8180324069196572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1.3362770160353241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24010941067991806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1.0394110004330879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2795489524766781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0.32419414597999258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1.6180620884289747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13844189016602809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1.446808510638298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34123222748815168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1.392757660167131"/>
    <n v="31.029411764705884"/>
    <x v="3"/>
    <s v="plays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3.1313914944636436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43502138975604115"/>
    <n v="32.006772009029348"/>
    <x v="3"/>
    <s v="plays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3.1238095238095238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4.250733268153942"/>
    <n v="75"/>
    <x v="3"/>
    <s v="plays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1.4578408195429473"/>
    <n v="102.0498866213152"/>
    <x v="3"/>
    <s v="plays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2.6348808030112925"/>
    <n v="105.75"/>
    <x v="3"/>
    <s v="plays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5.0017611835153222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.191235059760956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81459385039008725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0.27643158318316219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1.5836230204712245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33534006056964899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10.461844065552061"/>
    <n v="82.010055304172951"/>
    <x v="4"/>
    <s v="drama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.859504132231405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0"/>
    <n v="74.461538461538467"/>
    <x v="1"/>
    <s v="rock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14680181754631247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1.2685312547760965"/>
    <n v="91.114649681528661"/>
    <x v="2"/>
    <s v="web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4400376396622769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29.655990510083036"/>
    <n v="42.999777678968428"/>
    <x v="3"/>
    <s v="plays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0.23156394727467047"/>
    <n v="63.225000000000001"/>
    <x v="1"/>
    <s v="jazz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2.5743707093821508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23490721165139769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0.98890060770428412"/>
    <n v="99"/>
    <x v="1"/>
    <s v="rock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4.7194991749975737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1.4831177027453455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1.0534813319878911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65853658536585369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0.51239004599269011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9.773806199385647E-2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26.029216467463481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0.64486729086853078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2.2344632280568457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6307579819644162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0.30108955428637446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11.84407796101949"/>
    <n v="89.991552956465242"/>
    <x v="4"/>
    <s v="animation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1.0139364099140449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72474709346217725"/>
    <n v="54.993116108306566"/>
    <x v="0"/>
    <s v="food trucks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0659731125682259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24774594001658773"/>
    <n v="87.966702470461868"/>
    <x v="3"/>
    <s v="plays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0.38435809929817799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0.27275206836985183"/>
    <n v="29.999659863945578"/>
    <x v="1"/>
    <s v="rock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0.59269496160621304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0.83397842179108805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0.51629090821360935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0.23800079333597779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1.3036393264530146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58389146488064569"/>
    <n v="82.432835820895519"/>
    <x v="3"/>
    <s v="plays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0.6333333333333333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0.91675834250091681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2.3962106436333239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9.1371732593106643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62744568884091212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0.2367330834484119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1.0233450591621363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23878366524804262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0.9811971187161167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0.78292478329760462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0.224609375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0.17552657973921765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0.19633064789113805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0.30718820397296742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0.10722524883839314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0.47317408227123559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0.36586454088461884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33.333333333333336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1.8489583333333333"/>
    <n v="3"/>
    <x v="1"/>
    <s v="rock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1596678907871627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1.1233254130416694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54085831863609646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0.83217036233007702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4.2752867570385815"/>
    <n v="57.003535651149086"/>
    <x v="1"/>
    <s v="rock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68493150684931503"/>
    <n v="63.93333333333333"/>
    <x v="1"/>
    <s v="rock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0.37246722288438616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0.16736401673640167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0.63412179164569704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3.2049576093981673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906906906906907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0.26961695797694313"/>
    <n v="49.794392523364486"/>
    <x v="1"/>
    <s v="indie rock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0.27573696145124715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0.81246891062841986"/>
    <n v="30.002721335268504"/>
    <x v="3"/>
    <s v="plays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3026472026262486"/>
    <n v="70.127906976744185"/>
    <x v="3"/>
    <s v="plays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42804530609408659"/>
    <n v="26.996228786926462"/>
    <x v="1"/>
    <s v="jazz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0.55391432791728212"/>
    <n v="51.990606936416185"/>
    <x v="3"/>
    <s v="plays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0.39583804569102016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3.6796445196783751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78.699436763952889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0.32893678105427138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0.72869955156950672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3.1047865459249677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41405669391655164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1.0330578512396693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.3770931011386477E-2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0.30685305148312308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0.58582308142940831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0.17198679141441936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1.0926457303788724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2551784927280745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5.3394858272907051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.2020115294983442"/>
    <n v="52.310344827586206"/>
    <x v="1"/>
    <s v="rock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14157621519584709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5.7319629800071583"/>
    <n v="25.027559055118111"/>
    <x v="3"/>
    <s v="plays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47680314841444033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1.0226442658875092"/>
    <n v="75.07386363636364"/>
    <x v="1"/>
    <s v="electric music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5.9373608431052396E-2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.838163145156015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21900474510281057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10.181311018131101"/>
    <n v="76.813084112149539"/>
    <x v="2"/>
    <s v="web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6.103286384976526"/>
    <n v="71.7"/>
    <x v="0"/>
    <s v="food trucks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7.4645434187608856E-2"/>
    <n v="33.28125"/>
    <x v="3"/>
    <s v="plays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2.8050429699428521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1.8198090692124105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1.0611643330876934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69485805042684134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9447287615148414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20"/>
    <n v="39.877551020408163"/>
    <x v="0"/>
    <s v="food trucks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7.4367873078829944E-2"/>
    <n v="5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3.1402162251382357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1.2103951584193664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18310227569971227"/>
    <n v="87.78125"/>
    <x v="1"/>
    <s v="indie rock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0.34938857000249562"/>
    <n v="80.767605633802816"/>
    <x v="4"/>
    <s v="documentary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12.645914396887159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0.75679157178018541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499314755596163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1.3281503077421444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4.918032786885246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49172650640024979"/>
    <n v="99.125"/>
    <x v="6"/>
    <s v="video games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0.32234312361940604"/>
    <n v="105.88429752066116"/>
    <x v="3"/>
    <s v="plays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0.25296079107738301"/>
    <n v="48.996525921966864"/>
    <x v="3"/>
    <s v="plays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0.33931168201648088"/>
    <n v="39"/>
    <x v="1"/>
    <s v="rock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503105590062111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1.4997656616153725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5.2009456264775418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6.3122923588039868"/>
    <n v="42.3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2.5838203629652416"/>
    <n v="53.117647058823529"/>
    <x v="1"/>
    <s v="rock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10.430054374691053"/>
    <n v="50.796875"/>
    <x v="2"/>
    <s v="web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.0621984515839473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60037580775752764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4.1433891992551208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60954670329670335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1022553840936069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2.1647624774503909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2.5948103792415171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74871421419143414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4.3674628672533409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54067062409754529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0.22536365498873182"/>
    <n v="45.003610108303249"/>
    <x v="4"/>
    <s v="documentary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0.50004831384674853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0.80672268907563027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0.53586750635432012"/>
    <n v="47.035573122529641"/>
    <x v="3"/>
    <s v="plays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0.87500251726846168"/>
    <n v="110.99550763701707"/>
    <x v="1"/>
    <s v="rock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0305821987697152"/>
    <n v="87.003066141042481"/>
    <x v="1"/>
    <s v="rock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81420595533498763"/>
    <n v="63.994402985074629"/>
    <x v="1"/>
    <s v="rock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0.55821244061995168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2507570613173784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1.0610914083056859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1.1810657490932763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1.5032638714536781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1.8545229754790851"/>
    <n v="97.146341463414629"/>
    <x v="3"/>
    <s v="plays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2.3818994925204016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6.8051297551707757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2.9006526468455403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7.1388910922503365E-2"/>
    <n v="110.32"/>
    <x v="1"/>
    <s v="indie rock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.3933330065885747"/>
    <n v="66.005235602094245"/>
    <x v="2"/>
    <s v="web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1.8841576523062173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20"/>
    <n v="103.96316359696641"/>
    <x v="3"/>
    <s v="plays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7830414980291871"/>
    <n v="5"/>
    <x v="1"/>
    <s v="jazz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2.8659160696008188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24354708939482897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0.80816110227874938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6956715751896474"/>
    <n v="94.35"/>
    <x v="4"/>
    <s v="documentary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2.7105800058292044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54079473312955562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8.4642233856893547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33478406427854035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0.4417902495337892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0.57615755290173898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0.26899309342057431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0.62424969987995194"/>
    <n v="72.015706806282722"/>
    <x v="1"/>
    <s v="rock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6.1868426479686531E-2"/>
    <n v="59.928057553956833"/>
    <x v="1"/>
    <s v="rock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0.13634426927993182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0.1688872208669544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2941176470588234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36126163679310824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0.36627552058604085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0.62749699661945069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4734054980141733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.2831611281764871E-2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0.13695211545367672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5839260635165138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.8255578093306288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27698574338085541"/>
    <n v="59.16"/>
    <x v="1"/>
    <s v="indie rock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9.7489211455472731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7.1618037135278518"/>
    <n v="40.14173228346457"/>
    <x v="3"/>
    <s v="plays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2.4725274725274726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62375249500998009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0.54364550210277973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5681544028950543"/>
    <n v="62.896774193548389"/>
    <x v="3"/>
    <s v="plays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44369321783224169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0.58136284867795851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0.68414850771205971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3084960503698553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2.5470265217899288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8.873087030452929"/>
    <n v="100.93160377358491"/>
    <x v="2"/>
    <s v="wearables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81892809219354334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0.53607326334599059"/>
    <n v="87.979166666666671"/>
    <x v="3"/>
    <s v="plays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3.749146369223766"/>
    <n v="89.54"/>
    <x v="7"/>
    <s v="photography books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1.5234062712817931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43675411021782068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0.21304926764314247"/>
    <n v="47.004903563255965"/>
    <x v="1"/>
    <s v="jazz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0.76856462437757089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0.59860800914143253"/>
    <n v="41.990909090909092"/>
    <x v="3"/>
    <s v="plays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0.57516154228502447"/>
    <n v="48.012468827930178"/>
    <x v="4"/>
    <s v="drama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0.13932142271758727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1.5661467638868769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50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6.5349985477781009E-2"/>
    <n v="2"/>
    <x v="7"/>
    <s v="photography books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2.4779361846571621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1.1598151877739604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31687197465024203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1.1158442341764994"/>
    <n v="68.985695127402778"/>
    <x v="3"/>
    <s v="plays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54901303382087929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0.28099173553719009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0.75851265561876491"/>
    <n v="25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2.1590981466148653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2.7675741861135119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9557652248498959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0.149508756941478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1.6110109837793722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1.1806405068849786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9.0423836838750802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2.281085294965004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1.8027571580063626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1.7421751114800506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81014316326022107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0.77845243655612639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5627597672485454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78555304740406318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9.4002416841569669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2.4709302325581395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34762456546929316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0.17453699214583535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0.88570587459013894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2.1557497289367946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1.1028286689262143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1.4762165117550574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51950697769175924"/>
    <n v="65.321428571428569"/>
    <x v="3"/>
    <s v="plays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2089810017271156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1.8462474336552352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.9800664451827243"/>
    <n v="83.023989898989896"/>
    <x v="4"/>
    <s v="documentary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85560296429373461"/>
    <n v="90.3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9.5043134961251649E-2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0.81251880830574785"/>
    <n v="54.931726907630519"/>
    <x v="1"/>
    <s v="jazz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0.55978957307614485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0.28146679881070369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0.61764103305735329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4.0137614678899078"/>
    <n v="53.003513254551258"/>
    <x v="4"/>
    <s v="television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50321498462398662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2.8774752475247523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56683123057231666"/>
    <n v="35.911111111111111"/>
    <x v="3"/>
    <s v="plays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0.19554893379271812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1.2188564258827748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4.1108226942840496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1.9808743169398908"/>
    <n v="86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10341261633919338"/>
    <n v="75.014876033057845"/>
    <x v="6"/>
    <s v="video games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25"/>
    <n v="101.19767441860465"/>
    <x v="6"/>
    <s v="video games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81403385590942501"/>
    <n v="4"/>
    <x v="4"/>
    <s v="animation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5763546798029557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1.7751997586351205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2.2688598979013044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84479057895347487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0.96039045382384969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3.7537537537537538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8473708152915606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1.1103278110680297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58266569555717407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0.70898574852533836"/>
    <n v="82.38"/>
    <x v="3"/>
    <s v="plays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3.2701700904146604"/>
    <n v="66.997115384615384"/>
    <x v="4"/>
    <s v="drama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92451726155646574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0.74931593348768677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0.53233661796352927"/>
    <n v="39.006568144499177"/>
    <x v="3"/>
    <s v="plays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0.30120481927710846"/>
    <n v="110.3625"/>
    <x v="5"/>
    <s v="translations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0.17384825530858064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2.4691358024691357"/>
    <n v="57.935251798561154"/>
    <x v="2"/>
    <s v="web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5422153369481022"/>
    <n v="101.25"/>
    <x v="3"/>
    <s v="plays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0.34988823014870252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0.31347962382445144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2.5488051440124622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56135623666778933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0.2738600575106121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0.87760910815939275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3.3524736528833023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1.8426186863212659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42311642466621158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0.19496344435418358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0.99353049907578561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2292801270547924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6.0957910014513788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.8948503192636206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38431077238675165"/>
    <n v="87.068592057761734"/>
    <x v="3"/>
    <s v="plays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3.2538428386726044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7.4074074074074074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55983027448432676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0.45442853468232874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0.98511617946246921"/>
    <n v="101.41739130434783"/>
    <x v="3"/>
    <s v="plays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0.52219321148825071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32749643962937552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4.1674848901398613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1381639545594105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0.18269511838643671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0.24125452352231605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110.25794841031794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2.9262466407882952"/>
    <n v="30.87037037037037"/>
    <x v="4"/>
    <s v="animation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4.1755726838957621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.0801849053249177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e v="#DIV/0!"/>
    <n v="38.003378378378379"/>
    <x v="4"/>
    <s v="documentary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1.4256146571006933"/>
    <n v="0"/>
    <x v="3"/>
    <s v="plays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18870663376397154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0.55455276950177235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0831889081455806"/>
    <n v="99.963043478260872"/>
    <x v="4"/>
    <s v="drama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7.1937264943586463"/>
    <n v="111.6774193548387"/>
    <x v="1"/>
    <s v="rock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0786581492623176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2.5089605734767026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89103291713961408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4099238557442892"/>
    <n v="52.999726551818434"/>
    <x v="3"/>
    <s v="plays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83970287436753144"/>
    <n v="95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4.1636148515409319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71777882946837046"/>
    <n v="98.060773480662988"/>
    <x v="3"/>
    <s v="plays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2.5460122699386503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4.4565112617678242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1.7927871586408173"/>
    <n v="58.945075757575758"/>
    <x v="1"/>
    <s v="rock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2.3516615407696349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8928571428571429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4.14790996784566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0.98284311014258696"/>
    <n v="62.2"/>
    <x v="4"/>
    <s v="animation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0.23487962419260131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0.68709881565862041"/>
    <n v="106.4375"/>
    <x v="3"/>
    <s v="plays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3.081335041796327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14278914802475012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1.1918260698087162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1.1877828054298643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64122373300370827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0038200339558574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.2453300124533002"/>
    <n v="31"/>
    <x v="4"/>
    <s v="animation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.8850174216027877"/>
    <n v="90.337500000000006"/>
    <x v="1"/>
    <s v="indie rock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.090025745369986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1.0468884926375759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19885657469550086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0.62796736308029943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6.6567052670900262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20745232585973031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0.66680274886031166"/>
    <n v="62.044554455445542"/>
    <x v="3"/>
    <s v="plays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0.85308535907413963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2.6528035908405512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1.3764044943820224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37596651769880118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4.1312723390428445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39.896373056994818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6.1237738026543562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36166365280289331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1.1260808365171928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611353711790393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0.10319917440660474"/>
    <n v="78.068181818181813"/>
    <x v="3"/>
    <s v="plays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0.36912114544825042"/>
    <n v="80.75"/>
    <x v="4"/>
    <s v="drama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0.35184809703851244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5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1.7055247258470805"/>
    <n v="4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1.0151139183397249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2.2739996267761455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65935591338145472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0.44715735680317981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0.41710114702815432"/>
    <n v="104.36296296296297"/>
    <x v="1"/>
    <s v="rock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0.50167224080267558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0.72809440120512181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0.99039700529528507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0.12591921023471342"/>
    <n v="104.03228962818004"/>
    <x v="3"/>
    <s v="plays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0.27048958615093321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7.8014184397163122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72449579009203058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1931283726917175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48875704294263672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2550921435499514"/>
    <n v="53.99499443826474"/>
    <x v="3"/>
    <s v="plays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5745038681466532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0.53753860774530771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0.42133948223456663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0.32716748458537814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1.062215477996965"/>
    <n v="34.995963302752294"/>
    <x v="1"/>
    <s v="rock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1.838235294117647"/>
    <n v="94.142857142857139"/>
    <x v="4"/>
    <s v="shorts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89381003201707576"/>
    <n v="52.085106382978722"/>
    <x v="1"/>
    <s v="rock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0.2708939500351159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1.589057820339177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1.5401714830104796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5.304010349288486"/>
    <n v="98.40625"/>
    <x v="3"/>
    <s v="plays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5.9685799109351807"/>
    <n v="41.783783783783782"/>
    <x v="1"/>
    <s v="jazz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98899345988195886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0.29282381098824695"/>
    <n v="72.05747126436782"/>
    <x v="1"/>
    <s v="jazz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1.5620932048945586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1.9201059368792761"/>
    <n v="54.098591549295776"/>
    <x v="2"/>
    <s v="web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31017166114156303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0.83676335286426806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0.68120933792575589"/>
    <n v="64.01425914445133"/>
    <x v="2"/>
    <s v="web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0.10519987977156597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1.3718622300058376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1.2656906285888674"/>
    <n v="43.92307692307692"/>
    <x v="0"/>
    <s v="food trucks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1.5450811656561705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1.2190934065934067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9.6370061034371984E-2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7.7458874672726372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64581917063222294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4.086146682188591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0.47955250861216275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1.0031746031746032"/>
    <n v="89.99079189686924"/>
    <x v="3"/>
    <s v="plays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49603774726271854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0.61693997771055564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27.445226917057902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20"/>
    <n v="62.341463414634148"/>
    <x v="4"/>
    <s v="documentary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48394530649869411"/>
    <n v="5"/>
    <x v="0"/>
    <s v="food trucks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0.77981047644116874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0.83569851781772309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0.58571824773174497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0.53415344771770801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0.53083528493364562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0.76162221102913097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0.35214446952595935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0.83042683939544926"/>
    <n v="35.047468354430379"/>
    <x v="1"/>
    <s v="jazz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0.23863154842882311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7.21830985915493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71717755928282245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0.57471264367816088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0.64312583424341707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0.58669243511871894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52766097782174948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0.40045766590389015"/>
    <n v="50.962184873949582"/>
    <x v="1"/>
    <s v="indie rock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0466420025351155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3.5134601933389531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37310195227765725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0.16134216513622698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31.947261663286003"/>
    <n v="74.006063432835816"/>
    <x v="3"/>
    <s v="plays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0.6253066854103948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0.35791985402484383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1.2924349474409789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48466489965921999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0.14404033129276198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0.6588072122052705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484173336217464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1.5904905407667838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32216635103071467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2.3331823182965503"/>
    <n v="59.992164544564154"/>
    <x v="3"/>
    <s v="plays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1.2030885257676422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1.273377574765147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87647392647707922"/>
    <n v="55.985524728588658"/>
    <x v="4"/>
    <s v="television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5494823302584038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1.2592592592592593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8.7572440437862209"/>
    <n v="103.84615384615384"/>
    <x v="3"/>
    <s v="plays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.7798013245033113"/>
    <n v="99.127659574468083"/>
    <x v="3"/>
    <s v="plays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6.0599929182052712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83355502349915755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0.68749065909430573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0.45170678469653791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0662568306010929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1.0762929802838366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1.1286707529045832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2.4154589371980677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1.5858719078714576"/>
    <n v="103.5"/>
    <x v="5"/>
    <s v="translations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2.0626069860854535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50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1.1302064479800504"/>
    <n v="2"/>
    <x v="1"/>
    <s v="jazz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78839482812992745"/>
    <n v="44.994570837642193"/>
    <x v="4"/>
    <s v="shorts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4.2756360008551271E-2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0.19669993705602015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0.52225249772933702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2.3737444615970649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12.135922330097088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1.6648730771665505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2.1171724258901947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1.2234471632159183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1.8454520320707768"/>
    <n v="96.597402597402592"/>
    <x v="3"/>
    <s v="plays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1.0217830675948798"/>
    <n v="76.957446808510639"/>
    <x v="1"/>
    <s v="jazz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1.294665976178146"/>
    <n v="67.984732824427482"/>
    <x v="3"/>
    <s v="plays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2.9882202401113998"/>
    <n v="88.781609195402297"/>
    <x v="3"/>
    <s v="plays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41738276454701695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1.5617128463476071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56766762649115587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4.9168603611657433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7882527711118732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0.21328418142321112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0.8192936949641979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787892202477211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2.2903885480572597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2.9816593886462881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81314443792438595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0.52701033718510493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1958483754512634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5.5651882096314109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9.6478533526290405E-2"/>
    <n v="83.158139534883716"/>
    <x v="4"/>
    <s v="drama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.026639026385187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1.1575922584052767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66592674805771368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0.2789907811741873"/>
    <n v="78.728155339805824"/>
    <x v="3"/>
    <s v="plays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0.18421052631578946"/>
    <n v="56.081632653061227"/>
    <x v="3"/>
    <s v="plays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1.4814658045946605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52152145191572208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0.1072961373390558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0.23295043778616756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0.99346761023407726"/>
    <n v="71.137142857142862"/>
    <x v="4"/>
    <s v="television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0.4412846285854376"/>
    <n v="106.49275362318841"/>
    <x v="2"/>
    <s v="web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0.7023458350891979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1033468186833395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1.5633124198412423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1.1886102403343783"/>
    <n v="66.016018306636155"/>
    <x v="3"/>
    <s v="plays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74663204025320562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6937081991577905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65444760357432985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0.22386829525090796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1.1849479583666933"/>
    <n v="65.004147943311438"/>
    <x v="2"/>
    <s v="wearables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33.333333333333336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57134067286351553"/>
    <n v="3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8471337579617835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32064249878621137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0.81445422205579476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0098305246120156"/>
    <n v="92.08620689655173"/>
    <x v="4"/>
    <s v="animation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78218579077251671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0.63045167976509198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0.14143094841930118"/>
    <n v="68.922619047619051"/>
    <x v="4"/>
    <s v="drama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0.70230758205532462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0.67631330607109152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4.9206349206349209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5.4329371816638369E-2"/>
    <n v="90"/>
    <x v="3"/>
    <s v="plays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0.61750492214068375"/>
    <n v="72.896039603960389"/>
    <x v="3"/>
    <s v="plays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0.2114966270408051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0872878420505714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19318072056408769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0.4038073262186328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0.99795599374774557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0.65359477124183007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2.6960024790827393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22.766623687603609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0.63894817273996785"/>
    <n v="90.483333333333334"/>
    <x v="1"/>
    <s v="rock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0.36981132075471695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0.74593730574549333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9842044182439997"/>
    <n v="93.066115702479337"/>
    <x v="3"/>
    <s v="plays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1.1259253115474734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60606060606060608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5.7142857142857144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5386169087236703"/>
    <n v="73.5"/>
    <x v="3"/>
    <s v="plays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0.24232837177211036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1.10803324099723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1.0871383174443887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18975104182929611"/>
    <n v="96.005352363960753"/>
    <x v="1"/>
    <s v="rock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0.31333930170098478"/>
    <n v="84.96632653061225"/>
    <x v="1"/>
    <s v="metal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0.28233539313871725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0398736675878406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73587907716785994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47.97687861271676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1.639344262295082"/>
    <n v="103.8"/>
    <x v="3"/>
    <s v="plays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3.329145728643216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8.4805653710247356E-2"/>
    <n v="99.5"/>
    <x v="3"/>
    <s v="plays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8.8803374528232074E-2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7.7380952380952381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404494382022472"/>
    <n v="29.647058823529413"/>
    <x v="3"/>
    <s v="plays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3.2998565279770444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47056839264631473"/>
    <n v="61.5"/>
    <x v="2"/>
    <s v="wearables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0.43695380774032461"/>
    <n v="35"/>
    <x v="2"/>
    <s v="web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8604135785256175"/>
    <n v="40.049999999999997"/>
    <x v="3"/>
    <s v="plays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63576550602498705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00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43046753557335882"/>
    <n v="1"/>
    <x v="1"/>
    <s v="electric music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1.081685938082805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38955656858682136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0.59357689097240374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0.60032017075773747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0.12952077313938429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0.24578651685393257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0.17724020238915003"/>
    <n v="49.964912280701753"/>
    <x v="4"/>
    <s v="drama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1.4614143000479867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2.9110414657666346"/>
    <n v="89.964678178963894"/>
    <x v="1"/>
    <s v="electric music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15256588072122051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0.56415215989684075"/>
    <n v="86.867469879518069"/>
    <x v="1"/>
    <s v="rock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0.88355948248658878"/>
    <n v="62.04"/>
    <x v="1"/>
    <s v="jazz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0.13732833957553059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0.48"/>
    <n v="54.121621621621621"/>
    <x v="1"/>
    <s v="rock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3.2080861349154031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1.7553998410749114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4329004329004329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1.1511740875845509"/>
    <n v="73.92"/>
    <x v="3"/>
    <s v="plays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36935234495791103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0223907547851212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88214829054285138"/>
    <n v="106.5"/>
    <x v="3"/>
    <s v="plays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0.52478134110787167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0.73800738007380073"/>
    <n v="43.00254993625159"/>
    <x v="3"/>
    <s v="plays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9.7107438016528924"/>
    <n v="86.858974358974365"/>
    <x v="2"/>
    <s v="web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.5256874543877283"/>
    <n v="96.8"/>
    <x v="1"/>
    <s v="rock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2.0397068736816926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12691594259494288"/>
    <n v="68.028106508875737"/>
    <x v="3"/>
    <s v="plays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1.2452315764150619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94078583287216377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9710013593112823"/>
    <n v="33.054878048780488"/>
    <x v="4"/>
    <s v="drama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46443857572170111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0.70806621375944889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0.86702101721363434"/>
    <n v="75.731884057971016"/>
    <x v="1"/>
    <s v="rock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0.51781435968776568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0.13703636031427005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1.0033773813817752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.1342155009451795"/>
    <n v="71.005820721769496"/>
    <x v="1"/>
    <s v="rock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2.6857654431512983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.2743861626800999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.8888888888888888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.9411764705882355"/>
    <n v="9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8.4323495592180914E-2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0.79748670855485737"/>
    <n v="72.071823204419886"/>
    <x v="5"/>
    <s v="nonfiction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6.9471624266144811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.8245614035087718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91214594335093613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0.53058676654182269"/>
    <n v="45.037837837837834"/>
    <x v="2"/>
    <s v="web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1493158510377846"/>
    <n v="52.958677685950413"/>
    <x v="3"/>
    <s v="plays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100"/>
    <n v="60.017959183673469"/>
    <x v="3"/>
    <s v="plays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49282194128990786"/>
    <n v="1"/>
    <x v="1"/>
    <s v="rock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0.50753110674525215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0.93457943925233644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0.37211965078002002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1.9667477696674778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8.472524812394093E-2"/>
    <n v="73.611940298507463"/>
    <x v="4"/>
    <s v="documentary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0.37878787878787878"/>
    <n v="108.71052631578948"/>
    <x v="4"/>
    <s v="drama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3.2849020846493997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1.5903135447727479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51779935275080902"/>
    <n v="42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2969713965227145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44340463458110518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0.41770003915937864"/>
    <n v="48"/>
    <x v="5"/>
    <s v="nonfiction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1.0847457627118644"/>
    <n v="112.66176470588235"/>
    <x v="6"/>
    <s v="video games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76785257230611725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0.16254416961130741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0.27115311429658762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9.1336116910229651E-2"/>
    <n v="76.011249497790274"/>
    <x v="5"/>
    <s v="nonfiction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.9738301175426924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12490632025980515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0.34330554193231977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0.2857414991903991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0.28005464480874315"/>
    <n v="89.991428571428571"/>
    <x v="1"/>
    <s v="rock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0.79058000669667772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0.25806451612903225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0.21880128155036338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0.37495924356048255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1.4492753623188406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1.9476567255021302"/>
    <n v="69.98571428571428"/>
    <x v="3"/>
    <s v="plays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85.393258426966298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0.91762193220371013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0.3172831164252769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0.63415089060897134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0.65016031350195935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1143429642557041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1.3309234308248439"/>
    <n v="44.001706484641637"/>
    <x v="2"/>
    <s v="web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11724960254372019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0.71991001124859388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0.52581261950286806"/>
    <n v="34.061302681992338"/>
    <x v="3"/>
    <s v="plays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0.99757254488218694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0.70048495112000619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0.17757783828578194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3.2556418793932669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1.0060592203041043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50620261139716261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0.19665683382497542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0.42061929479148025"/>
    <n v="105.9375"/>
    <x v="2"/>
    <s v="web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0.2954482503923922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0.7513737804194236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00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48123195380173245"/>
    <n v="1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1.9560878243512974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15336047783896253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0.88004158325141912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0.97679078310235434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0.28043935498948352"/>
    <n v="53"/>
    <x v="3"/>
    <s v="plays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0.71496020504519087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4398848092152627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2.8141865844255975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9737730975561297"/>
    <n v="41.174603174603178"/>
    <x v="3"/>
    <s v="plays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0.94451003541912637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0.53353658536585369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0.25854108956602029"/>
    <n v="77.17647058823529"/>
    <x v="3"/>
    <s v="plays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0.28812512862728956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0.53815234362023723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2.3126067429944968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61562139284340134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0.5410000772857253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4.2187825724411088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1.1127167630057804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36683221145953043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0.5880880880880881"/>
    <n v="84.013793103448279"/>
    <x v="3"/>
    <s v="plays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0.53110965332795079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0.28823816215906156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1.4455626715462031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3.9317858834675508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1.2919733392298702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2.6679841897233203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18389113644722324"/>
    <n v="84.333333333333329"/>
    <x v="1"/>
    <s v="metal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0.43759483379164271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5675035528185695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27027027027027029"/>
    <n v="70.055309734513273"/>
    <x v="3"/>
    <s v="plays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0.42032389664977127"/>
    <n v="37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1.5616142776162525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84546735556599339"/>
    <n v="57.992576882290564"/>
    <x v="3"/>
    <s v="plays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789111119808995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3.4076015727391873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47642516839165433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0.5889777029869584"/>
    <n v="41.979310344827589"/>
    <x v="3"/>
    <s v="plays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0.86237319456653561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0.38669760247486468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0.43368268883267075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0.77994428969359331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0.52992518703241898"/>
    <n v="54.120603015075375"/>
    <x v="4"/>
    <s v="documentary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4.386028087864602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0.1291265048455047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3.6109971276159212"/>
    <n v="105.02602739726028"/>
    <x v="0"/>
    <s v="food trucks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1.9055015905778212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24564183835182252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50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64029270523667958"/>
    <n v="2"/>
    <x v="2"/>
    <s v="web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0.39615166949632147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57.827926657263752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8.1761006289308185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60980316480123509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0.61356537260151722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4.9376017362995119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31324313243132429"/>
    <n v="44.951219512195124"/>
    <x v="3"/>
    <s v="plays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0.20879248347059506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5.113354294224723"/>
    <n v="107.7625"/>
    <x v="3"/>
    <s v="plays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50264320998353407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0.12578616352201258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1.9754615038271048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1.7410228509249184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64255675322554306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2.7550260610573343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1.7167381974248928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42123933045116951"/>
    <n v="77.666666666666671"/>
    <x v="4"/>
    <s v="shorts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1.7021276595744681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4774700289375777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32.56198347107437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56833259619637333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0.42037586547972305"/>
    <n v="40"/>
    <x v="1"/>
    <s v="world music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0.20489671957231709"/>
    <n v="101.1"/>
    <x v="3"/>
    <s v="plays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0.44629574531389465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5.516804058338618"/>
    <n v="103.41538461538461"/>
    <x v="3"/>
    <s v="plays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2.1811572250833082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85240292077846691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0.46017402945113789"/>
    <n v="51.995234312946785"/>
    <x v="2"/>
    <s v="web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0.89058524173027986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3789492057950776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4710219127585501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0.41710710510527671"/>
    <n v="33.909722222222221"/>
    <x v="1"/>
    <s v="rock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0.54964539007092195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0.60926887734718338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61.065088757396452"/>
    <n v="75.848484848484844"/>
    <x v="3"/>
    <s v="plays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.0143478107219845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9115228376102249"/>
    <n v="86.978483606557376"/>
    <x v="4"/>
    <s v="documentary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2.031779109143006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1.6068819996753774"/>
    <n v="57.298507462686565"/>
    <x v="6"/>
    <s v="video games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7.6580587711487089"/>
    <n v="93.348484848484844"/>
    <x v="2"/>
    <s v="web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.5471394037066881"/>
    <n v="71.987179487179489"/>
    <x v="3"/>
    <s v="plays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2661876514328685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2281994595922379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3.0821610966759252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10.086625541409633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3.7460978147762747"/>
    <n v="84.187845303867405"/>
    <x v="3"/>
    <s v="plays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1.5883744508279825"/>
    <n v="73.92307692307692"/>
    <x v="3"/>
    <s v="plays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1974789915966388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20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9.1162860879187207E-2"/>
    <n v="5"/>
    <x v="3"/>
    <s v="plays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.4266524164844538"/>
    <n v="102.02437459910199"/>
    <x v="1"/>
    <s v="rock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1.6666666666666667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27240638428483732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9.0171325518485126E-2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5.2551963695445121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7881614926813576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0.13612176710803117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21.866988387875132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1.1757161179991449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3823529411764708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0.33780613681148541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1.180708425055033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2810695837131571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0.25879308316668626"/>
    <n v="84.92903225806451"/>
    <x v="3"/>
    <s v="plays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0.12622512622512622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0.72974623982565334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0.29567574226931131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0.92397660818713445"/>
    <n v="71.201754385964918"/>
    <x v="0"/>
    <s v="food trucks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6458835567734438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3.6067892503536068"/>
    <n v="97.069023569023571"/>
    <x v="3"/>
    <s v="plays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43784094171691074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4.6263753056234718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6746907388833169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0.64546975854649769"/>
    <n v="93.46875"/>
    <x v="1"/>
    <s v="indie rock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0.31041440322830982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1.3521344407958278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11572734637194769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0.69801957237604939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2.482513035736996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56109203584289424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1774325429272281"/>
    <n v="36.969040247678016"/>
    <x v="2"/>
    <s v="web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68522961295938511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0.65590312815338048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4896570994472726"/>
    <n v="26.010498687664043"/>
    <x v="3"/>
    <s v="plays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2.4809160305343512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6127520273789152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1.9187589303939578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20016680567139283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1.1405176195350197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8359931475971509"/>
    <n v="106.859375"/>
    <x v="4"/>
    <s v="drama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0.23443999092490359"/>
    <n v="46.020746887966808"/>
    <x v="1"/>
    <s v="rock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1.288117770767613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1.9048776207255005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63505116959064323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3710012463647694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1.6510971105800565"/>
    <n v="42.982142857142854"/>
    <x v="3"/>
    <s v="plays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1.7608333553657827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1.7685732023750775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e v="#DIV/0!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9.6153846153846159E-2"/>
    <n v="0"/>
    <s v="food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0.7605789942675919"/>
    <n v="92.151898734177209"/>
    <s v="music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6955995155429955"/>
    <n v="100.01614035087719"/>
    <s v="technology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1.4434947768281101"/>
    <n v="103.20833333333333"/>
    <s v="music"/>
    <x v="1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57597574838954146"/>
    <n v="99.339622641509436"/>
    <s v="theater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4.7706422018348622"/>
    <n v="75.833333333333329"/>
    <s v="theater"/>
    <x v="3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30527101282138253"/>
    <n v="60.555555555555557"/>
    <s v="film &amp; video"/>
    <x v="4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5.0168595643853093"/>
    <n v="64.93832599118943"/>
    <s v="theater"/>
    <x v="3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.9326683291770574"/>
    <n v="30.997175141242938"/>
    <s v="theater"/>
    <x v="3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37577684636508168"/>
    <n v="72.909090909090907"/>
    <s v="music"/>
    <x v="5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0792079207920793"/>
    <n v="62.9"/>
    <s v="film &amp; video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1.1192041215135904"/>
    <n v="112.22222222222223"/>
    <s v="theater"/>
    <x v="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40796503156872266"/>
    <n v="102.34545454545454"/>
    <s v="film &amp; video"/>
    <x v="6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1.4976897339210793"/>
    <n v="105.05102040816327"/>
    <s v="music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2.1138126724631645"/>
    <n v="94.144999999999996"/>
    <s v="music"/>
    <x v="7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15397156054705191"/>
    <n v="84.986725663716811"/>
    <s v="technology"/>
    <x v="8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0.62738699988876112"/>
    <n v="110.41"/>
    <s v="publishing"/>
    <x v="9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4944982755789127"/>
    <n v="107.96236989591674"/>
    <s v="film &amp; video"/>
    <x v="1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2.0605980679832516"/>
    <n v="45.103703703703701"/>
    <s v="theater"/>
    <x v="3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89092580575383951"/>
    <n v="45.001483679525222"/>
    <s v="theater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2.4394674694417771"/>
    <n v="105.97134670487107"/>
    <s v="film &amp; video"/>
    <x v="6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78081648830757033"/>
    <n v="69.055555555555557"/>
    <s v="theater"/>
    <x v="3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0.30116450274394324"/>
    <n v="85.044943820224717"/>
    <s v="theater"/>
    <x v="3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0.88627142541987591"/>
    <n v="105.22535211267606"/>
    <s v="film &amp; video"/>
    <x v="4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0.46202956989247312"/>
    <n v="39.003741114852225"/>
    <s v="technology"/>
    <x v="8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0747288377658548"/>
    <n v="73.030674846625772"/>
    <s v="games"/>
    <x v="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1.2507817385866167"/>
    <n v="35.009459459459457"/>
    <s v="theater"/>
    <x v="3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95033966650924551"/>
    <n v="106.6"/>
    <s v="music"/>
    <x v="1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0.30404398370483227"/>
    <n v="61.997747747747745"/>
    <s v="theater"/>
    <x v="3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0.62262193012798339"/>
    <n v="94.000622665006233"/>
    <s v="film &amp; video"/>
    <x v="12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0.32258064516129031"/>
    <n v="112.05426356589147"/>
    <s v="film &amp; video"/>
    <x v="1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1.1519686117067385"/>
    <n v="48.008849557522126"/>
    <s v="games"/>
    <x v="1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26467579850895784"/>
    <n v="38.004334633723452"/>
    <s v="film &amp; video"/>
    <x v="4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0.66310160427807485"/>
    <n v="35.000184535892231"/>
    <s v="theater"/>
    <x v="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0.66533070381915727"/>
    <n v="85"/>
    <s v="film &amp; video"/>
    <x v="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0.63578564940962756"/>
    <n v="95.993893129770996"/>
    <s v="film &amp; video"/>
    <x v="6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0.71434870799894168"/>
    <n v="68.8125"/>
    <s v="theater"/>
    <x v="3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0.30738720872583042"/>
    <n v="105.97196261682242"/>
    <s v="publishing"/>
    <x v="1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1.9693654266958425"/>
    <n v="75.261194029850742"/>
    <s v="photography"/>
    <x v="14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9147734910606264"/>
    <n v="57.125"/>
    <s v="theater"/>
    <x v="3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0.4696410600469641"/>
    <n v="75.141414141414145"/>
    <s v="technology"/>
    <x v="8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0.22525341008634714"/>
    <n v="107.42342342342343"/>
    <s v="music"/>
    <x v="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0.53781071686233362"/>
    <n v="35.995495495495497"/>
    <s v="food"/>
    <x v="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0.15178825538373969"/>
    <n v="26.998873148744366"/>
    <s v="publishing"/>
    <x v="15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2.0971302428256071"/>
    <n v="107.56122448979592"/>
    <s v="publishing"/>
    <x v="1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87120320226041914"/>
    <n v="94.375"/>
    <s v="theater"/>
    <x v="3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0.210408191892271"/>
    <n v="46.163043478260867"/>
    <s v="music"/>
    <x v="1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0.25841597988545884"/>
    <n v="47.845637583892618"/>
    <s v="theater"/>
    <x v="3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0.52735662491760049"/>
    <n v="53.007815713698065"/>
    <s v="theater"/>
    <x v="3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50"/>
    <n v="45.059405940594061"/>
    <s v="music"/>
    <x v="1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1.0885206171726003"/>
    <n v="2"/>
    <s v="music"/>
    <x v="16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2.928019520130134"/>
    <n v="99.006816632583508"/>
    <s v="technology"/>
    <x v="8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71220459695694405"/>
    <n v="32.786666666666669"/>
    <s v="theater"/>
    <x v="3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1127596439169138"/>
    <n v="59.119617224880386"/>
    <s v="film &amp; video"/>
    <x v="6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56189341052273112"/>
    <n v="44.93333333333333"/>
    <s v="technology"/>
    <x v="8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0.69607587227007739"/>
    <n v="89.664122137404576"/>
    <s v="music"/>
    <x v="17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0.46452026269421753"/>
    <n v="70.079268292682926"/>
    <s v="technology"/>
    <x v="8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0.44031311154598823"/>
    <n v="31.059701492537314"/>
    <s v="games"/>
    <x v="11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0.36354193715917943"/>
    <n v="29.061611374407583"/>
    <s v="theater"/>
    <x v="3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0.69266233813981193"/>
    <n v="30.0859375"/>
    <s v="theater"/>
    <x v="3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078213802435724"/>
    <n v="84.998125000000002"/>
    <s v="theater"/>
    <x v="3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13838915029061721"/>
    <n v="82.001775410563695"/>
    <s v="theater"/>
    <x v="3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8.4380610412926398"/>
    <n v="58.040160642570278"/>
    <s v="technology"/>
    <x v="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.0241404535479151"/>
    <n v="111.4"/>
    <s v="theater"/>
    <x v="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42346407497396737"/>
    <n v="71.94736842105263"/>
    <s v="technology"/>
    <x v="2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2188217291507271"/>
    <n v="61.038135593220339"/>
    <s v="theater"/>
    <x v="3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61581786720048859"/>
    <n v="108.91666666666667"/>
    <s v="theater"/>
    <x v="3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0.39288668320926384"/>
    <n v="29.001722017220171"/>
    <s v="technology"/>
    <x v="8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4.1557075223566544"/>
    <n v="58.975609756097562"/>
    <s v="theater"/>
    <x v="3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80813692870085674"/>
    <n v="111.82352941176471"/>
    <s v="theater"/>
    <x v="3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0.92535471930906843"/>
    <n v="63.995555555555555"/>
    <s v="theater"/>
    <x v="3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0.14917951268025859"/>
    <n v="85.315789473684205"/>
    <s v="theater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0.15130228034151086"/>
    <n v="74.481481481481481"/>
    <s v="film &amp; video"/>
    <x v="1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0.81658291457286436"/>
    <n v="105.14772727272727"/>
    <s v="music"/>
    <x v="1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0.66411063946323434"/>
    <n v="56.188235294117646"/>
    <s v="music"/>
    <x v="1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2803016886647984"/>
    <n v="85.917647058823533"/>
    <s v="photography"/>
    <x v="1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2.1300448430493275"/>
    <n v="57.00296912114014"/>
    <s v="theater"/>
    <x v="3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33244680851063829"/>
    <n v="79.642857142857139"/>
    <s v="film &amp; video"/>
    <x v="1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1.4368101819628121"/>
    <n v="41.018181818181816"/>
    <s v="publishing"/>
    <x v="18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15687393040501996"/>
    <n v="48.004773269689736"/>
    <s v="theater"/>
    <x v="3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0.44377525952928126"/>
    <n v="55.212598425196852"/>
    <s v="games"/>
    <x v="11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6.678688305616777E-2"/>
    <n v="92.109489051094897"/>
    <s v="music"/>
    <x v="1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2.6602660266026601"/>
    <n v="83.183333333333337"/>
    <s v="games"/>
    <x v="11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75546145703012224"/>
    <n v="39.996000000000002"/>
    <s v="music"/>
    <x v="5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0.76205287713841363"/>
    <n v="111.1336898395722"/>
    <s v="technology"/>
    <x v="8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0.59653365578395812"/>
    <n v="90.563380281690144"/>
    <s v="music"/>
    <x v="7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132964889466841"/>
    <n v="61.108374384236456"/>
    <s v="theater"/>
    <x v="3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38350910834132312"/>
    <n v="83.022941970310384"/>
    <s v="music"/>
    <x v="1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0.39590125756870054"/>
    <n v="110.76106194690266"/>
    <s v="publishing"/>
    <x v="18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1.2720156555772995"/>
    <n v="89.458333333333329"/>
    <s v="theater"/>
    <x v="3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2.0659275921165383"/>
    <n v="57.849056603773583"/>
    <s v="theater"/>
    <x v="3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38628681796233705"/>
    <n v="109.99705449189985"/>
    <s v="publishing"/>
    <x v="18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1.6515627609028949"/>
    <n v="103.96586345381526"/>
    <s v="games"/>
    <x v="11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32928352446917225"/>
    <n v="107.99508196721311"/>
    <s v="theater"/>
    <x v="3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0.88495575221238942"/>
    <n v="48.927777777777777"/>
    <s v="technology"/>
    <x v="2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46002653237675972"/>
    <n v="37.666666666666664"/>
    <s v="film &amp; video"/>
    <x v="4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0.10791068315763261"/>
    <n v="64.999141999141997"/>
    <s v="theater"/>
    <x v="3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2.9680434584686353"/>
    <n v="106.61061946902655"/>
    <s v="food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50832720219383321"/>
    <n v="27.009016393442622"/>
    <s v="games"/>
    <x v="11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00"/>
    <n v="91.16463414634147"/>
    <s v="theater"/>
    <x v="3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9.7900576525617317E-2"/>
    <n v="1"/>
    <s v="theater"/>
    <x v="3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0.35501823066589905"/>
    <n v="56.054878048780488"/>
    <s v="music"/>
    <x v="5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4.0633888663145061"/>
    <n v="31.017857142857142"/>
    <s v="technology"/>
    <x v="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69861624751645446"/>
    <n v="66.513513513513516"/>
    <s v="music"/>
    <x v="5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0.69183029809746666"/>
    <n v="89.005216484089729"/>
    <s v="music"/>
    <x v="7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0.27845209196058834"/>
    <n v="103.46315789473684"/>
    <s v="technology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0.53623410448904552"/>
    <n v="95.278911564625844"/>
    <s v="theater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0.16799193638705343"/>
    <n v="75.895348837209298"/>
    <s v="theater"/>
    <x v="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1.6888600194868464"/>
    <n v="107.57831325301204"/>
    <s v="film &amp; video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6.6832496362697702"/>
    <n v="51.31666666666667"/>
    <s v="film &amp; video"/>
    <x v="19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83363881987155986"/>
    <n v="71.983108108108112"/>
    <s v="food"/>
    <x v="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0.37198258804907003"/>
    <n v="108.95414201183432"/>
    <s v="publishing"/>
    <x v="15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0.26533729999195949"/>
    <n v="35"/>
    <s v="technology"/>
    <x v="2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0.13752171395483498"/>
    <n v="94.938931297709928"/>
    <s v="food"/>
    <x v="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1.1466343838989697"/>
    <n v="109.65079365079364"/>
    <s v="technology"/>
    <x v="8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1.1363636363636365"/>
    <n v="44.001815980629537"/>
    <s v="publishing"/>
    <x v="13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57491493605537958"/>
    <n v="86.794520547945211"/>
    <s v="theater"/>
    <x v="3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0.85025980160604631"/>
    <n v="30.992727272727272"/>
    <s v="film &amp; video"/>
    <x v="19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0.46520282843319688"/>
    <n v="94.791044776119406"/>
    <s v="photography"/>
    <x v="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0.66891121561921052"/>
    <n v="69.79220779220779"/>
    <s v="film &amp; video"/>
    <x v="4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0.45591328589688107"/>
    <n v="63.003367003367003"/>
    <s v="games"/>
    <x v="2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1.5535744705013912"/>
    <n v="110.0343300110742"/>
    <s v="games"/>
    <x v="1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5.3698779161126557"/>
    <n v="25.997933274284026"/>
    <s v="publishing"/>
    <x v="13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2719096423342397"/>
    <n v="49.987915407854985"/>
    <s v="theater"/>
    <x v="3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0.62536873156342188"/>
    <n v="101.72340425531915"/>
    <s v="photography"/>
    <x v="14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2.5884482238533693"/>
    <n v="47.083333333333336"/>
    <s v="theater"/>
    <x v="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1.9447114025665668"/>
    <n v="89.944444444444443"/>
    <s v="theater"/>
    <x v="3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1.6574326227814817"/>
    <n v="78.96875"/>
    <s v="theater"/>
    <x v="3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31.223717409587888"/>
    <n v="80.067669172932327"/>
    <s v="music"/>
    <x v="1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0.64321608040201006"/>
    <n v="86.472727272727269"/>
    <s v="food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0.99147583616268153"/>
    <n v="28.001876172607879"/>
    <s v="film &amp; video"/>
    <x v="6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0.86071987480438183"/>
    <n v="67.996725337699544"/>
    <s v="technology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0.32177332856632107"/>
    <n v="43.078651685393261"/>
    <s v="theater"/>
    <x v="3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1.1143714720903144"/>
    <n v="87.95597484276729"/>
    <s v="music"/>
    <x v="2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1.403061224489796"/>
    <n v="94.987234042553197"/>
    <s v="film &amp; video"/>
    <x v="4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30.429988974641677"/>
    <n v="46.905982905982903"/>
    <s v="theater"/>
    <x v="3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0.38200339558573854"/>
    <n v="46.913793103448278"/>
    <s v="film &amp; video"/>
    <x v="6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1.0416666666666667"/>
    <n v="94.24"/>
    <s v="publishing"/>
    <x v="9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4.7854099553153899"/>
    <n v="80.139130434782615"/>
    <s v="games"/>
    <x v="2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44810167834446796"/>
    <n v="59.036809815950917"/>
    <s v="technology"/>
    <x v="8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0.98433935979670251"/>
    <n v="65.989247311827953"/>
    <s v="film &amp; video"/>
    <x v="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0.43470700747696051"/>
    <n v="60.992530345471522"/>
    <s v="technology"/>
    <x v="2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0.73750341436765909"/>
    <n v="98.307692307692307"/>
    <s v="technology"/>
    <x v="2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0.77459333849728895"/>
    <n v="104.6"/>
    <s v="music"/>
    <x v="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0.42281152753348666"/>
    <n v="86.066666666666663"/>
    <s v="theater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5.7971014492753623"/>
    <n v="76.989583333333329"/>
    <s v="technology"/>
    <x v="8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88893648923637147"/>
    <n v="29.764705882352942"/>
    <s v="theater"/>
    <x v="3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0.82629942247889832"/>
    <n v="46.91959798994975"/>
    <s v="theater"/>
    <x v="3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0.45481220657276994"/>
    <n v="105.18691588785046"/>
    <s v="technology"/>
    <x v="8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100"/>
    <n v="69.907692307692301"/>
    <s v="music"/>
    <x v="7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.558435657734816"/>
    <n v="1"/>
    <s v="music"/>
    <x v="1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23636891777209479"/>
    <n v="60.011588275391958"/>
    <s v="music"/>
    <x v="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1.0754519851003908"/>
    <n v="52.006220379146917"/>
    <s v="music"/>
    <x v="7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1.7019374068554396"/>
    <n v="31.000176025347649"/>
    <s v="theater"/>
    <x v="3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1.5379357484620642"/>
    <n v="95.042492917847028"/>
    <s v="music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1.3524559708701791"/>
    <n v="75.968174204355108"/>
    <s v="theater"/>
    <x v="3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1.8987341772151898"/>
    <n v="71.013192612137203"/>
    <s v="music"/>
    <x v="1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45258620689655171"/>
    <n v="73.733333333333334"/>
    <s v="photography"/>
    <x v="14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0.99988495047640957"/>
    <n v="113.17073170731707"/>
    <s v="music"/>
    <x v="1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0.61609549480169423"/>
    <n v="105.00933552992861"/>
    <s v="theater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2790697674418605"/>
    <n v="79.176829268292678"/>
    <s v="technology"/>
    <x v="8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66783446463761764"/>
    <n v="57.333333333333336"/>
    <s v="technology"/>
    <x v="2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0.39485559566787004"/>
    <n v="58.178343949044589"/>
    <s v="music"/>
    <x v="1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0.99830851381380381"/>
    <n v="36.032520325203251"/>
    <s v="photography"/>
    <x v="14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0.81973902556243705"/>
    <n v="107.99068767908309"/>
    <s v="theater"/>
    <x v="3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0.72922092417590589"/>
    <n v="44.005985634477256"/>
    <s v="technology"/>
    <x v="2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0.24065161051462422"/>
    <n v="55.077868852459019"/>
    <s v="photography"/>
    <x v="14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3.1939561672525993"/>
    <n v="74"/>
    <s v="theater"/>
    <x v="3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23580370606511422"/>
    <n v="41.996858638743454"/>
    <s v="music"/>
    <x v="7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34.026772793053546"/>
    <n v="77.988161010260455"/>
    <s v="film &amp; video"/>
    <x v="12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9.4049904030710181"/>
    <n v="82.507462686567166"/>
    <s v="music"/>
    <x v="7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.2066365007541477"/>
    <n v="104.2"/>
    <s v="publishing"/>
    <x v="18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61344244615726207"/>
    <n v="25.5"/>
    <s v="film &amp; video"/>
    <x v="4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0.11177347242921014"/>
    <n v="100.98334401024984"/>
    <s v="theater"/>
    <x v="3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3.8180324069196572"/>
    <n v="111.83333333333333"/>
    <s v="technology"/>
    <x v="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1.3362770160353241"/>
    <n v="41.999115044247787"/>
    <s v="theater"/>
    <x v="3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24010941067991806"/>
    <n v="110.05115089514067"/>
    <s v="theater"/>
    <x v="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1.0394110004330879"/>
    <n v="58.997079225994888"/>
    <s v="theater"/>
    <x v="3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2795489524766781"/>
    <n v="32.985714285714288"/>
    <s v="food"/>
    <x v="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0.32419414597999258"/>
    <n v="45.005654509471306"/>
    <s v="theater"/>
    <x v="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1.6180620884289747"/>
    <n v="81.98196487897485"/>
    <s v="technology"/>
    <x v="8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13844189016602809"/>
    <n v="39.080882352941174"/>
    <s v="technology"/>
    <x v="2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1.446808510638298"/>
    <n v="58.996383363471971"/>
    <s v="theater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34123222748815168"/>
    <n v="40.988372093023258"/>
    <s v="music"/>
    <x v="1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1.392757660167131"/>
    <n v="31.029411764705884"/>
    <s v="theater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3.1313914944636436"/>
    <n v="37.789473684210527"/>
    <s v="film &amp; video"/>
    <x v="1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43502138975604115"/>
    <n v="32.006772009029348"/>
    <s v="theater"/>
    <x v="3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3.1238095238095238"/>
    <n v="95.966712898751737"/>
    <s v="film &amp; video"/>
    <x v="1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4.250733268153942"/>
    <n v="75"/>
    <s v="theater"/>
    <x v="3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1.4578408195429473"/>
    <n v="102.0498866213152"/>
    <s v="theater"/>
    <x v="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2.6348808030112925"/>
    <n v="105.75"/>
    <s v="theater"/>
    <x v="3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5.0017611835153222"/>
    <n v="37.069767441860463"/>
    <s v="theater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.191235059760956"/>
    <n v="35.049382716049379"/>
    <s v="music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81459385039008725"/>
    <n v="46.338461538461537"/>
    <s v="music"/>
    <x v="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0.27643158318316219"/>
    <n v="69.174603174603178"/>
    <s v="music"/>
    <x v="16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1.5836230204712245"/>
    <n v="109.07824427480917"/>
    <s v="music"/>
    <x v="5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33534006056964899"/>
    <n v="51.78"/>
    <s v="technology"/>
    <x v="8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10.461844065552061"/>
    <n v="82.010055304172951"/>
    <s v="film &amp; video"/>
    <x v="6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.859504132231405"/>
    <n v="35.958333333333336"/>
    <s v="music"/>
    <x v="5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0"/>
    <n v="74.461538461538467"/>
    <s v="music"/>
    <x v="1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14680181754631247"/>
    <n v="2"/>
    <s v="theater"/>
    <x v="3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1.2685312547760965"/>
    <n v="91.114649681528661"/>
    <s v="technology"/>
    <x v="2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4400376396622769"/>
    <n v="79.792682926829272"/>
    <s v="food"/>
    <x v="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29.655990510083036"/>
    <n v="42.999777678968428"/>
    <s v="theater"/>
    <x v="3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0.23156394727467047"/>
    <n v="63.225000000000001"/>
    <s v="music"/>
    <x v="17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2.5743707093821508"/>
    <n v="70.174999999999997"/>
    <s v="theater"/>
    <x v="3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23490721165139769"/>
    <n v="61.333333333333336"/>
    <s v="publishing"/>
    <x v="13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0.98890060770428412"/>
    <n v="99"/>
    <s v="music"/>
    <x v="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4.7194991749975737"/>
    <n v="96.984900146127615"/>
    <s v="film &amp; video"/>
    <x v="4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1.4831177027453455"/>
    <n v="51.004950495049506"/>
    <s v="film &amp; video"/>
    <x v="4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1.0534813319878911"/>
    <n v="28.044247787610619"/>
    <s v="film &amp; video"/>
    <x v="22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65853658536585369"/>
    <n v="60.984615384615381"/>
    <s v="theater"/>
    <x v="3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0.51239004599269011"/>
    <n v="73.214285714285708"/>
    <s v="theater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9.773806199385647E-2"/>
    <n v="39.997435299603637"/>
    <s v="music"/>
    <x v="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26.029216467463481"/>
    <n v="86.812121212121212"/>
    <s v="music"/>
    <x v="1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0.64486729086853078"/>
    <n v="42.125874125874127"/>
    <s v="theater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2.2344632280568457"/>
    <n v="103.97851239669421"/>
    <s v="theater"/>
    <x v="3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6307579819644162"/>
    <n v="62.003211991434689"/>
    <s v="film &amp; video"/>
    <x v="22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0.30108955428637446"/>
    <n v="31.005037783375315"/>
    <s v="film &amp; video"/>
    <x v="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11.84407796101949"/>
    <n v="89.991552956465242"/>
    <s v="film &amp; video"/>
    <x v="1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1.0139364099140449"/>
    <n v="39.235294117647058"/>
    <s v="theater"/>
    <x v="3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72474709346217725"/>
    <n v="54.993116108306566"/>
    <s v="food"/>
    <x v="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0659731125682259"/>
    <n v="47.992753623188406"/>
    <s v="photography"/>
    <x v="1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24774594001658773"/>
    <n v="87.966702470461868"/>
    <s v="theater"/>
    <x v="3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0.38435809929817799"/>
    <n v="51.999165275459099"/>
    <s v="film &amp; video"/>
    <x v="22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0.27275206836985183"/>
    <n v="29.999659863945578"/>
    <s v="music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0.59269496160621304"/>
    <n v="98.205357142857139"/>
    <s v="photography"/>
    <x v="14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0.83397842179108805"/>
    <n v="108.96182396606575"/>
    <s v="games"/>
    <x v="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0.51629090821360935"/>
    <n v="66.998379254457049"/>
    <s v="film &amp; video"/>
    <x v="1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0.23800079333597779"/>
    <n v="64.99333594668758"/>
    <s v="games"/>
    <x v="2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1.3036393264530146"/>
    <n v="99.841584158415841"/>
    <s v="games"/>
    <x v="11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58389146488064569"/>
    <n v="82.432835820895519"/>
    <s v="theater"/>
    <x v="3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0.6333333333333333"/>
    <n v="63.293478260869563"/>
    <s v="theater"/>
    <x v="3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0.91675834250091681"/>
    <n v="96.774193548387103"/>
    <s v="film &amp; video"/>
    <x v="1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2.3962106436333239"/>
    <n v="54.906040268456373"/>
    <s v="games"/>
    <x v="11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9.1371732593106643"/>
    <n v="39.010869565217391"/>
    <s v="film &amp; video"/>
    <x v="1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62744568884091212"/>
    <n v="75.84210526315789"/>
    <s v="music"/>
    <x v="1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0.2367330834484119"/>
    <n v="45.051671732522799"/>
    <s v="film &amp; video"/>
    <x v="1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1.0233450591621363"/>
    <n v="104.51546391752578"/>
    <s v="theater"/>
    <x v="3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23878366524804262"/>
    <n v="76.268292682926827"/>
    <s v="technology"/>
    <x v="8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0.9811971187161167"/>
    <n v="69.015695067264573"/>
    <s v="theater"/>
    <x v="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0.78292478329760462"/>
    <n v="101.97684085510689"/>
    <s v="publishing"/>
    <x v="9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0.224609375"/>
    <n v="42.915999999999997"/>
    <s v="music"/>
    <x v="1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0.17552657973921765"/>
    <n v="43.025210084033617"/>
    <s v="theater"/>
    <x v="3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0.19633064789113805"/>
    <n v="75.245283018867923"/>
    <s v="theater"/>
    <x v="3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0.30718820397296742"/>
    <n v="69.023364485981304"/>
    <s v="theater"/>
    <x v="3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0.10722524883839314"/>
    <n v="65.986486486486484"/>
    <s v="technology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0.47317408227123559"/>
    <n v="98.013800424628457"/>
    <s v="publishing"/>
    <x v="13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0.36586454088461884"/>
    <n v="60.105504587155963"/>
    <s v="games"/>
    <x v="2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33.333333333333336"/>
    <n v="26.000773395204948"/>
    <s v="publishing"/>
    <x v="18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1.8489583333333333"/>
    <n v="3"/>
    <s v="music"/>
    <x v="1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1596678907871627"/>
    <n v="38.019801980198018"/>
    <s v="theater"/>
    <x v="3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1.1233254130416694"/>
    <n v="106.15254237288136"/>
    <s v="theater"/>
    <x v="3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54085831863609646"/>
    <n v="81.019475655430711"/>
    <s v="film &amp; video"/>
    <x v="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0.83217036233007702"/>
    <n v="96.647727272727266"/>
    <s v="publishing"/>
    <x v="9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4.2752867570385815"/>
    <n v="57.003535651149086"/>
    <s v="music"/>
    <x v="1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68493150684931503"/>
    <n v="63.93333333333333"/>
    <s v="music"/>
    <x v="1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0.37246722288438616"/>
    <n v="90.456521739130437"/>
    <s v="theater"/>
    <x v="3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0.16736401673640167"/>
    <n v="72.172043010752688"/>
    <s v="theater"/>
    <x v="3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0.63412179164569704"/>
    <n v="77.934782608695656"/>
    <s v="photography"/>
    <x v="1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3.2049576093981673"/>
    <n v="38.065134099616856"/>
    <s v="music"/>
    <x v="1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906906906906907"/>
    <n v="57.936123348017624"/>
    <s v="music"/>
    <x v="1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0.26961695797694313"/>
    <n v="49.794392523364486"/>
    <s v="music"/>
    <x v="7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0.27573696145124715"/>
    <n v="54.050251256281406"/>
    <s v="photography"/>
    <x v="14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0.81246891062841986"/>
    <n v="30.002721335268504"/>
    <s v="theater"/>
    <x v="3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3026472026262486"/>
    <n v="70.127906976744185"/>
    <s v="theater"/>
    <x v="3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42804530609408659"/>
    <n v="26.996228786926462"/>
    <s v="music"/>
    <x v="17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0.55391432791728212"/>
    <n v="51.990606936416185"/>
    <s v="theater"/>
    <x v="3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0.39583804569102016"/>
    <n v="56.416666666666664"/>
    <s v="film &amp; video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3.6796445196783751"/>
    <n v="101.63218390804597"/>
    <s v="film &amp; video"/>
    <x v="19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78.699436763952889"/>
    <n v="25.005291005291006"/>
    <s v="games"/>
    <x v="11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0.32893678105427138"/>
    <n v="32.016393442622949"/>
    <s v="photography"/>
    <x v="1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0.72869955156950672"/>
    <n v="82.021647307286173"/>
    <s v="theater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3.1047865459249677"/>
    <n v="37.957446808510639"/>
    <s v="theater"/>
    <x v="3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41405669391655164"/>
    <n v="51.533333333333331"/>
    <s v="theater"/>
    <x v="3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1.0330578512396693"/>
    <n v="81.198275862068968"/>
    <s v="publishing"/>
    <x v="18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.3770931011386477E-2"/>
    <n v="40.030075187969928"/>
    <s v="games"/>
    <x v="11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0.30685305148312308"/>
    <n v="89.939759036144579"/>
    <s v="theater"/>
    <x v="3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0.58582308142940831"/>
    <n v="96.692307692307693"/>
    <s v="technology"/>
    <x v="2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0.17198679141441936"/>
    <n v="25.010989010989011"/>
    <s v="theater"/>
    <x v="3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1.0926457303788724"/>
    <n v="36.987277353689571"/>
    <s v="film &amp; video"/>
    <x v="1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2551784927280745"/>
    <n v="73.012609117361791"/>
    <s v="theater"/>
    <x v="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5.3394858272907051"/>
    <n v="68.240601503759393"/>
    <s v="film &amp; video"/>
    <x v="19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.2020115294983442"/>
    <n v="52.310344827586206"/>
    <s v="music"/>
    <x v="1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14157621519584709"/>
    <n v="61.765151515151516"/>
    <s v="technology"/>
    <x v="2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5.7319629800071583"/>
    <n v="25.027559055118111"/>
    <s v="theater"/>
    <x v="3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47680314841444033"/>
    <n v="106.28804347826087"/>
    <s v="theater"/>
    <x v="3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1.0226442658875092"/>
    <n v="75.07386363636364"/>
    <s v="music"/>
    <x v="5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5.9373608431052396E-2"/>
    <n v="39.970802919708028"/>
    <s v="music"/>
    <x v="16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.838163145156015"/>
    <n v="39.982195845697326"/>
    <s v="theater"/>
    <x v="3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21900474510281057"/>
    <n v="101.01541850220265"/>
    <s v="film &amp; video"/>
    <x v="4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10.181311018131101"/>
    <n v="76.813084112149539"/>
    <s v="technology"/>
    <x v="2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6.103286384976526"/>
    <n v="71.7"/>
    <s v="food"/>
    <x v="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7.4645434187608856E-2"/>
    <n v="33.28125"/>
    <s v="theater"/>
    <x v="3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2.8050429699428521"/>
    <n v="43.923497267759565"/>
    <s v="theater"/>
    <x v="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1.8198090692124105"/>
    <n v="36.004712041884815"/>
    <s v="theater"/>
    <x v="3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1.0611643330876934"/>
    <n v="88.21052631578948"/>
    <s v="theater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69485805042684134"/>
    <n v="65.240384615384613"/>
    <s v="theater"/>
    <x v="3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9447287615148414"/>
    <n v="69.958333333333329"/>
    <s v="music"/>
    <x v="1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20"/>
    <n v="39.877551020408163"/>
    <s v="food"/>
    <x v="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7.4367873078829944E-2"/>
    <n v="5"/>
    <s v="publishing"/>
    <x v="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3.1402162251382357"/>
    <n v="41.023728813559323"/>
    <s v="film &amp; video"/>
    <x v="4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1.2103951584193664"/>
    <n v="98.914285714285711"/>
    <s v="theater"/>
    <x v="3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18310227569971227"/>
    <n v="87.78125"/>
    <s v="music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0.34938857000249562"/>
    <n v="80.767605633802816"/>
    <s v="film &amp; video"/>
    <x v="4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12.645914396887159"/>
    <n v="94.28235294117647"/>
    <s v="theater"/>
    <x v="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0.75679157178018541"/>
    <n v="73.428571428571431"/>
    <s v="theater"/>
    <x v="3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499314755596163"/>
    <n v="65.968133535660087"/>
    <s v="publishing"/>
    <x v="13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1.3281503077421444"/>
    <n v="109.04109589041096"/>
    <s v="theater"/>
    <x v="3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4.918032786885246"/>
    <n v="41.16"/>
    <s v="music"/>
    <x v="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49172650640024979"/>
    <n v="99.125"/>
    <s v="games"/>
    <x v="11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0.32234312361940604"/>
    <n v="105.88429752066116"/>
    <s v="theater"/>
    <x v="3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0.25296079107738301"/>
    <n v="48.996525921966864"/>
    <s v="theater"/>
    <x v="3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0.33931168201648088"/>
    <n v="39"/>
    <s v="music"/>
    <x v="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503105590062111"/>
    <n v="31.022556390977442"/>
    <s v="film &amp; video"/>
    <x v="4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1.4997656616153725"/>
    <n v="103.87096774193549"/>
    <s v="theater"/>
    <x v="3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5.2009456264775418"/>
    <n v="59.268518518518519"/>
    <s v="food"/>
    <x v="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6.3122923588039868"/>
    <n v="42.3"/>
    <s v="theater"/>
    <x v="3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2.5838203629652416"/>
    <n v="53.117647058823529"/>
    <s v="music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10.430054374691053"/>
    <n v="50.796875"/>
    <s v="technology"/>
    <x v="2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.0621984515839473"/>
    <n v="101.15"/>
    <s v="publishing"/>
    <x v="13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60037580775752764"/>
    <n v="65.000810372771468"/>
    <s v="film &amp; video"/>
    <x v="12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4.1433891992551208"/>
    <n v="37.998645510835914"/>
    <s v="theater"/>
    <x v="3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60954670329670335"/>
    <n v="82.615384615384613"/>
    <s v="film &amp; video"/>
    <x v="4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1022553840936069"/>
    <n v="37.941368078175898"/>
    <s v="theater"/>
    <x v="3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2.1647624774503909"/>
    <n v="80.780821917808225"/>
    <s v="theater"/>
    <x v="3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2.5948103792415171"/>
    <n v="25.984375"/>
    <s v="film &amp; video"/>
    <x v="1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74871421419143414"/>
    <n v="30.363636363636363"/>
    <s v="theater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4.3674628672533409"/>
    <n v="54.004916018025398"/>
    <s v="music"/>
    <x v="1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54067062409754529"/>
    <n v="101.78672985781991"/>
    <s v="games"/>
    <x v="11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0.22536365498873182"/>
    <n v="45.003610108303249"/>
    <s v="film &amp; video"/>
    <x v="4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0.50004831384674853"/>
    <n v="77.068421052631578"/>
    <s v="food"/>
    <x v="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0.80672268907563027"/>
    <n v="88.076595744680844"/>
    <s v="technology"/>
    <x v="8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0.53586750635432012"/>
    <n v="47.035573122529641"/>
    <s v="theater"/>
    <x v="3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0.87500251726846168"/>
    <n v="110.99550763701707"/>
    <s v="music"/>
    <x v="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0305821987697152"/>
    <n v="87.003066141042481"/>
    <s v="music"/>
    <x v="1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81420595533498763"/>
    <n v="63.994402985074629"/>
    <s v="music"/>
    <x v="1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0.55821244061995168"/>
    <n v="105.9945205479452"/>
    <s v="theater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2507570613173784"/>
    <n v="73.989349112426041"/>
    <s v="theater"/>
    <x v="3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1.0610914083056859"/>
    <n v="84.02004626060139"/>
    <s v="theater"/>
    <x v="3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1.1810657490932763"/>
    <n v="88.966921119592882"/>
    <s v="photography"/>
    <x v="14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1.5032638714536781"/>
    <n v="76.990453460620529"/>
    <s v="music"/>
    <x v="7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1.8545229754790851"/>
    <n v="97.146341463414629"/>
    <s v="theater"/>
    <x v="3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2.3818994925204016"/>
    <n v="33.013605442176868"/>
    <s v="theater"/>
    <x v="3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6.8051297551707757"/>
    <n v="99.950602409638549"/>
    <s v="games"/>
    <x v="11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2.9006526468455403"/>
    <n v="69.966767371601208"/>
    <s v="film &amp; video"/>
    <x v="6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7.1388910922503365E-2"/>
    <n v="110.32"/>
    <s v="music"/>
    <x v="7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.3933330065885747"/>
    <n v="66.005235602094245"/>
    <s v="technology"/>
    <x v="2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1.8841576523062173"/>
    <n v="41.005742176284812"/>
    <s v="food"/>
    <x v="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20"/>
    <n v="103.96316359696641"/>
    <s v="theater"/>
    <x v="3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7830414980291871"/>
    <n v="5"/>
    <s v="music"/>
    <x v="17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2.8659160696008188"/>
    <n v="47.009935419771487"/>
    <s v="music"/>
    <x v="1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24354708939482897"/>
    <n v="29.606060606060606"/>
    <s v="theater"/>
    <x v="3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0.80816110227874938"/>
    <n v="81.010569583088667"/>
    <s v="theater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6956715751896474"/>
    <n v="94.35"/>
    <s v="film &amp; video"/>
    <x v="4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2.7105800058292044"/>
    <n v="26.058139534883722"/>
    <s v="technology"/>
    <x v="8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54079473312955562"/>
    <n v="85.775000000000006"/>
    <s v="theater"/>
    <x v="3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8.4642233856893547"/>
    <n v="103.73170731707317"/>
    <s v="games"/>
    <x v="11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33478406427854035"/>
    <n v="49.826086956521742"/>
    <s v="photography"/>
    <x v="1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0.4417902495337892"/>
    <n v="63.893048128342244"/>
    <s v="film &amp; video"/>
    <x v="1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0.57615755290173898"/>
    <n v="47.002434782608695"/>
    <s v="theater"/>
    <x v="3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0.26899309342057431"/>
    <n v="108.47727272727273"/>
    <s v="theater"/>
    <x v="3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0.62424969987995194"/>
    <n v="72.015706806282722"/>
    <s v="music"/>
    <x v="1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6.1868426479686531E-2"/>
    <n v="59.928057553956833"/>
    <s v="music"/>
    <x v="1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0.13634426927993182"/>
    <n v="78.209677419354833"/>
    <s v="music"/>
    <x v="7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0.1688872208669544"/>
    <n v="104.77678571428571"/>
    <s v="theater"/>
    <x v="3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2941176470588234"/>
    <n v="105.52475247524752"/>
    <s v="theater"/>
    <x v="3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36126163679310824"/>
    <n v="24.933333333333334"/>
    <s v="theater"/>
    <x v="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0.36627552058604085"/>
    <n v="69.873786407766985"/>
    <s v="film &amp; video"/>
    <x v="4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0.62749699661945069"/>
    <n v="95.733766233766232"/>
    <s v="film &amp; video"/>
    <x v="19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4734054980141733"/>
    <n v="29.997485752598056"/>
    <s v="theater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.2831611281764871E-2"/>
    <n v="59.011948529411768"/>
    <s v="theater"/>
    <x v="3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0.13695211545367672"/>
    <n v="84.757396449704146"/>
    <s v="film &amp; video"/>
    <x v="4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5839260635165138"/>
    <n v="78.010921177587846"/>
    <s v="theater"/>
    <x v="3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.8255578093306288"/>
    <n v="50.05215419501134"/>
    <s v="film &amp; video"/>
    <x v="4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27698574338085541"/>
    <n v="59.16"/>
    <s v="music"/>
    <x v="7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9.7489211455472731"/>
    <n v="93.702290076335885"/>
    <s v="music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7.1618037135278518"/>
    <n v="40.14173228346457"/>
    <s v="theater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2.4725274725274726"/>
    <n v="70.090140845070422"/>
    <s v="film &amp; video"/>
    <x v="4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62375249500998009"/>
    <n v="66.181818181818187"/>
    <s v="theater"/>
    <x v="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0.54364550210277973"/>
    <n v="47.714285714285715"/>
    <s v="theater"/>
    <x v="3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5681544028950543"/>
    <n v="62.896774193548389"/>
    <s v="theater"/>
    <x v="3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44369321783224169"/>
    <n v="86.611940298507463"/>
    <s v="photography"/>
    <x v="1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0.58136284867795851"/>
    <n v="75.126984126984127"/>
    <s v="food"/>
    <x v="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0.68414850771205971"/>
    <n v="41.004167534903104"/>
    <s v="film &amp; video"/>
    <x v="4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3084960503698553"/>
    <n v="50.007915567282325"/>
    <s v="publishing"/>
    <x v="9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2.5470265217899288"/>
    <n v="96.960674157303373"/>
    <s v="theater"/>
    <x v="3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8.873087030452929"/>
    <n v="100.93160377358491"/>
    <s v="technology"/>
    <x v="8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81892809219354334"/>
    <n v="89.227586206896547"/>
    <s v="music"/>
    <x v="7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0.53607326334599059"/>
    <n v="87.979166666666671"/>
    <s v="theater"/>
    <x v="3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3.749146369223766"/>
    <n v="89.54"/>
    <s v="photography"/>
    <x v="14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1.5234062712817931"/>
    <n v="29.09271523178808"/>
    <s v="publishing"/>
    <x v="9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43675411021782068"/>
    <n v="42.006218905472636"/>
    <s v="technology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0.21304926764314247"/>
    <n v="47.004903563255965"/>
    <s v="music"/>
    <x v="17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0.76856462437757089"/>
    <n v="110.44117647058823"/>
    <s v="film &amp; video"/>
    <x v="4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0.59860800914143253"/>
    <n v="41.990909090909092"/>
    <s v="theater"/>
    <x v="3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0.57516154228502447"/>
    <n v="48.012468827930178"/>
    <s v="film &amp; video"/>
    <x v="6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0.13932142271758727"/>
    <n v="31.019823788546255"/>
    <s v="music"/>
    <x v="1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1.5661467638868769"/>
    <n v="99.203252032520325"/>
    <s v="film &amp; video"/>
    <x v="1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50"/>
    <n v="66.022316684378325"/>
    <s v="music"/>
    <x v="7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6.5349985477781009E-2"/>
    <n v="2"/>
    <s v="photography"/>
    <x v="14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2.4779361846571621"/>
    <n v="46.060200668896321"/>
    <s v="theater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1.1598151877739604"/>
    <n v="73.650000000000006"/>
    <s v="film &amp; video"/>
    <x v="1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31687197465024203"/>
    <n v="55.99336650082919"/>
    <s v="theater"/>
    <x v="3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1.1158442341764994"/>
    <n v="68.985695127402778"/>
    <s v="theater"/>
    <x v="3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54901303382087929"/>
    <n v="60.981609195402299"/>
    <s v="theater"/>
    <x v="3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0.28099173553719009"/>
    <n v="110.98139534883721"/>
    <s v="film &amp; video"/>
    <x v="4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0.75851265561876491"/>
    <n v="25"/>
    <s v="theater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2.1590981466148653"/>
    <n v="78.759740259740255"/>
    <s v="film &amp; video"/>
    <x v="4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2.7675741861135119"/>
    <n v="87.960784313725483"/>
    <s v="music"/>
    <x v="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9557652248498959"/>
    <n v="49.987398739873989"/>
    <s v="games"/>
    <x v="2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0.149508756941478"/>
    <n v="99.524390243902445"/>
    <s v="theater"/>
    <x v="3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1.6110109837793722"/>
    <n v="104.82089552238806"/>
    <s v="publishing"/>
    <x v="1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1.1806405068849786"/>
    <n v="108.01469237832875"/>
    <s v="film &amp; video"/>
    <x v="1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9.0423836838750802"/>
    <n v="28.998544660724033"/>
    <s v="food"/>
    <x v="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2.281085294965004"/>
    <n v="30.028708133971293"/>
    <s v="theater"/>
    <x v="3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1.8027571580063626"/>
    <n v="41.005559416261292"/>
    <s v="film &amp; video"/>
    <x v="4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1.7421751114800506"/>
    <n v="62.866666666666667"/>
    <s v="theater"/>
    <x v="3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81014316326022107"/>
    <n v="47.005002501250623"/>
    <s v="film &amp; video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0.77845243655612639"/>
    <n v="26.997693638285604"/>
    <s v="technology"/>
    <x v="2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5627597672485454"/>
    <n v="68.329787234042556"/>
    <s v="theater"/>
    <x v="3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78555304740406318"/>
    <n v="50.974576271186443"/>
    <s v="technology"/>
    <x v="8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9.4002416841569669"/>
    <n v="54.024390243902438"/>
    <s v="theater"/>
    <x v="3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2.4709302325581395"/>
    <n v="97.055555555555557"/>
    <s v="food"/>
    <x v="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34762456546929316"/>
    <n v="24.867469879518072"/>
    <s v="music"/>
    <x v="7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0.17453699214583535"/>
    <n v="84.423913043478265"/>
    <s v="photography"/>
    <x v="14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0.88570587459013894"/>
    <n v="47.091324200913242"/>
    <s v="theater"/>
    <x v="3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2.1557497289367946"/>
    <n v="77.996041171813147"/>
    <s v="theater"/>
    <x v="3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1.1028286689262143"/>
    <n v="62.967871485943775"/>
    <s v="film &amp; video"/>
    <x v="1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1.4762165117550574"/>
    <n v="81.006080449017773"/>
    <s v="photography"/>
    <x v="14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51950697769175924"/>
    <n v="65.321428571428569"/>
    <s v="theater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2089810017271156"/>
    <n v="104.43617021276596"/>
    <s v="theater"/>
    <x v="3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1.8462474336552352"/>
    <n v="69.989010989010993"/>
    <s v="theater"/>
    <x v="3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.9800664451827243"/>
    <n v="83.023989898989896"/>
    <s v="film &amp; video"/>
    <x v="4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85560296429373461"/>
    <n v="90.3"/>
    <s v="theater"/>
    <x v="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9.5043134961251649E-2"/>
    <n v="103.98131932282546"/>
    <s v="theater"/>
    <x v="3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0.81251880830574785"/>
    <n v="54.931726907630519"/>
    <s v="music"/>
    <x v="17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0.55978957307614485"/>
    <n v="51.921875"/>
    <s v="film &amp; video"/>
    <x v="1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0.28146679881070369"/>
    <n v="60.02834008097166"/>
    <s v="theater"/>
    <x v="3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0.61764103305735329"/>
    <n v="44.003488879197555"/>
    <s v="film &amp; video"/>
    <x v="22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4.0137614678899078"/>
    <n v="53.003513254551258"/>
    <s v="film &amp; video"/>
    <x v="19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50321498462398662"/>
    <n v="54.5"/>
    <s v="technology"/>
    <x v="8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2.8774752475247523"/>
    <n v="75.04195804195804"/>
    <s v="theater"/>
    <x v="3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56683123057231666"/>
    <n v="35.911111111111111"/>
    <s v="theater"/>
    <x v="3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0.19554893379271812"/>
    <n v="36.952702702702702"/>
    <s v="music"/>
    <x v="7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1.2188564258827748"/>
    <n v="63.170588235294119"/>
    <s v="theater"/>
    <x v="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4.1108226942840496"/>
    <n v="29.99462365591398"/>
    <s v="technology"/>
    <x v="8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1.9808743169398908"/>
    <n v="86"/>
    <s v="film &amp; video"/>
    <x v="19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10341261633919338"/>
    <n v="75.014876033057845"/>
    <s v="games"/>
    <x v="11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25"/>
    <n v="101.19767441860465"/>
    <s v="games"/>
    <x v="11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81403385590942501"/>
    <n v="4"/>
    <s v="film &amp; video"/>
    <x v="1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5763546798029557"/>
    <n v="29.001272669424118"/>
    <s v="music"/>
    <x v="1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1.7751997586351205"/>
    <n v="98.225806451612897"/>
    <s v="film &amp; video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2.2688598979013044"/>
    <n v="87.001693480101608"/>
    <s v="film &amp; video"/>
    <x v="22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84479057895347487"/>
    <n v="45.205128205128204"/>
    <s v="film &amp; video"/>
    <x v="6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0.96039045382384969"/>
    <n v="37.001341561577675"/>
    <s v="theater"/>
    <x v="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3.7537537537537538"/>
    <n v="94.976947040498445"/>
    <s v="music"/>
    <x v="7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8473708152915606"/>
    <n v="28.956521739130434"/>
    <s v="theater"/>
    <x v="3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1.1103278110680297"/>
    <n v="55.993396226415094"/>
    <s v="theater"/>
    <x v="3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58266569555717407"/>
    <n v="54.038095238095238"/>
    <s v="film &amp; video"/>
    <x v="4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0.70898574852533836"/>
    <n v="82.38"/>
    <s v="theater"/>
    <x v="3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3.2701700904146604"/>
    <n v="66.997115384615384"/>
    <s v="film &amp; video"/>
    <x v="6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92451726155646574"/>
    <n v="107.91401869158878"/>
    <s v="games"/>
    <x v="2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0.74931593348768677"/>
    <n v="69.009501187648453"/>
    <s v="film &amp; video"/>
    <x v="1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0.53233661796352927"/>
    <n v="39.006568144499177"/>
    <s v="theater"/>
    <x v="3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0.30120481927710846"/>
    <n v="110.3625"/>
    <s v="publishing"/>
    <x v="18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0.17384825530858064"/>
    <n v="94.857142857142861"/>
    <s v="technology"/>
    <x v="8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2.4691358024691357"/>
    <n v="57.935251798561154"/>
    <s v="technology"/>
    <x v="2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5422153369481022"/>
    <n v="101.25"/>
    <s v="theater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0.34988823014870252"/>
    <n v="64.95597484276729"/>
    <s v="film &amp; video"/>
    <x v="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0.31347962382445144"/>
    <n v="27.00524934383202"/>
    <s v="technology"/>
    <x v="8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2.5488051440124622"/>
    <n v="50.97422680412371"/>
    <s v="food"/>
    <x v="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56135623666778933"/>
    <n v="104.94260869565217"/>
    <s v="music"/>
    <x v="1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0.2738600575106121"/>
    <n v="84.028301886792448"/>
    <s v="music"/>
    <x v="5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0.87760910815939275"/>
    <n v="102.85915492957747"/>
    <s v="film &amp; video"/>
    <x v="19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3.3524736528833023"/>
    <n v="39.962085308056871"/>
    <s v="publishing"/>
    <x v="18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1.8426186863212659"/>
    <n v="51.001785714285717"/>
    <s v="publishing"/>
    <x v="13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42311642466621158"/>
    <n v="40.823008849557525"/>
    <s v="film &amp; video"/>
    <x v="22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0.19496344435418358"/>
    <n v="58.999637155297535"/>
    <s v="technology"/>
    <x v="8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0.99353049907578561"/>
    <n v="71.156069364161851"/>
    <s v="food"/>
    <x v="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2292801270547924"/>
    <n v="99.494252873563212"/>
    <s v="photography"/>
    <x v="14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6.0957910014513788"/>
    <n v="103.98634590377114"/>
    <s v="theater"/>
    <x v="3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.8948503192636206"/>
    <n v="76.555555555555557"/>
    <s v="publishing"/>
    <x v="13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38431077238675165"/>
    <n v="87.068592057761734"/>
    <s v="theater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3.2538428386726044"/>
    <n v="48.99554707379135"/>
    <s v="food"/>
    <x v="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7.4074074074074074"/>
    <n v="42.969135802469133"/>
    <s v="theater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55983027448432676"/>
    <n v="33.428571428571431"/>
    <s v="publishing"/>
    <x v="18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0.45442853468232874"/>
    <n v="83.982949701619773"/>
    <s v="theater"/>
    <x v="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0.98511617946246921"/>
    <n v="101.41739130434783"/>
    <s v="theater"/>
    <x v="3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0.52219321148825071"/>
    <n v="109.87058823529412"/>
    <s v="technology"/>
    <x v="8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32749643962937552"/>
    <n v="31.916666666666668"/>
    <s v="journalism"/>
    <x v="2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4.1674848901398613"/>
    <n v="70.993450675399103"/>
    <s v="food"/>
    <x v="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1381639545594105"/>
    <n v="77.026890756302521"/>
    <s v="film &amp; video"/>
    <x v="12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0.18269511838643671"/>
    <n v="101.78125"/>
    <s v="photography"/>
    <x v="14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0.24125452352231605"/>
    <n v="51.059701492537314"/>
    <s v="technology"/>
    <x v="8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110.25794841031794"/>
    <n v="68.02051282051282"/>
    <s v="theater"/>
    <x v="3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2.9262466407882952"/>
    <n v="30.87037037037037"/>
    <s v="film &amp; video"/>
    <x v="1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4.1755726838957621"/>
    <n v="27.908333333333335"/>
    <s v="technology"/>
    <x v="8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.0801849053249177"/>
    <n v="79.994818652849744"/>
    <s v="technology"/>
    <x v="2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e v="#DIV/0!"/>
    <n v="38.003378378378379"/>
    <s v="film &amp; video"/>
    <x v="4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1.4256146571006933"/>
    <n v="0"/>
    <s v="theater"/>
    <x v="3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18870663376397154"/>
    <n v="59.990534521158132"/>
    <s v="film &amp; video"/>
    <x v="4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0.55455276950177235"/>
    <n v="37.037634408602152"/>
    <s v="games"/>
    <x v="11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0831889081455806"/>
    <n v="99.963043478260872"/>
    <s v="film &amp; video"/>
    <x v="6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7.1937264943586463"/>
    <n v="111.6774193548387"/>
    <s v="music"/>
    <x v="1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0786581492623176"/>
    <n v="36.014409221902014"/>
    <s v="publishing"/>
    <x v="15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2.5089605734767026"/>
    <n v="66.010284810126578"/>
    <s v="theater"/>
    <x v="3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89103291713961408"/>
    <n v="44.05263157894737"/>
    <s v="technology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4099238557442892"/>
    <n v="52.999726551818434"/>
    <s v="theater"/>
    <x v="3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83970287436753144"/>
    <n v="95"/>
    <s v="theater"/>
    <x v="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4.1636148515409319"/>
    <n v="70.908396946564892"/>
    <s v="film &amp; video"/>
    <x v="6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71777882946837046"/>
    <n v="98.060773480662988"/>
    <s v="theater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2.5460122699386503"/>
    <n v="53.046025104602514"/>
    <s v="games"/>
    <x v="1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4.4565112617678242"/>
    <n v="93.142857142857139"/>
    <s v="film &amp; video"/>
    <x v="19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1.7927871586408173"/>
    <n v="58.945075757575758"/>
    <s v="music"/>
    <x v="1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2.3516615407696349"/>
    <n v="36.067669172932334"/>
    <s v="theater"/>
    <x v="3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8928571428571429"/>
    <n v="63.030732860520096"/>
    <s v="publishing"/>
    <x v="9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4.14790996784566"/>
    <n v="84.717948717948715"/>
    <s v="food"/>
    <x v="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0.98284311014258696"/>
    <n v="62.2"/>
    <s v="film &amp; video"/>
    <x v="1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0.23487962419260131"/>
    <n v="101.97518330513255"/>
    <s v="music"/>
    <x v="1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0.68709881565862041"/>
    <n v="106.4375"/>
    <s v="theater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3.081335041796327"/>
    <n v="29.975609756097562"/>
    <s v="film &amp; video"/>
    <x v="6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14278914802475012"/>
    <n v="85.806282722513089"/>
    <s v="film &amp; video"/>
    <x v="12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1.1918260698087162"/>
    <n v="70.82022471910112"/>
    <s v="film &amp; video"/>
    <x v="1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1.1877828054298643"/>
    <n v="40.998484082870135"/>
    <s v="theater"/>
    <x v="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64122373300370827"/>
    <n v="28.063492063492063"/>
    <s v="technology"/>
    <x v="8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0038200339558574"/>
    <n v="88.054421768707485"/>
    <s v="theater"/>
    <x v="3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.2453300124533002"/>
    <n v="31"/>
    <s v="film &amp; video"/>
    <x v="1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.8850174216027877"/>
    <n v="90.337500000000006"/>
    <s v="music"/>
    <x v="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.090025745369986"/>
    <n v="63.777777777777779"/>
    <s v="games"/>
    <x v="1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1.0468884926375759"/>
    <n v="53.995515695067262"/>
    <s v="publishing"/>
    <x v="13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19885657469550086"/>
    <n v="48.993956043956047"/>
    <s v="games"/>
    <x v="11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0.62796736308029943"/>
    <n v="63.857142857142854"/>
    <s v="theater"/>
    <x v="3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6.6567052670900262"/>
    <n v="82.996393146979258"/>
    <s v="music"/>
    <x v="7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20745232585973031"/>
    <n v="55.08230452674897"/>
    <s v="film &amp; video"/>
    <x v="6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0.66680274886031166"/>
    <n v="62.044554455445542"/>
    <s v="theater"/>
    <x v="3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0.85308535907413963"/>
    <n v="104.97857142857143"/>
    <s v="publishing"/>
    <x v="13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2.6528035908405512"/>
    <n v="94.044676806083643"/>
    <s v="film &amp; video"/>
    <x v="4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1.3764044943820224"/>
    <n v="44.007716049382715"/>
    <s v="games"/>
    <x v="2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37596651769880118"/>
    <n v="92.467532467532465"/>
    <s v="food"/>
    <x v="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4.1312723390428445"/>
    <n v="57.072874493927124"/>
    <s v="photography"/>
    <x v="14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39.896373056994818"/>
    <n v="109.07848101265823"/>
    <s v="games"/>
    <x v="2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6.1237738026543562"/>
    <n v="39.387755102040813"/>
    <s v="music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36166365280289331"/>
    <n v="77.022222222222226"/>
    <s v="games"/>
    <x v="11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1.1260808365171928"/>
    <n v="92.166666666666671"/>
    <s v="music"/>
    <x v="1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611353711790393"/>
    <n v="61.007063197026021"/>
    <s v="theater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0.10319917440660474"/>
    <n v="78.068181818181813"/>
    <s v="theater"/>
    <x v="3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0.36912114544825042"/>
    <n v="80.75"/>
    <s v="film &amp; video"/>
    <x v="6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0.35184809703851244"/>
    <n v="59.991289782244557"/>
    <s v="theater"/>
    <x v="3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5"/>
    <n v="110.03018372703411"/>
    <s v="technology"/>
    <x v="8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1.7055247258470805"/>
    <n v="4"/>
    <s v="music"/>
    <x v="7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1.0151139183397249"/>
    <n v="37.99856063332134"/>
    <s v="technology"/>
    <x v="2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2.2739996267761455"/>
    <n v="96.369565217391298"/>
    <s v="theater"/>
    <x v="3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65935591338145472"/>
    <n v="72.978599221789878"/>
    <s v="music"/>
    <x v="1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0.44715735680317981"/>
    <n v="26.007220216606498"/>
    <s v="music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0.41710114702815432"/>
    <n v="104.36296296296297"/>
    <s v="music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0.50167224080267558"/>
    <n v="102.18852459016394"/>
    <s v="publishing"/>
    <x v="1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0.72809440120512181"/>
    <n v="54.117647058823529"/>
    <s v="film &amp; video"/>
    <x v="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0.99039700529528507"/>
    <n v="63.222222222222221"/>
    <s v="theater"/>
    <x v="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0.12591921023471342"/>
    <n v="104.03228962818004"/>
    <s v="theater"/>
    <x v="3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0.27048958615093321"/>
    <n v="49.994334277620396"/>
    <s v="film &amp; video"/>
    <x v="1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7.8014184397163122"/>
    <n v="56.015151515151516"/>
    <s v="theater"/>
    <x v="3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72449579009203058"/>
    <n v="48.807692307692307"/>
    <s v="music"/>
    <x v="1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1931283726917175"/>
    <n v="60.082352941176474"/>
    <s v="film &amp; video"/>
    <x v="4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48875704294263672"/>
    <n v="78.990502793296088"/>
    <s v="theater"/>
    <x v="3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2550921435499514"/>
    <n v="53.99499443826474"/>
    <s v="theater"/>
    <x v="3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5745038681466532"/>
    <n v="111.45945945945945"/>
    <s v="music"/>
    <x v="5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0.53753860774530771"/>
    <n v="60.922131147540981"/>
    <s v="music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0.42133948223456663"/>
    <n v="26.0015444015444"/>
    <s v="theater"/>
    <x v="3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0.32716748458537814"/>
    <n v="80.993208828522924"/>
    <s v="film &amp; video"/>
    <x v="1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1.062215477996965"/>
    <n v="34.995963302752294"/>
    <s v="music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1.838235294117647"/>
    <n v="94.142857142857139"/>
    <s v="film &amp; video"/>
    <x v="1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89381003201707576"/>
    <n v="52.085106382978722"/>
    <s v="music"/>
    <x v="1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0.2708939500351159"/>
    <n v="24.986666666666668"/>
    <s v="journalism"/>
    <x v="23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1.589057820339177"/>
    <n v="69.215277777777771"/>
    <s v="food"/>
    <x v="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1.5401714830104796"/>
    <n v="93.944444444444443"/>
    <s v="theater"/>
    <x v="3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5.304010349288486"/>
    <n v="98.40625"/>
    <s v="theater"/>
    <x v="3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5.9685799109351807"/>
    <n v="41.783783783783782"/>
    <s v="music"/>
    <x v="17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98899345988195886"/>
    <n v="65.991836734693877"/>
    <s v="film &amp; video"/>
    <x v="22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0.29282381098824695"/>
    <n v="72.05747126436782"/>
    <s v="music"/>
    <x v="17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1.5620932048945586"/>
    <n v="48.003209242618745"/>
    <s v="theater"/>
    <x v="3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1.9201059368792761"/>
    <n v="54.098591549295776"/>
    <s v="technology"/>
    <x v="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31017166114156303"/>
    <n v="107.88095238095238"/>
    <s v="games"/>
    <x v="11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0.83676335286426806"/>
    <n v="67.034103410341032"/>
    <s v="film &amp; video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0.68120933792575589"/>
    <n v="64.01425914445133"/>
    <s v="technology"/>
    <x v="2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0.10519987977156597"/>
    <n v="96.066176470588232"/>
    <s v="publishing"/>
    <x v="18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1.3718622300058376"/>
    <n v="51.184615384615384"/>
    <s v="music"/>
    <x v="1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1.2656906285888674"/>
    <n v="43.92307692307692"/>
    <s v="food"/>
    <x v="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1.5450811656561705"/>
    <n v="91.021198830409361"/>
    <s v="theater"/>
    <x v="3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1.2190934065934067"/>
    <n v="50.127450980392155"/>
    <s v="film &amp; video"/>
    <x v="4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9.6370061034371984E-2"/>
    <n v="67.720930232558146"/>
    <s v="publishing"/>
    <x v="15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7.7458874672726372"/>
    <n v="61.03921568627451"/>
    <s v="games"/>
    <x v="1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64581917063222294"/>
    <n v="80.011857707509876"/>
    <s v="theater"/>
    <x v="3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4.086146682188591"/>
    <n v="47.001497753369947"/>
    <s v="film &amp; video"/>
    <x v="1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0.47955250861216275"/>
    <n v="71.127388535031841"/>
    <s v="theater"/>
    <x v="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1.0031746031746032"/>
    <n v="89.99079189686924"/>
    <s v="theater"/>
    <x v="3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49603774726271854"/>
    <n v="43.032786885245905"/>
    <s v="film &amp; video"/>
    <x v="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0.61693997771055564"/>
    <n v="67.997714808043881"/>
    <s v="theater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27.445226917057902"/>
    <n v="73.004566210045667"/>
    <s v="music"/>
    <x v="1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20"/>
    <n v="62.341463414634148"/>
    <s v="film &amp; video"/>
    <x v="4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48394530649869411"/>
    <n v="5"/>
    <s v="food"/>
    <x v="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0.77981047644116874"/>
    <n v="67.103092783505161"/>
    <s v="technology"/>
    <x v="8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0.83569851781772309"/>
    <n v="79.978947368421046"/>
    <s v="theater"/>
    <x v="3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0.58571824773174497"/>
    <n v="62.176470588235297"/>
    <s v="theater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0.53415344771770801"/>
    <n v="53.005950297514879"/>
    <s v="theater"/>
    <x v="3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0.53083528493364562"/>
    <n v="57.738317757009348"/>
    <s v="publishing"/>
    <x v="9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0.76162221102913097"/>
    <n v="40.03125"/>
    <s v="music"/>
    <x v="1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0.35214446952595935"/>
    <n v="81.016591928251117"/>
    <s v="food"/>
    <x v="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0.83042683939544926"/>
    <n v="35.047468354430379"/>
    <s v="music"/>
    <x v="17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0.23863154842882311"/>
    <n v="102.92307692307692"/>
    <s v="film &amp; video"/>
    <x v="22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7.21830985915493"/>
    <n v="27.998126756166094"/>
    <s v="theater"/>
    <x v="3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71717755928282245"/>
    <n v="75.733333333333334"/>
    <s v="theater"/>
    <x v="3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0.57471264367816088"/>
    <n v="45.026041666666664"/>
    <s v="music"/>
    <x v="5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0.64312583424341707"/>
    <n v="73.615384615384613"/>
    <s v="theater"/>
    <x v="3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0.58669243511871894"/>
    <n v="56.991701244813278"/>
    <s v="theater"/>
    <x v="3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52766097782174948"/>
    <n v="85.223529411764702"/>
    <s v="theater"/>
    <x v="3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0.40045766590389015"/>
    <n v="50.962184873949582"/>
    <s v="music"/>
    <x v="7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0466420025351155"/>
    <n v="63.563636363636363"/>
    <s v="theater"/>
    <x v="3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3.5134601933389531"/>
    <n v="80.999165275459092"/>
    <s v="publishing"/>
    <x v="9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37310195227765725"/>
    <n v="86.044753086419746"/>
    <s v="theater"/>
    <x v="3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0.16134216513622698"/>
    <n v="90.0390625"/>
    <s v="photography"/>
    <x v="14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31.947261663286003"/>
    <n v="74.006063432835816"/>
    <s v="theater"/>
    <x v="3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0.6253066854103948"/>
    <n v="92.4375"/>
    <s v="music"/>
    <x v="7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0.35791985402484383"/>
    <n v="55.999257333828446"/>
    <s v="theater"/>
    <x v="3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1.2924349474409789"/>
    <n v="32.983796296296298"/>
    <s v="photography"/>
    <x v="14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48466489965921999"/>
    <n v="93.596774193548384"/>
    <s v="theater"/>
    <x v="3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0.14404033129276198"/>
    <n v="69.867724867724874"/>
    <s v="theater"/>
    <x v="3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0.6588072122052705"/>
    <n v="72.129870129870127"/>
    <s v="food"/>
    <x v="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484173336217464"/>
    <n v="30.041666666666668"/>
    <s v="music"/>
    <x v="7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1.5904905407667838"/>
    <n v="73.968000000000004"/>
    <s v="theater"/>
    <x v="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32216635103071467"/>
    <n v="68.65517241379311"/>
    <s v="theater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2.3331823182965503"/>
    <n v="59.992164544564154"/>
    <s v="theater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1.2030885257676422"/>
    <n v="111.15827338129496"/>
    <s v="theater"/>
    <x v="3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1.273377574765147"/>
    <n v="53.038095238095238"/>
    <s v="film &amp; video"/>
    <x v="1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87647392647707922"/>
    <n v="55.985524728588658"/>
    <s v="film &amp; video"/>
    <x v="19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5494823302584038"/>
    <n v="69.986760812003524"/>
    <s v="film &amp; video"/>
    <x v="1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1.2592592592592593"/>
    <n v="48.998079877112133"/>
    <s v="film &amp; video"/>
    <x v="1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8.7572440437862209"/>
    <n v="103.84615384615384"/>
    <s v="theater"/>
    <x v="3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.7798013245033113"/>
    <n v="99.127659574468083"/>
    <s v="theater"/>
    <x v="3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6.0599929182052712"/>
    <n v="107.37777777777778"/>
    <s v="film &amp; video"/>
    <x v="6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83355502349915755"/>
    <n v="76.922178988326849"/>
    <s v="theater"/>
    <x v="3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0.68749065909430573"/>
    <n v="58.128865979381445"/>
    <s v="theater"/>
    <x v="3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0.45170678469653791"/>
    <n v="103.73643410852713"/>
    <s v="technology"/>
    <x v="8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0662568306010929"/>
    <n v="87.962666666666664"/>
    <s v="theater"/>
    <x v="3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1.0762929802838366"/>
    <n v="28"/>
    <s v="theater"/>
    <x v="3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1.1286707529045832"/>
    <n v="37.999361294443261"/>
    <s v="music"/>
    <x v="1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2.4154589371980677"/>
    <n v="29.999313893653515"/>
    <s v="games"/>
    <x v="11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1.5858719078714576"/>
    <n v="103.5"/>
    <s v="publishing"/>
    <x v="18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2.0626069860854535"/>
    <n v="85.994467496542185"/>
    <s v="food"/>
    <x v="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50"/>
    <n v="98.011627906976742"/>
    <s v="theater"/>
    <x v="3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1.1302064479800504"/>
    <n v="2"/>
    <s v="music"/>
    <x v="17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78839482812992745"/>
    <n v="44.994570837642193"/>
    <s v="film &amp; video"/>
    <x v="12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4.2756360008551271E-2"/>
    <n v="31.012224938875306"/>
    <s v="technology"/>
    <x v="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0.19669993705602015"/>
    <n v="59.970085470085472"/>
    <s v="technology"/>
    <x v="2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0.52225249772933702"/>
    <n v="58.9973474801061"/>
    <s v="music"/>
    <x v="1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2.3737444615970649"/>
    <n v="50.045454545454547"/>
    <s v="photography"/>
    <x v="14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12.135922330097088"/>
    <n v="98.966269841269835"/>
    <s v="food"/>
    <x v="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1.6648730771665505"/>
    <n v="58.857142857142854"/>
    <s v="film &amp; video"/>
    <x v="22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2.1171724258901947"/>
    <n v="81.010256410256417"/>
    <s v="music"/>
    <x v="1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1.2234471632159183"/>
    <n v="76.013333333333335"/>
    <s v="film &amp; video"/>
    <x v="4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1.8454520320707768"/>
    <n v="96.597402597402592"/>
    <s v="theater"/>
    <x v="3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1.0217830675948798"/>
    <n v="76.957446808510639"/>
    <s v="music"/>
    <x v="17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1.294665976178146"/>
    <n v="67.984732824427482"/>
    <s v="theater"/>
    <x v="3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2.9882202401113998"/>
    <n v="88.781609195402297"/>
    <s v="theater"/>
    <x v="3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41738276454701695"/>
    <n v="24.99623706491063"/>
    <s v="music"/>
    <x v="17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1.5617128463476071"/>
    <n v="44.922794117647058"/>
    <s v="film &amp; video"/>
    <x v="4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56766762649115587"/>
    <n v="79.400000000000006"/>
    <s v="theater"/>
    <x v="3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4.9168603611657433"/>
    <n v="29.009546539379475"/>
    <s v="journalism"/>
    <x v="2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7882527711118732"/>
    <n v="73.59210526315789"/>
    <s v="theater"/>
    <x v="3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0.21328418142321112"/>
    <n v="107.97038864898211"/>
    <s v="theater"/>
    <x v="3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0.8192936949641979"/>
    <n v="68.987284287011803"/>
    <s v="music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787892202477211"/>
    <n v="111.02236719478098"/>
    <s v="theater"/>
    <x v="3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2.2903885480572597"/>
    <n v="24.997515808491418"/>
    <s v="theater"/>
    <x v="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2.9816593886462881"/>
    <n v="42.155172413793103"/>
    <s v="music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81314443792438595"/>
    <n v="47.003284072249592"/>
    <s v="photography"/>
    <x v="14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0.52701033718510493"/>
    <n v="36.0392749244713"/>
    <s v="journalism"/>
    <x v="2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1958483754512634"/>
    <n v="101.03760683760684"/>
    <s v="photography"/>
    <x v="1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5.5651882096314109"/>
    <n v="39.927927927927925"/>
    <s v="publishing"/>
    <x v="13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9.6478533526290405E-2"/>
    <n v="83.158139534883716"/>
    <s v="film &amp; video"/>
    <x v="6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.026639026385187"/>
    <n v="39.97520661157025"/>
    <s v="food"/>
    <x v="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1.1575922584052767"/>
    <n v="47.993908629441627"/>
    <s v="games"/>
    <x v="2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66592674805771368"/>
    <n v="95.978877489438744"/>
    <s v="theater"/>
    <x v="3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0.2789907811741873"/>
    <n v="78.728155339805824"/>
    <s v="theater"/>
    <x v="3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0.18421052631578946"/>
    <n v="56.081632653061227"/>
    <s v="theater"/>
    <x v="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1.4814658045946605"/>
    <n v="69.090909090909093"/>
    <s v="publishing"/>
    <x v="9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52152145191572208"/>
    <n v="102.05291576673866"/>
    <s v="theater"/>
    <x v="3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0.1072961373390558"/>
    <n v="107.32089552238806"/>
    <s v="technology"/>
    <x v="8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0.23295043778616756"/>
    <n v="51.970260223048328"/>
    <s v="theater"/>
    <x v="3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0.99346761023407726"/>
    <n v="71.137142857142862"/>
    <s v="film &amp; video"/>
    <x v="19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0.4412846285854376"/>
    <n v="106.49275362318841"/>
    <s v="technology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0.7023458350891979"/>
    <n v="42.93684210526316"/>
    <s v="film &amp; video"/>
    <x v="4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1033468186833395"/>
    <n v="30.037974683544302"/>
    <s v="film &amp; video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1.5633124198412423"/>
    <n v="70.623376623376629"/>
    <s v="music"/>
    <x v="1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1.1886102403343783"/>
    <n v="66.016018306636155"/>
    <s v="theater"/>
    <x v="3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74663204025320562"/>
    <n v="96.911392405063296"/>
    <s v="theater"/>
    <x v="3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6937081991577905"/>
    <n v="62.867346938775512"/>
    <s v="music"/>
    <x v="1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65444760357432985"/>
    <n v="108.98537682789652"/>
    <s v="theater"/>
    <x v="3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0.22386829525090796"/>
    <n v="26.999314599040439"/>
    <s v="music"/>
    <x v="5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1.1849479583666933"/>
    <n v="65.004147943311438"/>
    <s v="technology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33.333333333333336"/>
    <n v="111.51785714285714"/>
    <s v="film &amp; video"/>
    <x v="6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57134067286351553"/>
    <n v="3"/>
    <s v="technology"/>
    <x v="8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8471337579617835"/>
    <n v="110.99268292682927"/>
    <s v="theater"/>
    <x v="3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32064249878621137"/>
    <n v="56.746987951807228"/>
    <s v="technology"/>
    <x v="8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0.81445422205579476"/>
    <n v="97.020608439646708"/>
    <s v="publishing"/>
    <x v="1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0098305246120156"/>
    <n v="92.08620689655173"/>
    <s v="film &amp; video"/>
    <x v="1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78218579077251671"/>
    <n v="82.986666666666665"/>
    <s v="publishing"/>
    <x v="9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0.63045167976509198"/>
    <n v="103.03791821561339"/>
    <s v="technology"/>
    <x v="2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0.14143094841930118"/>
    <n v="68.922619047619051"/>
    <s v="film &amp; video"/>
    <x v="6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0.70230758205532462"/>
    <n v="87.737226277372258"/>
    <s v="theater"/>
    <x v="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0.67631330607109152"/>
    <n v="75.021505376344081"/>
    <s v="theater"/>
    <x v="3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4.9206349206349209"/>
    <n v="50.863999999999997"/>
    <s v="theater"/>
    <x v="3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5.4329371816638369E-2"/>
    <n v="90"/>
    <s v="theater"/>
    <x v="3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0.61750492214068375"/>
    <n v="72.896039603960389"/>
    <s v="theater"/>
    <x v="3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0.2114966270408051"/>
    <n v="108.48543689320388"/>
    <s v="publishing"/>
    <x v="15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0872878420505714"/>
    <n v="101.98095238095237"/>
    <s v="music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19318072056408769"/>
    <n v="44.009146341463413"/>
    <s v="games"/>
    <x v="2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0.4038073262186328"/>
    <n v="65.942675159235662"/>
    <s v="theater"/>
    <x v="3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0.99795599374774557"/>
    <n v="24.987387387387386"/>
    <s v="film &amp; video"/>
    <x v="4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0.65359477124183007"/>
    <n v="28.003367003367003"/>
    <s v="technology"/>
    <x v="8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2.6960024790827393"/>
    <n v="85.829268292682926"/>
    <s v="publishing"/>
    <x v="13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22.766623687603609"/>
    <n v="84.921052631578945"/>
    <s v="theater"/>
    <x v="3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0.63894817273996785"/>
    <n v="90.483333333333334"/>
    <s v="music"/>
    <x v="1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0.36981132075471695"/>
    <n v="25.00197628458498"/>
    <s v="film &amp; video"/>
    <x v="4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0.74593730574549333"/>
    <n v="92.013888888888886"/>
    <s v="theater"/>
    <x v="3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9842044182439997"/>
    <n v="93.066115702479337"/>
    <s v="theater"/>
    <x v="3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1.1259253115474734"/>
    <n v="61.008145363408524"/>
    <s v="games"/>
    <x v="2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60606060606060608"/>
    <n v="92.036259541984734"/>
    <s v="theater"/>
    <x v="3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5.7142857142857144"/>
    <n v="81.132596685082873"/>
    <s v="technology"/>
    <x v="2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5386169087236703"/>
    <n v="73.5"/>
    <s v="theater"/>
    <x v="3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0.24232837177211036"/>
    <n v="85.221311475409834"/>
    <s v="film &amp; video"/>
    <x v="6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1.10803324099723"/>
    <n v="110.96825396825396"/>
    <s v="technology"/>
    <x v="8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1.0871383174443887"/>
    <n v="32.968036529680369"/>
    <s v="technology"/>
    <x v="2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18975104182929611"/>
    <n v="96.005352363960753"/>
    <s v="music"/>
    <x v="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0.31333930170098478"/>
    <n v="84.96632653061225"/>
    <s v="music"/>
    <x v="16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0.28233539313871725"/>
    <n v="25.007462686567163"/>
    <s v="theater"/>
    <x v="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0398736675878406"/>
    <n v="65.998995479658461"/>
    <s v="photography"/>
    <x v="1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73587907716785994"/>
    <n v="87.34482758620689"/>
    <s v="publishing"/>
    <x v="9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47.97687861271676"/>
    <n v="27.933333333333334"/>
    <s v="music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1.639344262295082"/>
    <n v="103.8"/>
    <s v="theater"/>
    <x v="3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3.329145728643216"/>
    <n v="31.937172774869111"/>
    <s v="music"/>
    <x v="7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8.4805653710247356E-2"/>
    <n v="99.5"/>
    <s v="theater"/>
    <x v="3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8.8803374528232074E-2"/>
    <n v="108.84615384615384"/>
    <s v="theater"/>
    <x v="3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7.7380952380952381"/>
    <n v="110.76229508196721"/>
    <s v="music"/>
    <x v="5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404494382022472"/>
    <n v="29.647058823529413"/>
    <s v="theater"/>
    <x v="3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3.2998565279770444"/>
    <n v="101.71428571428571"/>
    <s v="theater"/>
    <x v="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47056839264631473"/>
    <n v="61.5"/>
    <s v="technology"/>
    <x v="8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0.43695380774032461"/>
    <n v="35"/>
    <s v="technology"/>
    <x v="2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8604135785256175"/>
    <n v="40.049999999999997"/>
    <s v="theater"/>
    <x v="3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63576550602498705"/>
    <n v="110.97231270358306"/>
    <s v="film &amp; video"/>
    <x v="1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00"/>
    <n v="36.959016393442624"/>
    <s v="technology"/>
    <x v="8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43046753557335882"/>
    <n v="1"/>
    <s v="music"/>
    <x v="5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1.081685938082805"/>
    <n v="30.974074074074075"/>
    <s v="publishing"/>
    <x v="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38955656858682136"/>
    <n v="47.035087719298247"/>
    <s v="theater"/>
    <x v="3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0.59357689097240374"/>
    <n v="88.065693430656935"/>
    <s v="photography"/>
    <x v="14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0.60032017075773747"/>
    <n v="37.005616224648989"/>
    <s v="theater"/>
    <x v="3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0.12952077313938429"/>
    <n v="26.027777777777779"/>
    <s v="theater"/>
    <x v="3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0.24578651685393257"/>
    <n v="67.817567567567565"/>
    <s v="theater"/>
    <x v="3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0.17724020238915003"/>
    <n v="49.964912280701753"/>
    <s v="film &amp; video"/>
    <x v="6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1.4614143000479867"/>
    <n v="110.01646903820817"/>
    <s v="music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2.9110414657666346"/>
    <n v="89.964678178963894"/>
    <s v="music"/>
    <x v="5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15256588072122051"/>
    <n v="79.009523809523813"/>
    <s v="games"/>
    <x v="11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0.56415215989684075"/>
    <n v="86.867469879518069"/>
    <s v="music"/>
    <x v="1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0.88355948248658878"/>
    <n v="62.04"/>
    <s v="music"/>
    <x v="1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0.13732833957553059"/>
    <n v="26.970212765957445"/>
    <s v="theater"/>
    <x v="3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0.48"/>
    <n v="54.121621621621621"/>
    <s v="music"/>
    <x v="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3.2080861349154031"/>
    <n v="41.035353535353536"/>
    <s v="music"/>
    <x v="7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1.7553998410749114"/>
    <n v="55.052419354838712"/>
    <s v="film &amp; video"/>
    <x v="2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4329004329004329"/>
    <n v="107.93762183235867"/>
    <s v="publishing"/>
    <x v="18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1.1511740875845509"/>
    <n v="73.92"/>
    <s v="theater"/>
    <x v="3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36935234495791103"/>
    <n v="31.995894428152493"/>
    <s v="games"/>
    <x v="11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0223907547851212"/>
    <n v="53.898148148148145"/>
    <s v="theater"/>
    <x v="3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88214829054285138"/>
    <n v="106.5"/>
    <s v="theater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0.52478134110787167"/>
    <n v="32.999805409612762"/>
    <s v="music"/>
    <x v="7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0.73800738007380073"/>
    <n v="43.00254993625159"/>
    <s v="theater"/>
    <x v="3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9.7107438016528924"/>
    <n v="86.858974358974365"/>
    <s v="technology"/>
    <x v="2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.5256874543877283"/>
    <n v="96.8"/>
    <s v="music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2.0397068736816926"/>
    <n v="32.995456610631528"/>
    <s v="theater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12691594259494288"/>
    <n v="68.028106508875737"/>
    <s v="theater"/>
    <x v="3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1.2452315764150619"/>
    <n v="58.867816091954026"/>
    <s v="film &amp; video"/>
    <x v="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94078583287216377"/>
    <n v="105.04572803850782"/>
    <s v="theater"/>
    <x v="3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9710013593112823"/>
    <n v="33.054878048780488"/>
    <s v="film &amp; video"/>
    <x v="6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46443857572170111"/>
    <n v="78.821428571428569"/>
    <s v="theater"/>
    <x v="3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0.70806621375944889"/>
    <n v="68.204968944099377"/>
    <s v="film &amp; video"/>
    <x v="1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0.86702101721363434"/>
    <n v="75.731884057971016"/>
    <s v="music"/>
    <x v="1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0.51781435968776568"/>
    <n v="30.996070133010882"/>
    <s v="technology"/>
    <x v="2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0.13703636031427005"/>
    <n v="101.88188976377953"/>
    <s v="film &amp; video"/>
    <x v="1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1.0033773813817752"/>
    <n v="52.879227053140099"/>
    <s v="music"/>
    <x v="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.1342155009451795"/>
    <n v="71.005820721769496"/>
    <s v="music"/>
    <x v="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2.6857654431512983"/>
    <n v="102.38709677419355"/>
    <s v="film &amp; video"/>
    <x v="1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.2743861626800999"/>
    <n v="74.466666666666669"/>
    <s v="theater"/>
    <x v="3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.8888888888888888"/>
    <n v="51.009883198562441"/>
    <s v="theater"/>
    <x v="3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.9411764705882355"/>
    <n v="90"/>
    <s v="food"/>
    <x v="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8.4323495592180914E-2"/>
    <n v="97.142857142857139"/>
    <s v="theater"/>
    <x v="3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0.79748670855485737"/>
    <n v="72.071823204419886"/>
    <s v="publishing"/>
    <x v="9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6.9471624266144811"/>
    <n v="75.236363636363635"/>
    <s v="music"/>
    <x v="1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.8245614035087718"/>
    <n v="32.967741935483872"/>
    <s v="film &amp; video"/>
    <x v="6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91214594335093613"/>
    <n v="54.807692307692307"/>
    <s v="games"/>
    <x v="2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0.53058676654182269"/>
    <n v="45.037837837837834"/>
    <s v="technology"/>
    <x v="2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1493158510377846"/>
    <n v="52.958677685950413"/>
    <s v="theater"/>
    <x v="3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100"/>
    <n v="60.017959183673469"/>
    <s v="theater"/>
    <x v="3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49282194128990786"/>
    <n v="1"/>
    <s v="music"/>
    <x v="1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0.50753110674525215"/>
    <n v="44.028301886792455"/>
    <s v="photography"/>
    <x v="14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0.93457943925233644"/>
    <n v="86.028169014084511"/>
    <s v="photography"/>
    <x v="14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0.37211965078002002"/>
    <n v="28.012875536480685"/>
    <s v="theater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1.9667477696674778"/>
    <n v="32.050458715596328"/>
    <s v="music"/>
    <x v="1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8.472524812394093E-2"/>
    <n v="73.611940298507463"/>
    <s v="film &amp; video"/>
    <x v="4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0.37878787878787878"/>
    <n v="108.71052631578948"/>
    <s v="film &amp; video"/>
    <x v="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3.2849020846493997"/>
    <n v="42.97674418604651"/>
    <s v="theater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1.5903135447727479"/>
    <n v="83.315789473684205"/>
    <s v="food"/>
    <x v="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51779935275080902"/>
    <n v="42"/>
    <s v="film &amp; video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2969713965227145"/>
    <n v="55.927601809954751"/>
    <s v="theater"/>
    <x v="3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44340463458110518"/>
    <n v="105.03681885125184"/>
    <s v="games"/>
    <x v="11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0.41770003915937864"/>
    <n v="48"/>
    <s v="publishing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1.0847457627118644"/>
    <n v="112.66176470588235"/>
    <s v="games"/>
    <x v="11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76785257230611725"/>
    <n v="81.944444444444443"/>
    <s v="music"/>
    <x v="1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0.16254416961130741"/>
    <n v="64.049180327868854"/>
    <s v="music"/>
    <x v="1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0.27115311429658762"/>
    <n v="106.39097744360902"/>
    <s v="theater"/>
    <x v="3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9.1336116910229651E-2"/>
    <n v="76.011249497790274"/>
    <s v="publishing"/>
    <x v="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.9738301175426924"/>
    <n v="111.07246376811594"/>
    <s v="theater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12490632025980515"/>
    <n v="95.936170212765958"/>
    <s v="games"/>
    <x v="11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0.34330554193231977"/>
    <n v="43.043010752688176"/>
    <s v="music"/>
    <x v="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0.2857414991903991"/>
    <n v="67.966666666666669"/>
    <s v="film &amp; video"/>
    <x v="4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0.28005464480874315"/>
    <n v="89.991428571428571"/>
    <s v="music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0.79058000669667772"/>
    <n v="58.095238095238095"/>
    <s v="music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0.25806451612903225"/>
    <n v="83.996875000000003"/>
    <s v="publishing"/>
    <x v="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0.21880128155036338"/>
    <n v="88.853503184713375"/>
    <s v="film &amp; video"/>
    <x v="12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0.37495924356048255"/>
    <n v="65.963917525773198"/>
    <s v="theater"/>
    <x v="3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1.4492753623188406"/>
    <n v="74.804878048780495"/>
    <s v="film &amp; video"/>
    <x v="6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1.9476567255021302"/>
    <n v="69.98571428571428"/>
    <s v="theater"/>
    <x v="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85.393258426966298"/>
    <n v="32.006493506493506"/>
    <s v="theater"/>
    <x v="3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0.91762193220371013"/>
    <n v="64.727272727272734"/>
    <s v="theater"/>
    <x v="3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0.3172831164252769"/>
    <n v="24.998110087408456"/>
    <s v="photography"/>
    <x v="1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0.63415089060897134"/>
    <n v="104.97764070932922"/>
    <s v="publishing"/>
    <x v="18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0.65016031350195935"/>
    <n v="64.987878787878785"/>
    <s v="publishing"/>
    <x v="1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1143429642557041"/>
    <n v="94.352941176470594"/>
    <s v="theater"/>
    <x v="3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1.3309234308248439"/>
    <n v="44.001706484641637"/>
    <s v="technology"/>
    <x v="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11724960254372019"/>
    <n v="64.744680851063833"/>
    <s v="music"/>
    <x v="7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0.71991001124859388"/>
    <n v="84.00667779632721"/>
    <s v="music"/>
    <x v="17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0.52581261950286806"/>
    <n v="34.061302681992338"/>
    <s v="theater"/>
    <x v="3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0.99757254488218694"/>
    <n v="93.273885350318466"/>
    <s v="film &amp; video"/>
    <x v="4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0.70048495112000619"/>
    <n v="32.998301726577978"/>
    <s v="theater"/>
    <x v="3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0.17757783828578194"/>
    <n v="83.812903225806451"/>
    <s v="technology"/>
    <x v="2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3.2556418793932669"/>
    <n v="63.992424242424242"/>
    <s v="technology"/>
    <x v="8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1.0060592203041043"/>
    <n v="81.909090909090907"/>
    <s v="photography"/>
    <x v="14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50620261139716261"/>
    <n v="93.053191489361708"/>
    <s v="film &amp; video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0.19665683382497542"/>
    <n v="101.98449039881831"/>
    <s v="technology"/>
    <x v="2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0.42061929479148025"/>
    <n v="105.9375"/>
    <s v="technology"/>
    <x v="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0.2954482503923922"/>
    <n v="101.58181818181818"/>
    <s v="food"/>
    <x v="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0.7513737804194236"/>
    <n v="62.970930232558139"/>
    <s v="film &amp; video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00"/>
    <n v="29.045602605863191"/>
    <s v="music"/>
    <x v="7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48123195380173245"/>
    <n v="1"/>
    <s v="music"/>
    <x v="1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1.9560878243512974"/>
    <n v="77.924999999999997"/>
    <s v="music"/>
    <x v="5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15336047783896253"/>
    <n v="80.806451612903231"/>
    <s v="games"/>
    <x v="11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0.88004158325141912"/>
    <n v="76.006816632583508"/>
    <s v="music"/>
    <x v="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0.97679078310235434"/>
    <n v="72.993613824192337"/>
    <s v="publishing"/>
    <x v="1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0.28043935498948352"/>
    <n v="53"/>
    <s v="theater"/>
    <x v="3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0.71496020504519087"/>
    <n v="54.164556962025316"/>
    <s v="food"/>
    <x v="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4398848092152627"/>
    <n v="32.946666666666665"/>
    <s v="film &amp; video"/>
    <x v="12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2.8141865844255975"/>
    <n v="79.371428571428567"/>
    <s v="food"/>
    <x v="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9737730975561297"/>
    <n v="41.174603174603178"/>
    <s v="theater"/>
    <x v="3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0.94451003541912637"/>
    <n v="77.430769230769229"/>
    <s v="technology"/>
    <x v="8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0.53353658536585369"/>
    <n v="57.159509202453989"/>
    <s v="theater"/>
    <x v="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0.25854108956602029"/>
    <n v="77.17647058823529"/>
    <s v="theater"/>
    <x v="3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0.28812512862728956"/>
    <n v="24.953917050691246"/>
    <s v="film &amp; video"/>
    <x v="19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0.53815234362023723"/>
    <n v="97.18"/>
    <s v="film &amp; video"/>
    <x v="12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2.3126067429944968"/>
    <n v="46.000916870415651"/>
    <s v="theater"/>
    <x v="3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61562139284340134"/>
    <n v="88.023385300668153"/>
    <s v="photography"/>
    <x v="14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0.5410000772857253"/>
    <n v="25.99"/>
    <s v="food"/>
    <x v="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4.2187825724411088"/>
    <n v="102.69047619047619"/>
    <s v="theater"/>
    <x v="3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1.1127167630057804"/>
    <n v="72.958174904942965"/>
    <s v="film &amp; video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36683221145953043"/>
    <n v="57.190082644628099"/>
    <s v="theater"/>
    <x v="3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0.5880880880880881"/>
    <n v="84.013793103448279"/>
    <s v="theater"/>
    <x v="3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0.53110965332795079"/>
    <n v="98.666666666666671"/>
    <s v="film &amp; video"/>
    <x v="22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0.28823816215906156"/>
    <n v="42.007419183889773"/>
    <s v="photography"/>
    <x v="14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1.4455626715462031"/>
    <n v="32.002753556677376"/>
    <s v="photography"/>
    <x v="1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3.9317858834675508"/>
    <n v="81.567164179104481"/>
    <s v="music"/>
    <x v="1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1.2919733392298702"/>
    <n v="37.035087719298247"/>
    <s v="photography"/>
    <x v="14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2.6679841897233203"/>
    <n v="103.033360455655"/>
    <s v="food"/>
    <x v="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18389113644722324"/>
    <n v="84.333333333333329"/>
    <s v="music"/>
    <x v="16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0.43759483379164271"/>
    <n v="102.60377358490567"/>
    <s v="publishing"/>
    <x v="9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5675035528185695"/>
    <n v="79.992129246064621"/>
    <s v="music"/>
    <x v="5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27027027027027029"/>
    <n v="70.055309734513273"/>
    <s v="theater"/>
    <x v="3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0.42032389664977127"/>
    <n v="37"/>
    <s v="theater"/>
    <x v="3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1.5616142776162525"/>
    <n v="41.911917098445599"/>
    <s v="film &amp; video"/>
    <x v="12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84546735556599339"/>
    <n v="57.992576882290564"/>
    <s v="theater"/>
    <x v="3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789111119808995"/>
    <n v="40.942307692307693"/>
    <s v="theater"/>
    <x v="3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3.4076015727391873"/>
    <n v="69.9972602739726"/>
    <s v="music"/>
    <x v="7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47642516839165433"/>
    <n v="73.838709677419359"/>
    <s v="theater"/>
    <x v="3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0.5889777029869584"/>
    <n v="41.979310344827589"/>
    <s v="theater"/>
    <x v="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0.86237319456653561"/>
    <n v="77.93442622950819"/>
    <s v="music"/>
    <x v="5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0.38669760247486468"/>
    <n v="106.01972789115646"/>
    <s v="music"/>
    <x v="7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0.43368268883267075"/>
    <n v="47.018181818181816"/>
    <s v="film &amp; video"/>
    <x v="4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0.77994428969359331"/>
    <n v="76.016483516483518"/>
    <s v="publishing"/>
    <x v="18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0.52992518703241898"/>
    <n v="54.120603015075375"/>
    <s v="film &amp; video"/>
    <x v="4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4.386028087864602"/>
    <n v="57.285714285714285"/>
    <s v="film &amp; video"/>
    <x v="19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0.1291265048455047"/>
    <n v="103.81308411214954"/>
    <s v="theater"/>
    <x v="3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3.6109971276159212"/>
    <n v="105.02602739726028"/>
    <s v="food"/>
    <x v="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1.9055015905778212"/>
    <n v="90.259259259259252"/>
    <s v="theater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24564183835182252"/>
    <n v="76.978705978705975"/>
    <s v="film &amp; video"/>
    <x v="4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50"/>
    <n v="102.60162601626017"/>
    <s v="music"/>
    <x v="17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64029270523667958"/>
    <n v="2"/>
    <s v="technology"/>
    <x v="2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0.39615166949632147"/>
    <n v="55.0062893081761"/>
    <s v="music"/>
    <x v="1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57.827926657263752"/>
    <n v="32.127272727272725"/>
    <s v="technology"/>
    <x v="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8.1761006289308185"/>
    <n v="50.642857142857146"/>
    <s v="publishing"/>
    <x v="9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60980316480123509"/>
    <n v="49.6875"/>
    <s v="publishing"/>
    <x v="1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0.61356537260151722"/>
    <n v="54.894067796610166"/>
    <s v="theater"/>
    <x v="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4.9376017362995119"/>
    <n v="46.931937172774866"/>
    <s v="film &amp; video"/>
    <x v="4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31324313243132429"/>
    <n v="44.951219512195124"/>
    <s v="theater"/>
    <x v="3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0.20879248347059506"/>
    <n v="30.99898322318251"/>
    <s v="games"/>
    <x v="11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5.113354294224723"/>
    <n v="107.7625"/>
    <s v="theater"/>
    <x v="3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50264320998353407"/>
    <n v="102.07770270270271"/>
    <s v="theater"/>
    <x v="3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0.12578616352201258"/>
    <n v="24.976190476190474"/>
    <s v="technology"/>
    <x v="2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1.9754615038271048"/>
    <n v="79.944134078212286"/>
    <s v="film &amp; video"/>
    <x v="6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1.7410228509249184"/>
    <n v="67.946462715105156"/>
    <s v="film &amp; video"/>
    <x v="6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64255675322554306"/>
    <n v="26.070921985815602"/>
    <s v="theater"/>
    <x v="3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2.7550260610573343"/>
    <n v="105.0032154340836"/>
    <s v="film &amp; video"/>
    <x v="19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1.7167381974248928"/>
    <n v="25.826923076923077"/>
    <s v="photography"/>
    <x v="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42123933045116951"/>
    <n v="77.666666666666671"/>
    <s v="film &amp; video"/>
    <x v="12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1.7021276595744681"/>
    <n v="57.82692307692308"/>
    <s v="publishing"/>
    <x v="15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4774700289375777"/>
    <n v="92.955555555555549"/>
    <s v="theater"/>
    <x v="3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32.56198347107437"/>
    <n v="37.945098039215686"/>
    <s v="film &amp; video"/>
    <x v="1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56833259619637333"/>
    <n v="31.842105263157894"/>
    <s v="technology"/>
    <x v="2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0.42037586547972305"/>
    <n v="40"/>
    <s v="music"/>
    <x v="21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0.20489671957231709"/>
    <n v="101.1"/>
    <s v="theater"/>
    <x v="3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0.44629574531389465"/>
    <n v="84.006989951944078"/>
    <s v="theater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5.516804058338618"/>
    <n v="103.41538461538461"/>
    <s v="theater"/>
    <x v="3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2.1811572250833082"/>
    <n v="105.13333333333334"/>
    <s v="food"/>
    <x v="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85240292077846691"/>
    <n v="89.21621621621621"/>
    <s v="theater"/>
    <x v="3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0.46017402945113789"/>
    <n v="51.995234312946785"/>
    <s v="technology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0.89058524173027986"/>
    <n v="64.956521739130437"/>
    <s v="theater"/>
    <x v="3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3789492057950776"/>
    <n v="46.235294117647058"/>
    <s v="theater"/>
    <x v="3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4710219127585501"/>
    <n v="51.151785714285715"/>
    <s v="theater"/>
    <x v="3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0.41710710510527671"/>
    <n v="33.909722222222221"/>
    <s v="music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0.54964539007092195"/>
    <n v="92.016298633017882"/>
    <s v="theater"/>
    <x v="3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0.60926887734718338"/>
    <n v="107.42857142857143"/>
    <s v="theater"/>
    <x v="3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61.065088757396452"/>
    <n v="75.848484848484844"/>
    <s v="theater"/>
    <x v="3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.0143478107219845"/>
    <n v="80.476190476190482"/>
    <s v="theater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9115228376102249"/>
    <n v="86.978483606557376"/>
    <s v="film &amp; video"/>
    <x v="4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2.031779109143006"/>
    <n v="105.13541666666667"/>
    <s v="publishing"/>
    <x v="1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1.6068819996753774"/>
    <n v="57.298507462686565"/>
    <s v="games"/>
    <x v="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7.6580587711487089"/>
    <n v="93.348484848484844"/>
    <s v="technology"/>
    <x v="2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.5471394037066881"/>
    <n v="71.987179487179489"/>
    <s v="theater"/>
    <x v="3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2661876514328685"/>
    <n v="92.611940298507463"/>
    <s v="theater"/>
    <x v="3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2281994595922379"/>
    <n v="104.99122807017544"/>
    <s v="food"/>
    <x v="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3.0821610966759252"/>
    <n v="30.958174904942965"/>
    <s v="photography"/>
    <x v="1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10.086625541409633"/>
    <n v="33.001182732111175"/>
    <s v="photography"/>
    <x v="1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3.7460978147762747"/>
    <n v="84.187845303867405"/>
    <s v="theater"/>
    <x v="3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1.5883744508279825"/>
    <n v="73.92307692307692"/>
    <s v="theater"/>
    <x v="3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1974789915966388"/>
    <n v="36.987499999999997"/>
    <s v="film &amp; video"/>
    <x v="4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20"/>
    <n v="46.896551724137929"/>
    <s v="technology"/>
    <x v="2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9.1162860879187207E-2"/>
    <n v="5"/>
    <s v="theater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.4266524164844538"/>
    <n v="102.02437459910199"/>
    <s v="music"/>
    <x v="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1.6666666666666667"/>
    <n v="45.007502206531335"/>
    <s v="film &amp; video"/>
    <x v="4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27240638428483732"/>
    <n v="94.285714285714292"/>
    <s v="film &amp; video"/>
    <x v="2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9.0171325518485126E-2"/>
    <n v="101.02325581395348"/>
    <s v="technology"/>
    <x v="2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5.2551963695445121"/>
    <n v="97.037499999999994"/>
    <s v="theater"/>
    <x v="3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7881614926813576"/>
    <n v="43.00963855421687"/>
    <s v="film &amp; video"/>
    <x v="22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0.13612176710803117"/>
    <n v="94.916030534351151"/>
    <s v="theater"/>
    <x v="3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21.866988387875132"/>
    <n v="72.151785714285708"/>
    <s v="film &amp; video"/>
    <x v="1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1.1757161179991449"/>
    <n v="51.007692307692309"/>
    <s v="publishing"/>
    <x v="1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3823529411764708"/>
    <n v="85.054545454545448"/>
    <s v="technology"/>
    <x v="2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0.33780613681148541"/>
    <n v="43.87096774193548"/>
    <s v="publishing"/>
    <x v="1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1.180708425055033"/>
    <n v="40.063909774436091"/>
    <s v="food"/>
    <x v="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2810695837131571"/>
    <n v="43.833333333333336"/>
    <s v="photography"/>
    <x v="14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0.25879308316668626"/>
    <n v="84.92903225806451"/>
    <s v="theater"/>
    <x v="3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0.12622512622512622"/>
    <n v="41.067632850241544"/>
    <s v="music"/>
    <x v="1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0.72974623982565334"/>
    <n v="54.971428571428568"/>
    <s v="theater"/>
    <x v="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0.29567574226931131"/>
    <n v="77.010807374443743"/>
    <s v="music"/>
    <x v="21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0.92397660818713445"/>
    <n v="71.201754385964918"/>
    <s v="food"/>
    <x v="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6458835567734438"/>
    <n v="91.935483870967744"/>
    <s v="theater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3.6067892503536068"/>
    <n v="97.069023569023571"/>
    <s v="theater"/>
    <x v="3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43784094171691074"/>
    <n v="58.916666666666664"/>
    <s v="film &amp; video"/>
    <x v="19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4.6263753056234718"/>
    <n v="58.015466983938133"/>
    <s v="technology"/>
    <x v="2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6746907388833169"/>
    <n v="103.87301587301587"/>
    <s v="theater"/>
    <x v="3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0.64546975854649769"/>
    <n v="93.46875"/>
    <s v="music"/>
    <x v="7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0.31041440322830982"/>
    <n v="61.970370370370368"/>
    <s v="theater"/>
    <x v="3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1.3521344407958278"/>
    <n v="92.042857142857144"/>
    <s v="theater"/>
    <x v="3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11572734637194769"/>
    <n v="77.268656716417908"/>
    <s v="food"/>
    <x v="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0.69801957237604939"/>
    <n v="93.923913043478265"/>
    <s v="games"/>
    <x v="11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2.482513035736996"/>
    <n v="84.969458128078813"/>
    <s v="theater"/>
    <x v="3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56109203584289424"/>
    <n v="105.97035040431267"/>
    <s v="publishing"/>
    <x v="9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1774325429272281"/>
    <n v="36.969040247678016"/>
    <s v="technology"/>
    <x v="2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68522961295938511"/>
    <n v="81.533333333333331"/>
    <s v="film &amp; video"/>
    <x v="4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0.65590312815338048"/>
    <n v="80.999140154772135"/>
    <s v="film &amp; video"/>
    <x v="4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4896570994472726"/>
    <n v="26.010498687664043"/>
    <s v="theater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2.4809160305343512"/>
    <n v="25.998410896708286"/>
    <s v="music"/>
    <x v="1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6127520273789152"/>
    <n v="34.173913043478258"/>
    <s v="music"/>
    <x v="1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1.9187589303939578"/>
    <n v="28.002083333333335"/>
    <s v="film &amp; video"/>
    <x v="4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20016680567139283"/>
    <n v="76.546875"/>
    <s v="publishing"/>
    <x v="15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1.1405176195350197"/>
    <n v="53.053097345132741"/>
    <s v="publishing"/>
    <x v="18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8359931475971509"/>
    <n v="106.859375"/>
    <s v="film &amp; video"/>
    <x v="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0.23443999092490359"/>
    <n v="46.020746887966808"/>
    <s v="music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1.288117770767613"/>
    <n v="100.17424242424242"/>
    <s v="film &amp; video"/>
    <x v="6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1.9048776207255005"/>
    <n v="101.44"/>
    <s v="photography"/>
    <x v="14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63505116959064323"/>
    <n v="87.972684085510693"/>
    <s v="publishing"/>
    <x v="18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3710012463647694"/>
    <n v="74.995594713656388"/>
    <s v="food"/>
    <x v="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1.6510971105800565"/>
    <n v="42.982142857142854"/>
    <s v="theater"/>
    <x v="3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1.7608333553657827"/>
    <n v="33.115107913669064"/>
    <s v="theater"/>
    <x v="3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1.7685732023750775"/>
    <n v="101.13101604278074"/>
    <s v="music"/>
    <x v="7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e v="#DIV/0!"/>
    <n v="55.98841354723708"/>
    <s v="food"/>
    <x v="0"/>
  </r>
  <r>
    <m/>
    <m/>
    <m/>
    <m/>
    <m/>
    <x v="4"/>
    <m/>
    <m/>
    <m/>
    <m/>
    <m/>
    <m/>
    <m/>
    <m/>
    <m/>
    <m/>
    <m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9.6153846153846159E-2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0.7605789942675919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6955995155429955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1.443494776828110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5759757483895414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4.7706422018348622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3052710128213825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5.0168595643853093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.9326683291770574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375776846365081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0792079207920793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1.1192041215135904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40796503156872266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1.4976897339210793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2.1138126724631645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1539715605470519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0.62738699988876112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4944982755789127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2.0605980679832516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8909258057538395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2.4394674694417771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78081648830757033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0.30116450274394324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0.88627142541987591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0.46202956989247312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0747288377658548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1.2507817385866167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95033966650924551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0.30404398370483227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0.6226219301279833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0.3225806451612903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1.1519686117067385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26467579850895784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0.66310160427807485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0.66533070381915727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0.63578564940962756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0.71434870799894168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0.30738720872583042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1.9693654266958425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9147734910606264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0.469641060046964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0.2252534100863471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0.53781071686233362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0.1517882553837396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2.0971302428256071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87120320226041914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0.210408191892271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0.2584159798854588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0.52735662491760049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50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1.0885206171726003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2.928019520130134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71220459695694405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1127596439169138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56189341052273112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0.69607587227007739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0.46452026269421753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0.44031311154598823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0.3635419371591794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0.69266233813981193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078213802435724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1383891502906172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8.4380610412926398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.0241404535479151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42346407497396737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2188217291507271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61581786720048859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0.39288668320926384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4.1557075223566544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80813692870085674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0.92535471930906843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0.14917951268025859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0.1513022803415108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0.81658291457286436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0.66411063946323434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2803016886647984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2.1300448430493275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33244680851063829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1.4368101819628121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1568739304050199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0.44377525952928126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6.678688305616777E-2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2.66026602660266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7554614570301222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0.76205287713841363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0.59653365578395812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132964889466841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38350910834132312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0.39590125756870054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1.272015655577299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2.065927592116538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38628681796233705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1.6515627609028949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32928352446917225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0.88495575221238942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46002653237675972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0.10791068315763261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2.9680434584686353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50832720219383321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00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9.7900576525617317E-2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0.3550182306658990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4.0633888663145061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69861624751645446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0.69183029809746666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0.2784520919605883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0.53623410448904552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0.16799193638705343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1.6888600194868464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6.6832496362697702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83363881987155986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0.37198258804907003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0.2653372999919594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0.1375217139548349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1.1466343838989697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1.1363636363636365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5749149360553795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0.8502598016060463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0.46520282843319688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0.66891121561921052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0.455913285896881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1.5535744705013912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5.3698779161126557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2719096423342397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0.62536873156342188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2.5884482238533693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1.9447114025665668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1.6574326227814817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31.223717409587888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0.64321608040201006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0.99147583616268153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0.86071987480438183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0.32177332856632107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1.1143714720903144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1.403061224489796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30.429988974641677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0.38200339558573854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1.041666666666666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4.7854099553153899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44810167834446796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0.98433935979670251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0.4347070074769605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0.73750341436765909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0.77459333849728895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0.42281152753348666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5.7971014492753623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88893648923637147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0.82629942247889832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0.45481220657276994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100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.558435657734816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23636891777209479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1.0754519851003908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1.7019374068554396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1.5379357484620642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1.3524559708701791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1.898734177215189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45258620689655171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0.9998849504764095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0.6160954948016942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279069767441860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66783446463761764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0.39485559566787004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0.99830851381380381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0.81973902556243705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0.72922092417590589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0.24065161051462422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3.1939561672525993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23580370606511422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34.026772793053546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9.4049904030710181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.2066365007541477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61344244615726207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0.11177347242921014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3.81803240691965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1.3362770160353241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24010941067991806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1.0394110004330879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2795489524766781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0.3241941459799925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1.6180620884289747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13844189016602809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1.446808510638298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3412322274881516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1.392757660167131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3.1313914944636436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43502138975604115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3.1238095238095238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4.25073326815394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1.4578408195429473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2.6348808030112925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5.0017611835153222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.191235059760956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81459385039008725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0.27643158318316219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1.5836230204712245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33534006056964899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10.461844065552061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.859504132231405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0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14680181754631247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1.268531254776096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4400376396622769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29.655990510083036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0.23156394727467047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2.5743707093821508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23490721165139769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0.98890060770428412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4.7194991749975737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1.483117702745345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1.0534813319878911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65853658536585369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0.51239004599269011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9.773806199385647E-2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26.02921646746348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0.644867290868530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2.2344632280568457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6307579819644162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0.30108955428637446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11.84407796101949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1.0139364099140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72474709346217725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065973112568225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24774594001658773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0.38435809929817799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0.27275206836985183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0.59269496160621304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0.83397842179108805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0.5162909082136093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0.2380007933359777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1.3036393264530146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5838914648806456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0.633333333333333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0.91675834250091681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2.3962106436333239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9.1371732593106643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62744568884091212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0.2367330834484119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1.0233450591621363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23878366524804262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0.981197118716116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0.78292478329760462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0.224609375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0.17552657973921765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0.1963306478911380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0.30718820397296742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0.10722524883839314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0.47317408227123559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0.36586454088461884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33.333333333333336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1.848958333333333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1596678907871627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1.1233254130416694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54085831863609646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0.83217036233007702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4.2752867570385815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68493150684931503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0.3724672228843861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0.16736401673640167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0.63412179164569704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3.2049576093981673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90690690690690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0.26961695797694313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0.27573696145124715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0.81246891062841986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3026472026262486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4280453060940865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0.55391432791728212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0.39583804569102016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3.6796445196783751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78.699436763952889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0.32893678105427138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0.72869955156950672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3.1047865459249677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41405669391655164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1.033057851239669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.3770931011386477E-2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0.30685305148312308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0.5858230814294083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0.17198679141441936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1.092645730378872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2551784927280745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5.3394858272907051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.2020115294983442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14157621519584709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5.7319629800071583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47680314841444033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1.022644265887509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5.9373608431052396E-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.83816314515601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2190047451028105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10.181311018131101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6.103286384976526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7.4645434187608856E-2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2.8050429699428521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1.8198090692124105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1.0611643330876934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6948580504268413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9447287615148414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20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7.4367873078829944E-2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3.140216225138235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1.2103951584193664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18310227569971227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0.3493885700024956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12.645914396887159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0.7567915717801854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49931475559616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1.3281503077421444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4.918032786885246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49172650640024979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0.32234312361940604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0.2529607910773830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0.33931168201648088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50310559006211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1.4997656616153725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5.2009456264775418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6.3122923588039868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2.5838203629652416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10.430054374691053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.0621984515839473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6003758077575276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4.1433891992551208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60954670329670335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1022553840936069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2.164762477450390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2.5948103792415171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7487142141914341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4.3674628672533409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54067062409754529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0.22536365498873182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0.50004831384674853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0.80672268907563027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0.53586750635432012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0.87500251726846168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0305821987697152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81420595533498763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0.55821244061995168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2507570613173784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1.0610914083056859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1.1810657490932763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1.50326387145367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1.8545229754790851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2.3818994925204016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6.8051297551707757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2.9006526468455403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7.1388910922503365E-2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.393333006588574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1.8841576523062173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20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7830414980291871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2.865916069600818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24354708939482897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0.8081611022787493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695671575189647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2.7105800058292044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54079473312955562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8.464223385689354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33478406427854035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0.4417902495337892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0.57615755290173898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0.26899309342057431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0.62424969987995194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6.1868426479686531E-2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0.13634426927993182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0.1688872208669544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2941176470588234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36126163679310824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0.36627552058604085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0.62749699661945069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4734054980141733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.2831611281764871E-2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0.13695211545367672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5839260635165138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.8255578093306288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2769857433808554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9.748921145547273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7.161803713527851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2.4725274725274726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62375249500998009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0.54364550210277973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5681544028950543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44369321783224169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0.58136284867795851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0.68414850771205971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3084960503698553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2.5470265217899288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8.873087030452929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8189280921935433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0.53607326334599059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3.749146369223766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1.523406271281793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43675411021782068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0.21304926764314247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0.76856462437757089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0.5986080091414325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0.5751615422850244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0.13932142271758727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1.5661467638868769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50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6.5349985477781009E-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2.4779361846571621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1.1598151877739604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31687197465024203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1.115844234176499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54901303382087929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0.28099173553719009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0.75851265561876491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2.159098146614865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2.7675741861135119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9557652248498959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0.149508756941478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1.6110109837793722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1.1806405068849786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9.0423836838750802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2.281085294965004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1.802757158006362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1.742175111480050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81014316326022107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0.77845243655612639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5627597672485454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78555304740406318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9.4002416841569669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2.4709302325581395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347624565469293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0.1745369921458353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0.88570587459013894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2.1557497289367946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1.1028286689262143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1.4762165117550574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51950697769175924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208981001727115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1.846247433655235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.9800664451827243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8556029642937346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9.5043134961251649E-2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0.81251880830574785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0.55978957307614485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0.28146679881070369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0.61764103305735329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4.0137614678899078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50321498462398662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2.87747524752475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56683123057231666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0.19554893379271812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1.2188564258827748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4.110822694284049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1.9808743169398908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1034126163391933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25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81403385590942501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5763546798029557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1.775199758635120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2.2688598979013044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84479057895347487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0.96039045382384969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3.7537537537537538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8473708152915606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1.1103278110680297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58266569555717407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0.70898574852533836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3.270170090414660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9245172615564657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0.74931593348768677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0.53233661796352927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0.30120481927710846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0.17384825530858064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2.4691358024691357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5422153369481022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0.3498882301487025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0.3134796238244514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2.5488051440124622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56135623666778933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0.273860057510612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0.8776091081593927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3.3524736528833023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1.8426186863212659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42311642466621158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0.19496344435418358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0.99353049907578561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2292801270547924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6.0957910014513788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.8948503192636206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3843107723867516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3.2538428386726044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7.4074074074074074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55983027448432676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0.45442853468232874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0.98511617946246921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0.52219321148825071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32749643962937552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4.1674848901398613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1381639545594105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0.182695118386436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0.24125452352231605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110.257948410317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2.9262466407882952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4.175572683895762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.0801849053249177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e v="#DIV/0!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1.4256146571006933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18870663376397154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0.55455276950177235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0831889081455806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7.1937264943586463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0786581492623176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2.5089605734767026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8910329171396140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409923855744289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83970287436753144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4.163614851540931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71777882946837046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2.546012269938650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4.45651126176782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1.7927871586408173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2.3516615407696349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8928571428571429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4.14790996784566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0.98284311014258696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0.23487962419260131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0.68709881565862041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3.081335041796327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14278914802475012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1.1918260698087162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1.187782805429864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64122373300370827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0038200339558574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.2453300124533002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.8850174216027877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.090025745369986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1.046888492637575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19885657469550086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0.62796736308029943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6.6567052670900262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20745232585973031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0.66680274886031166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0.85308535907413963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2.6528035908405512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1.3764044943820224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37596651769880118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4.1312723390428445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39.896373056994818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6.123773802654356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36166365280289331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1.1260808365171928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611353711790393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0.10319917440660474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0.36912114544825042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0.35184809703851244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5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1.7055247258470805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1.0151139183397249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2.2739996267761455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6593559133814547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0.44715735680317981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0.41710114702815432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0.50167224080267558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0.72809440120512181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0.99039700529528507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0.12591921023471342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0.27048958615093321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7.8014184397163122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72449579009203058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1931283726917175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4887570429426367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2550921435499514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5745038681466532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0.53753860774530771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0.42133948223456663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0.32716748458537814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1.062215477996965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1.838235294117647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8938100320170757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0.2708939500351159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1.589057820339177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1.5401714830104796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5.30401034928848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5.9685799109351807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98899345988195886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0.29282381098824695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1.5620932048945586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1.9201059368792761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31017166114156303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0.83676335286426806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0.68120933792575589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0.1051998797715659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1.371862230005837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1.2656906285888674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1.5450811656561705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1.2190934065934067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9.6370061034371984E-2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7.7458874672726372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6458191706322229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4.086146682188591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0.47955250861216275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1.0031746031746032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49603774726271854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0.61693997771055564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27.445226917057902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20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48394530649869411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0.7798104764411687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0.83569851781772309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0.58571824773174497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0.53415344771770801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0.5308352849336456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0.7616222110291309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0.35214446952595935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0.83042683939544926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0.23863154842882311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7.21830985915493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71717755928282245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0.57471264367816088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0.64312583424341707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0.58669243511871894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52766097782174948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0.4004576659038901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0466420025351155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3.5134601933389531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37310195227765725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0.1613421651362269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31.947261663286003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0.6253066854103948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0.35791985402484383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1.2924349474409789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48466489965921999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0.14404033129276198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0.658807212205270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484173336217464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1.5904905407667838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32216635103071467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2.3331823182965503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1.203088525767642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1.273377574765147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8764739264770792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5494823302584038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1.2592592592592593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8.7572440437862209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.7798013245033113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6.0599929182052712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83355502349915755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0.68749065909430573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0.45170678469653791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0662568306010929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1.0762929802838366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1.1286707529045832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2.4154589371980677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1.5858719078714576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2.0626069860854535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50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1.1302064479800504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7883948281299274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4.2756360008551271E-2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0.19669993705602015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0.52225249772933702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2.3737444615970649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12.135922330097088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1.6648730771665505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2.1171724258901947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1.223447163215918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1.8454520320707768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1.0217830675948798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1.294665976178146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2.9882202401113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41738276454701695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1.5617128463476071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56766762649115587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4.9168603611657433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788252771111873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0.21328418142321112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0.8192936949641979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78789220247721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2.290388548057259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2.9816593886462881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81314443792438595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0.52701033718510493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195848375451263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5.565188209631410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9.6478533526290405E-2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.026639026385187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1.157592258405276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66592674805771368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0.2789907811741873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0.18421052631578946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1.4814658045946605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52152145191572208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0.1072961373390558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0.23295043778616756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0.99346761023407726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0.4412846285854376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0.702345835089197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1033468186833395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1.5633124198412423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1.1886102403343783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74663204025320562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693708199157790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65444760357432985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0.22386829525090796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1.1849479583666933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33.333333333333336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5713406728635155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8471337579617835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32064249878621137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0.81445422205579476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0098305246120156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7821857907725167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0.63045167976509198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0.14143094841930118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0.70230758205532462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0.6763133060710915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4.9206349206349209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5.4329371816638369E-2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0.6175049221406837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0.2114966270408051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0872878420505714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19318072056408769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0.4038073262186328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0.99795599374774557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0.65359477124183007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2.696002479082739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22.766623687603609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0.63894817273996785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0.3698113207547169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0.74593730574549333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9842044182439997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1.1259253115474734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60606060606060608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5.7142857142857144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5386169087236703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0.24232837177211036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1.10803324099723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1.087138317444388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1897510418292961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0.31333930170098478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0.28233539313871725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0398736675878406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73587907716785994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47.97687861271676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1.63934426229508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3.329145728643216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8.4805653710247356E-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8.8803374528232074E-2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7.7380952380952381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404494382022472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3.2998565279770444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47056839264631473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0.4369538077403246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8604135785256175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6357655060249870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00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43046753557335882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1.081685938082805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38955656858682136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0.5935768909724037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0.600320170757737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0.12952077313938429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0.24578651685393257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0.1772402023891500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1.4614143000479867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2.9110414657666346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15256588072122051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0.5641521598968407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0.88355948248658878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0.13732833957553059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0.48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3.2080861349154031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1.7553998410749114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4329004329004329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1.1511740875845509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3693523449579110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0223907547851212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88214829054285138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0.52478134110787167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0.73800738007380073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9.7107438016528924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.5256874543877283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2.0397068736816926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126915942594942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1.2452315764150619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94078583287216377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971001359311282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46443857572170111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0.70806621375944889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0.8670210172136343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0.5178143596877656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0.13703636031427005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1.0033773813817752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.1342155009451795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2.6857654431512983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.2743861626800999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.8888888888888888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.9411764705882355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8.4323495592180914E-2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0.79748670855485737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6.9471624266144811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.824561403508771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912145943350936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0.53058676654182269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1493158510377846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100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49282194128990786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0.50753110674525215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0.93457943925233644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0.37211965078002002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1.9667477696674778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8.472524812394093E-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0.37878787878787878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3.2849020846493997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1.590313544772747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51779935275080902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296971396522714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4434046345811051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0.41770003915937864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1.0847457627118644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7678525723061172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0.16254416961130741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0.27115311429658762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9.1336116910229651E-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.9738301175426924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1249063202598051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0.34330554193231977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0.2857414991903991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0.28005464480874315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0.7905800066966777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0.25806451612903225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0.21880128155036338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0.37495924356048255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1.44927536231884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1.9476567255021302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85.393258426966298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0.9176219322037101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0.317283116425276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0.63415089060897134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0.65016031350195935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1143429642557041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1.3309234308248439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11724960254372019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0.71991001124859388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0.52581261950286806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0.99757254488218694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0.7004849511200061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0.17757783828578194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3.2556418793932669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1.0060592203041043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50620261139716261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0.19665683382497542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0.4206192947914802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0.2954482503923922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0.7513737804194236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00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48123195380173245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1.9560878243512974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15336047783896253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0.88004158325141912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0.97679078310235434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0.28043935498948352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0.71496020504519087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439884809215262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2.814186584425597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9737730975561297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0.94451003541912637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0.53353658536585369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0.25854108956602029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0.28812512862728956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0.53815234362023723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2.312606742994496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61562139284340134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0.5410000772857253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4.2187825724411088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1.1127167630057804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3668322114595304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0.58808808808808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0.53110965332795079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0.28823816215906156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1.4455626715462031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3.9317858834675508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1.2919733392298702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2.6679841897233203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18389113644722324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0.43759483379164271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5675035528185695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27027027027027029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0.4203238966497712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1.5616142776162525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84546735556599339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789111119808995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3.4076015727391873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4764251683916543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0.588977702986958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0.8623731945665356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0.38669760247486468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0.43368268883267075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0.77994428969359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0.52992518703241898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4.386028087864602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0.129126504845504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3.610997127615921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1.9055015905778212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24564183835182252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50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64029270523667958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0.39615166949632147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57.82792665726375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8.1761006289308185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60980316480123509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0.61356537260151722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4.9376017362995119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31324313243132429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0.20879248347059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5.113354294224723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50264320998353407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0.12578616352201258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1.9754615038271048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1.7410228509249184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64255675322554306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2.7550260610573343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1.716738197424892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42123933045116951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1.7021276595744681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4774700289375777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32.56198347107437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5683325961963733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0.42037586547972305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0.20489671957231709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0.44629574531389465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5.51680405833861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2.1811572250833082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8524029207784669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0.46017402945113789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0.89058524173027986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3789492057950776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4710219127585501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0.41710710510527671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0.54964539007092195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0.60926887734718338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61.06508875739645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.0143478107219845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9115228376102249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2.031779109143006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1.6068819996753774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7.6580587711487089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.5471394037066881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2661876514328685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2281994595922379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3.082161096675925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10.08662554140963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3.7460978147762747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1.5883744508279825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1974789915966388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20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9.1162860879187207E-2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.4266524164844538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1.6666666666666667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27240638428483732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9.0171325518485126E-2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5.2551963695445121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7881614926813576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0.13612176710803117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21.866988387875132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1.1757161179991449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382352941176470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0.33780613681148541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1.180708425055033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281069583713157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0.25879308316668626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0.1262251262251262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0.72974623982565334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0.29567574226931131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0.92397660818713445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6458835567734438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3.6067892503536068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4378409417169107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4.626375305623471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6746907388833169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0.64546975854649769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0.3104144032283098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1.352134440795827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11572734637194769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0.69801957237604939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2.482513035736996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56109203584289424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1774325429272281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68522961295938511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0.65590312815338048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4896570994472726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2.4809160305343512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6127520273789152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1.918758930393957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2001668056713928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1.140517619535019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8359931475971509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0.23443999092490359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1.288117770767613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1.9048776207255005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63505116959064323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3710012463647694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1.6510971105800565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1.7608333553657827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1.7685732023750775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e v="#DIV/0!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AEAD3-A5E9-4979-84DB-D21D566032DD}" name="PivotTable1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33D21-FF1A-4F22-96A2-79F314E15F02}" name="PivotTable1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78C86-AEE6-492E-931F-66B1687F4775}" name="PivotTable14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H1" zoomScale="56" zoomScaleNormal="92" workbookViewId="0">
      <selection activeCell="E2" sqref="E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10.6640625" customWidth="1"/>
    <col min="7" max="7" width="13" bestFit="1" customWidth="1"/>
    <col min="10" max="11" width="11.1640625" bestFit="1" customWidth="1"/>
    <col min="14" max="14" width="28" bestFit="1" customWidth="1"/>
    <col min="15" max="15" width="15.75" style="4" customWidth="1"/>
    <col min="16" max="16" width="17.83203125" customWidth="1"/>
    <col min="17" max="17" width="16.75" customWidth="1"/>
    <col min="18" max="18" width="16.1640625" customWidth="1"/>
    <col min="19" max="19" width="25.83203125" customWidth="1"/>
    <col min="20" max="20" width="23.8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7" t="s">
        <v>2029</v>
      </c>
      <c r="P1" s="1" t="s">
        <v>2050</v>
      </c>
      <c r="Q1" s="1" t="s">
        <v>2051</v>
      </c>
      <c r="R1" s="1" t="s">
        <v>2052</v>
      </c>
      <c r="S1" s="1" t="s">
        <v>2091</v>
      </c>
      <c r="T1" s="1" t="s">
        <v>2092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D3/E3</f>
        <v>9.6153846153846159E-2</v>
      </c>
      <c r="P2">
        <f>IF(E2&lt;&gt;0,E2/G2,0)</f>
        <v>0</v>
      </c>
      <c r="Q2" t="str">
        <f>LEFT(N2,SEARCH("/",N2)-1)</f>
        <v>food</v>
      </c>
      <c r="R2" t="str">
        <f>RIGHT(N2,LEN(N2)-SEARCH("/",N2))</f>
        <v>food trucks</v>
      </c>
      <c r="S2" s="12">
        <f>(((J2/60/60/24)+DATE(1970,1,1)))</f>
        <v>42336.25</v>
      </c>
      <c r="T2" s="12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D4/E4</f>
        <v>0.7605789942675919</v>
      </c>
      <c r="P3" s="8">
        <f>IF(E3&lt;&gt;0,E3/G3,0)</f>
        <v>92.151898734177209</v>
      </c>
      <c r="Q3" t="str">
        <f t="shared" ref="Q3:Q66" si="0">LEFT(N3,SEARCH("/",N3)-1)</f>
        <v>music</v>
      </c>
      <c r="R3" t="str">
        <f t="shared" ref="R3:R66" si="1">RIGHT(N3,LEN(N3)-SEARCH("/",N3))</f>
        <v>rock</v>
      </c>
      <c r="S3" s="12">
        <f t="shared" ref="S3:S66" si="2">(((J3/60/60/24)+DATE(1970,1,1)))</f>
        <v>41870.208333333336</v>
      </c>
      <c r="T3" s="12">
        <f t="shared" ref="T3:T66" si="3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>D5/E5</f>
        <v>1.6955995155429955</v>
      </c>
      <c r="P4" s="8">
        <f>IF(E4&lt;&gt;0,E4/G4,0)</f>
        <v>100.01614035087719</v>
      </c>
      <c r="Q4" t="str">
        <f t="shared" si="0"/>
        <v>technology</v>
      </c>
      <c r="R4" t="str">
        <f t="shared" si="1"/>
        <v>web</v>
      </c>
      <c r="S4" s="12">
        <f t="shared" si="2"/>
        <v>41595.25</v>
      </c>
      <c r="T4" s="12">
        <f t="shared" si="3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>D6/E6</f>
        <v>1.4434947768281101</v>
      </c>
      <c r="P5" s="8">
        <f>IF(E5&lt;&gt;0,E5/G5,0)</f>
        <v>103.20833333333333</v>
      </c>
      <c r="Q5" t="str">
        <f t="shared" si="0"/>
        <v>music</v>
      </c>
      <c r="R5" t="str">
        <f t="shared" si="1"/>
        <v>rock</v>
      </c>
      <c r="S5" s="12">
        <f t="shared" si="2"/>
        <v>43688.208333333328</v>
      </c>
      <c r="T5" s="12">
        <f t="shared" si="3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>D7/E7</f>
        <v>0.57597574838954146</v>
      </c>
      <c r="P6" s="8">
        <f>IF(E6&lt;&gt;0,E6/G6,0)</f>
        <v>99.339622641509436</v>
      </c>
      <c r="Q6" t="str">
        <f t="shared" si="0"/>
        <v>theater</v>
      </c>
      <c r="R6" t="str">
        <f t="shared" si="1"/>
        <v>plays</v>
      </c>
      <c r="S6" s="12">
        <f t="shared" si="2"/>
        <v>43485.25</v>
      </c>
      <c r="T6" s="12">
        <f t="shared" si="3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>D8/E8</f>
        <v>4.7706422018348622</v>
      </c>
      <c r="P7" s="8">
        <f>IF(E7&lt;&gt;0,E7/G7,0)</f>
        <v>75.833333333333329</v>
      </c>
      <c r="Q7" t="str">
        <f t="shared" si="0"/>
        <v>theater</v>
      </c>
      <c r="R7" t="str">
        <f t="shared" si="1"/>
        <v>plays</v>
      </c>
      <c r="S7" s="12">
        <f t="shared" si="2"/>
        <v>41149.208333333336</v>
      </c>
      <c r="T7" s="12">
        <f t="shared" si="3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>D9/E9</f>
        <v>0.30527101282138253</v>
      </c>
      <c r="P8" s="8">
        <f>IF(E8&lt;&gt;0,E8/G8,0)</f>
        <v>60.555555555555557</v>
      </c>
      <c r="Q8" t="str">
        <f t="shared" si="0"/>
        <v>film &amp; video</v>
      </c>
      <c r="R8" t="str">
        <f t="shared" si="1"/>
        <v>documentary</v>
      </c>
      <c r="S8" s="12">
        <f t="shared" si="2"/>
        <v>42991.208333333328</v>
      </c>
      <c r="T8" s="12">
        <f t="shared" si="3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>D10/E10</f>
        <v>5.0168595643853093</v>
      </c>
      <c r="P9" s="8">
        <f>IF(E9&lt;&gt;0,E9/G9,0)</f>
        <v>64.93832599118943</v>
      </c>
      <c r="Q9" t="str">
        <f t="shared" si="0"/>
        <v>theater</v>
      </c>
      <c r="R9" t="str">
        <f t="shared" si="1"/>
        <v>plays</v>
      </c>
      <c r="S9" s="12">
        <f t="shared" si="2"/>
        <v>42229.208333333328</v>
      </c>
      <c r="T9" s="12">
        <f t="shared" si="3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>D11/E11</f>
        <v>1.9326683291770574</v>
      </c>
      <c r="P10" s="8">
        <f>IF(E10&lt;&gt;0,E10/G10,0)</f>
        <v>30.997175141242938</v>
      </c>
      <c r="Q10" t="str">
        <f t="shared" si="0"/>
        <v>theater</v>
      </c>
      <c r="R10" t="str">
        <f t="shared" si="1"/>
        <v>plays</v>
      </c>
      <c r="S10" s="12">
        <f t="shared" si="2"/>
        <v>40399.208333333336</v>
      </c>
      <c r="T10" s="12">
        <f t="shared" si="3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>D12/E12</f>
        <v>0.37577684636508168</v>
      </c>
      <c r="P11" s="8">
        <f>IF(E11&lt;&gt;0,E11/G11,0)</f>
        <v>72.909090909090907</v>
      </c>
      <c r="Q11" t="str">
        <f t="shared" si="0"/>
        <v>music</v>
      </c>
      <c r="R11" t="str">
        <f t="shared" si="1"/>
        <v>electric music</v>
      </c>
      <c r="S11" s="12">
        <f t="shared" si="2"/>
        <v>41536.208333333336</v>
      </c>
      <c r="T11" s="12">
        <f t="shared" si="3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>D13/E13</f>
        <v>2.0792079207920793</v>
      </c>
      <c r="P12" s="8">
        <f>IF(E12&lt;&gt;0,E12/G12,0)</f>
        <v>62.9</v>
      </c>
      <c r="Q12" t="str">
        <f t="shared" si="0"/>
        <v>film &amp; video</v>
      </c>
      <c r="R12" t="str">
        <f t="shared" si="1"/>
        <v>drama</v>
      </c>
      <c r="S12" s="12">
        <f t="shared" si="2"/>
        <v>40404.208333333336</v>
      </c>
      <c r="T12" s="12">
        <f t="shared" si="3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>D14/E14</f>
        <v>1.1192041215135904</v>
      </c>
      <c r="P13" s="8">
        <f>IF(E13&lt;&gt;0,E13/G13,0)</f>
        <v>112.22222222222223</v>
      </c>
      <c r="Q13" t="str">
        <f t="shared" si="0"/>
        <v>theater</v>
      </c>
      <c r="R13" t="str">
        <f t="shared" si="1"/>
        <v>plays</v>
      </c>
      <c r="S13" s="12">
        <f t="shared" si="2"/>
        <v>40442.208333333336</v>
      </c>
      <c r="T13" s="12">
        <f t="shared" si="3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>D15/E15</f>
        <v>0.40796503156872266</v>
      </c>
      <c r="P14" s="8">
        <f>IF(E14&lt;&gt;0,E14/G14,0)</f>
        <v>102.34545454545454</v>
      </c>
      <c r="Q14" t="str">
        <f t="shared" si="0"/>
        <v>film &amp; video</v>
      </c>
      <c r="R14" t="str">
        <f t="shared" si="1"/>
        <v>drama</v>
      </c>
      <c r="S14" s="12">
        <f t="shared" si="2"/>
        <v>43760.208333333328</v>
      </c>
      <c r="T14" s="12">
        <f t="shared" si="3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>D16/E16</f>
        <v>1.4976897339210793</v>
      </c>
      <c r="P15" s="8">
        <f>IF(E15&lt;&gt;0,E15/G15,0)</f>
        <v>105.05102040816327</v>
      </c>
      <c r="Q15" t="str">
        <f t="shared" si="0"/>
        <v>music</v>
      </c>
      <c r="R15" t="str">
        <f t="shared" si="1"/>
        <v>indie rock</v>
      </c>
      <c r="S15" s="12">
        <f t="shared" si="2"/>
        <v>42532.208333333328</v>
      </c>
      <c r="T15" s="12">
        <f t="shared" si="3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>D17/E17</f>
        <v>2.1138126724631645</v>
      </c>
      <c r="P16" s="8">
        <f>IF(E16&lt;&gt;0,E16/G16,0)</f>
        <v>94.144999999999996</v>
      </c>
      <c r="Q16" t="str">
        <f t="shared" si="0"/>
        <v>music</v>
      </c>
      <c r="R16" t="str">
        <f t="shared" si="1"/>
        <v>indie rock</v>
      </c>
      <c r="S16" s="12">
        <f t="shared" si="2"/>
        <v>40974.25</v>
      </c>
      <c r="T16" s="12">
        <f t="shared" si="3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>D18/E18</f>
        <v>0.15397156054705191</v>
      </c>
      <c r="P17" s="8">
        <f>IF(E17&lt;&gt;0,E17/G17,0)</f>
        <v>84.986725663716811</v>
      </c>
      <c r="Q17" t="str">
        <f t="shared" si="0"/>
        <v>technology</v>
      </c>
      <c r="R17" t="str">
        <f t="shared" si="1"/>
        <v>wearables</v>
      </c>
      <c r="S17" s="12">
        <f t="shared" si="2"/>
        <v>43809.25</v>
      </c>
      <c r="T17" s="12">
        <f t="shared" si="3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>D19/E19</f>
        <v>0.62738699988876112</v>
      </c>
      <c r="P18" s="8">
        <f>IF(E18&lt;&gt;0,E18/G18,0)</f>
        <v>110.41</v>
      </c>
      <c r="Q18" t="str">
        <f t="shared" si="0"/>
        <v>publishing</v>
      </c>
      <c r="R18" t="str">
        <f t="shared" si="1"/>
        <v>nonfiction</v>
      </c>
      <c r="S18" s="12">
        <f t="shared" si="2"/>
        <v>41661.25</v>
      </c>
      <c r="T18" s="12">
        <f t="shared" si="3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>D20/E20</f>
        <v>1.4944982755789127</v>
      </c>
      <c r="P19" s="8">
        <f>IF(E19&lt;&gt;0,E19/G19,0)</f>
        <v>107.96236989591674</v>
      </c>
      <c r="Q19" t="str">
        <f t="shared" si="0"/>
        <v>film &amp; video</v>
      </c>
      <c r="R19" t="str">
        <f t="shared" si="1"/>
        <v>animation</v>
      </c>
      <c r="S19" s="12">
        <f t="shared" si="2"/>
        <v>40555.25</v>
      </c>
      <c r="T19" s="12">
        <f t="shared" si="3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>D21/E21</f>
        <v>2.0605980679832516</v>
      </c>
      <c r="P20" s="8">
        <f>IF(E20&lt;&gt;0,E20/G20,0)</f>
        <v>45.103703703703701</v>
      </c>
      <c r="Q20" t="str">
        <f t="shared" si="0"/>
        <v>theater</v>
      </c>
      <c r="R20" t="str">
        <f t="shared" si="1"/>
        <v>plays</v>
      </c>
      <c r="S20" s="12">
        <f t="shared" si="2"/>
        <v>43351.208333333328</v>
      </c>
      <c r="T20" s="12">
        <f t="shared" si="3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>D22/E22</f>
        <v>0.89092580575383951</v>
      </c>
      <c r="P21" s="8">
        <f>IF(E21&lt;&gt;0,E21/G21,0)</f>
        <v>45.001483679525222</v>
      </c>
      <c r="Q21" t="str">
        <f t="shared" si="0"/>
        <v>theater</v>
      </c>
      <c r="R21" t="str">
        <f t="shared" si="1"/>
        <v>plays</v>
      </c>
      <c r="S21" s="12">
        <f t="shared" si="2"/>
        <v>43528.25</v>
      </c>
      <c r="T21" s="12">
        <f t="shared" si="3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>D23/E23</f>
        <v>2.4394674694417771</v>
      </c>
      <c r="P22" s="8">
        <f>IF(E22&lt;&gt;0,E22/G22,0)</f>
        <v>105.97134670487107</v>
      </c>
      <c r="Q22" t="str">
        <f t="shared" si="0"/>
        <v>film &amp; video</v>
      </c>
      <c r="R22" t="str">
        <f t="shared" si="1"/>
        <v>drama</v>
      </c>
      <c r="S22" s="12">
        <f t="shared" si="2"/>
        <v>41848.208333333336</v>
      </c>
      <c r="T22" s="12">
        <f t="shared" si="3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>D24/E24</f>
        <v>0.78081648830757033</v>
      </c>
      <c r="P23" s="8">
        <f>IF(E23&lt;&gt;0,E23/G23,0)</f>
        <v>69.055555555555557</v>
      </c>
      <c r="Q23" t="str">
        <f t="shared" si="0"/>
        <v>theater</v>
      </c>
      <c r="R23" t="str">
        <f t="shared" si="1"/>
        <v>plays</v>
      </c>
      <c r="S23" s="12">
        <f t="shared" si="2"/>
        <v>40770.208333333336</v>
      </c>
      <c r="T23" s="12">
        <f t="shared" si="3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>D25/E25</f>
        <v>0.30116450274394324</v>
      </c>
      <c r="P24" s="8">
        <f>IF(E24&lt;&gt;0,E24/G24,0)</f>
        <v>85.044943820224717</v>
      </c>
      <c r="Q24" t="str">
        <f t="shared" si="0"/>
        <v>theater</v>
      </c>
      <c r="R24" t="str">
        <f t="shared" si="1"/>
        <v>plays</v>
      </c>
      <c r="S24" s="12">
        <f t="shared" si="2"/>
        <v>43193.208333333328</v>
      </c>
      <c r="T24" s="12">
        <f t="shared" si="3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>D26/E26</f>
        <v>0.88627142541987591</v>
      </c>
      <c r="P25" s="8">
        <f>IF(E25&lt;&gt;0,E25/G25,0)</f>
        <v>105.22535211267606</v>
      </c>
      <c r="Q25" t="str">
        <f t="shared" si="0"/>
        <v>film &amp; video</v>
      </c>
      <c r="R25" t="str">
        <f t="shared" si="1"/>
        <v>documentary</v>
      </c>
      <c r="S25" s="12">
        <f t="shared" si="2"/>
        <v>43510.25</v>
      </c>
      <c r="T25" s="12">
        <f t="shared" si="3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>D27/E27</f>
        <v>0.46202956989247312</v>
      </c>
      <c r="P26" s="8">
        <f>IF(E26&lt;&gt;0,E26/G26,0)</f>
        <v>39.003741114852225</v>
      </c>
      <c r="Q26" t="str">
        <f t="shared" si="0"/>
        <v>technology</v>
      </c>
      <c r="R26" t="str">
        <f t="shared" si="1"/>
        <v>wearables</v>
      </c>
      <c r="S26" s="12">
        <f t="shared" si="2"/>
        <v>41811.208333333336</v>
      </c>
      <c r="T26" s="12">
        <f t="shared" si="3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>D28/E28</f>
        <v>2.0747288377658548</v>
      </c>
      <c r="P27" s="8">
        <f>IF(E27&lt;&gt;0,E27/G27,0)</f>
        <v>73.030674846625772</v>
      </c>
      <c r="Q27" t="str">
        <f t="shared" si="0"/>
        <v>games</v>
      </c>
      <c r="R27" t="str">
        <f t="shared" si="1"/>
        <v>video games</v>
      </c>
      <c r="S27" s="12">
        <f t="shared" si="2"/>
        <v>40681.208333333336</v>
      </c>
      <c r="T27" s="12">
        <f t="shared" si="3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>D29/E29</f>
        <v>1.2507817385866167</v>
      </c>
      <c r="P28" s="8">
        <f>IF(E28&lt;&gt;0,E28/G28,0)</f>
        <v>35.009459459459457</v>
      </c>
      <c r="Q28" t="str">
        <f t="shared" si="0"/>
        <v>theater</v>
      </c>
      <c r="R28" t="str">
        <f t="shared" si="1"/>
        <v>plays</v>
      </c>
      <c r="S28" s="12">
        <f t="shared" si="2"/>
        <v>43312.208333333328</v>
      </c>
      <c r="T28" s="12">
        <f t="shared" si="3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>D30/E30</f>
        <v>0.95033966650924551</v>
      </c>
      <c r="P29" s="8">
        <f>IF(E29&lt;&gt;0,E29/G29,0)</f>
        <v>106.6</v>
      </c>
      <c r="Q29" t="str">
        <f t="shared" si="0"/>
        <v>music</v>
      </c>
      <c r="R29" t="str">
        <f t="shared" si="1"/>
        <v>rock</v>
      </c>
      <c r="S29" s="12">
        <f t="shared" si="2"/>
        <v>42280.208333333328</v>
      </c>
      <c r="T29" s="12">
        <f t="shared" si="3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>D31/E31</f>
        <v>0.30404398370483227</v>
      </c>
      <c r="P30" s="8">
        <f>IF(E30&lt;&gt;0,E30/G30,0)</f>
        <v>61.997747747747745</v>
      </c>
      <c r="Q30" t="str">
        <f t="shared" si="0"/>
        <v>theater</v>
      </c>
      <c r="R30" t="str">
        <f t="shared" si="1"/>
        <v>plays</v>
      </c>
      <c r="S30" s="12">
        <f t="shared" si="2"/>
        <v>40218.25</v>
      </c>
      <c r="T30" s="12">
        <f t="shared" si="3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>D32/E32</f>
        <v>0.62262193012798339</v>
      </c>
      <c r="P31" s="8">
        <f>IF(E31&lt;&gt;0,E31/G31,0)</f>
        <v>94.000622665006233</v>
      </c>
      <c r="Q31" t="str">
        <f t="shared" si="0"/>
        <v>film &amp; video</v>
      </c>
      <c r="R31" t="str">
        <f t="shared" si="1"/>
        <v>shorts</v>
      </c>
      <c r="S31" s="12">
        <f t="shared" si="2"/>
        <v>43301.208333333328</v>
      </c>
      <c r="T31" s="12">
        <f t="shared" si="3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>D33/E33</f>
        <v>0.32258064516129031</v>
      </c>
      <c r="P32" s="8">
        <f>IF(E32&lt;&gt;0,E32/G32,0)</f>
        <v>112.05426356589147</v>
      </c>
      <c r="Q32" t="str">
        <f t="shared" si="0"/>
        <v>film &amp; video</v>
      </c>
      <c r="R32" t="str">
        <f t="shared" si="1"/>
        <v>animation</v>
      </c>
      <c r="S32" s="12">
        <f t="shared" si="2"/>
        <v>43609.208333333328</v>
      </c>
      <c r="T32" s="12">
        <f t="shared" si="3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>D34/E34</f>
        <v>1.1519686117067385</v>
      </c>
      <c r="P33" s="8">
        <f>IF(E33&lt;&gt;0,E33/G33,0)</f>
        <v>48.008849557522126</v>
      </c>
      <c r="Q33" t="str">
        <f t="shared" si="0"/>
        <v>games</v>
      </c>
      <c r="R33" t="str">
        <f t="shared" si="1"/>
        <v>video games</v>
      </c>
      <c r="S33" s="12">
        <f t="shared" si="2"/>
        <v>42374.25</v>
      </c>
      <c r="T33" s="12">
        <f t="shared" si="3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>D35/E35</f>
        <v>0.26467579850895784</v>
      </c>
      <c r="P34" s="8">
        <f>IF(E34&lt;&gt;0,E34/G34,0)</f>
        <v>38.004334633723452</v>
      </c>
      <c r="Q34" t="str">
        <f t="shared" si="0"/>
        <v>film &amp; video</v>
      </c>
      <c r="R34" t="str">
        <f t="shared" si="1"/>
        <v>documentary</v>
      </c>
      <c r="S34" s="12">
        <f t="shared" si="2"/>
        <v>43110.25</v>
      </c>
      <c r="T34" s="12">
        <f t="shared" si="3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>D36/E36</f>
        <v>0.66310160427807485</v>
      </c>
      <c r="P35" s="8">
        <f>IF(E35&lt;&gt;0,E35/G35,0)</f>
        <v>35.000184535892231</v>
      </c>
      <c r="Q35" t="str">
        <f t="shared" si="0"/>
        <v>theater</v>
      </c>
      <c r="R35" t="str">
        <f t="shared" si="1"/>
        <v>plays</v>
      </c>
      <c r="S35" s="12">
        <f t="shared" si="2"/>
        <v>41917.208333333336</v>
      </c>
      <c r="T35" s="12">
        <f t="shared" si="3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>D37/E37</f>
        <v>0.66533070381915727</v>
      </c>
      <c r="P36" s="8">
        <f>IF(E36&lt;&gt;0,E36/G36,0)</f>
        <v>85</v>
      </c>
      <c r="Q36" t="str">
        <f t="shared" si="0"/>
        <v>film &amp; video</v>
      </c>
      <c r="R36" t="str">
        <f t="shared" si="1"/>
        <v>documentary</v>
      </c>
      <c r="S36" s="12">
        <f t="shared" si="2"/>
        <v>42817.208333333328</v>
      </c>
      <c r="T36" s="12">
        <f t="shared" si="3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>D38/E38</f>
        <v>0.63578564940962756</v>
      </c>
      <c r="P37" s="8">
        <f>IF(E37&lt;&gt;0,E37/G37,0)</f>
        <v>95.993893129770996</v>
      </c>
      <c r="Q37" t="str">
        <f t="shared" si="0"/>
        <v>film &amp; video</v>
      </c>
      <c r="R37" t="str">
        <f t="shared" si="1"/>
        <v>drama</v>
      </c>
      <c r="S37" s="12">
        <f t="shared" si="2"/>
        <v>43484.25</v>
      </c>
      <c r="T37" s="12">
        <f t="shared" si="3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>D39/E39</f>
        <v>0.71434870799894168</v>
      </c>
      <c r="P38" s="8">
        <f>IF(E38&lt;&gt;0,E38/G38,0)</f>
        <v>68.8125</v>
      </c>
      <c r="Q38" t="str">
        <f t="shared" si="0"/>
        <v>theater</v>
      </c>
      <c r="R38" t="str">
        <f t="shared" si="1"/>
        <v>plays</v>
      </c>
      <c r="S38" s="12">
        <f t="shared" si="2"/>
        <v>40600.25</v>
      </c>
      <c r="T38" s="12">
        <f t="shared" si="3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>D40/E40</f>
        <v>0.30738720872583042</v>
      </c>
      <c r="P39" s="8">
        <f>IF(E39&lt;&gt;0,E39/G39,0)</f>
        <v>105.97196261682242</v>
      </c>
      <c r="Q39" t="str">
        <f t="shared" si="0"/>
        <v>publishing</v>
      </c>
      <c r="R39" t="str">
        <f t="shared" si="1"/>
        <v>fiction</v>
      </c>
      <c r="S39" s="12">
        <f t="shared" si="2"/>
        <v>43744.208333333328</v>
      </c>
      <c r="T39" s="12">
        <f t="shared" si="3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>D41/E41</f>
        <v>1.9693654266958425</v>
      </c>
      <c r="P40" s="8">
        <f>IF(E40&lt;&gt;0,E40/G40,0)</f>
        <v>75.261194029850742</v>
      </c>
      <c r="Q40" t="str">
        <f t="shared" si="0"/>
        <v>photography</v>
      </c>
      <c r="R40" t="str">
        <f t="shared" si="1"/>
        <v>photography books</v>
      </c>
      <c r="S40" s="12">
        <f t="shared" si="2"/>
        <v>40469.208333333336</v>
      </c>
      <c r="T40" s="12">
        <f t="shared" si="3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>D42/E42</f>
        <v>0.59147734910606264</v>
      </c>
      <c r="P41" s="8">
        <f>IF(E41&lt;&gt;0,E41/G41,0)</f>
        <v>57.125</v>
      </c>
      <c r="Q41" t="str">
        <f t="shared" si="0"/>
        <v>theater</v>
      </c>
      <c r="R41" t="str">
        <f t="shared" si="1"/>
        <v>plays</v>
      </c>
      <c r="S41" s="12">
        <f t="shared" si="2"/>
        <v>41330.25</v>
      </c>
      <c r="T41" s="12">
        <f t="shared" si="3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>D43/E43</f>
        <v>0.4696410600469641</v>
      </c>
      <c r="P42" s="8">
        <f>IF(E42&lt;&gt;0,E42/G42,0)</f>
        <v>75.141414141414145</v>
      </c>
      <c r="Q42" t="str">
        <f t="shared" si="0"/>
        <v>technology</v>
      </c>
      <c r="R42" t="str">
        <f t="shared" si="1"/>
        <v>wearables</v>
      </c>
      <c r="S42" s="12">
        <f t="shared" si="2"/>
        <v>40334.208333333336</v>
      </c>
      <c r="T42" s="12">
        <f t="shared" si="3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>D44/E44</f>
        <v>0.22525341008634714</v>
      </c>
      <c r="P43" s="8">
        <f>IF(E43&lt;&gt;0,E43/G43,0)</f>
        <v>107.42342342342343</v>
      </c>
      <c r="Q43" t="str">
        <f t="shared" si="0"/>
        <v>music</v>
      </c>
      <c r="R43" t="str">
        <f t="shared" si="1"/>
        <v>rock</v>
      </c>
      <c r="S43" s="12">
        <f t="shared" si="2"/>
        <v>41156.208333333336</v>
      </c>
      <c r="T43" s="12">
        <f t="shared" si="3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>D45/E45</f>
        <v>0.53781071686233362</v>
      </c>
      <c r="P44" s="8">
        <f>IF(E44&lt;&gt;0,E44/G44,0)</f>
        <v>35.995495495495497</v>
      </c>
      <c r="Q44" t="str">
        <f t="shared" si="0"/>
        <v>food</v>
      </c>
      <c r="R44" t="str">
        <f t="shared" si="1"/>
        <v>food trucks</v>
      </c>
      <c r="S44" s="12">
        <f t="shared" si="2"/>
        <v>40728.208333333336</v>
      </c>
      <c r="T44" s="12">
        <f t="shared" si="3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>D46/E46</f>
        <v>0.15178825538373969</v>
      </c>
      <c r="P45" s="8">
        <f>IF(E45&lt;&gt;0,E45/G45,0)</f>
        <v>26.998873148744366</v>
      </c>
      <c r="Q45" t="str">
        <f t="shared" si="0"/>
        <v>publishing</v>
      </c>
      <c r="R45" t="str">
        <f t="shared" si="1"/>
        <v>radio &amp; podcasts</v>
      </c>
      <c r="S45" s="12">
        <f t="shared" si="2"/>
        <v>41844.208333333336</v>
      </c>
      <c r="T45" s="12">
        <f t="shared" si="3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>D47/E47</f>
        <v>2.0971302428256071</v>
      </c>
      <c r="P46" s="8">
        <f>IF(E46&lt;&gt;0,E46/G46,0)</f>
        <v>107.56122448979592</v>
      </c>
      <c r="Q46" t="str">
        <f t="shared" si="0"/>
        <v>publishing</v>
      </c>
      <c r="R46" t="str">
        <f t="shared" si="1"/>
        <v>fiction</v>
      </c>
      <c r="S46" s="12">
        <f t="shared" si="2"/>
        <v>43541.208333333328</v>
      </c>
      <c r="T46" s="12">
        <f t="shared" si="3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>D48/E48</f>
        <v>0.87120320226041914</v>
      </c>
      <c r="P47" s="8">
        <f>IF(E47&lt;&gt;0,E47/G47,0)</f>
        <v>94.375</v>
      </c>
      <c r="Q47" t="str">
        <f t="shared" si="0"/>
        <v>theater</v>
      </c>
      <c r="R47" t="str">
        <f t="shared" si="1"/>
        <v>plays</v>
      </c>
      <c r="S47" s="12">
        <f t="shared" si="2"/>
        <v>42676.208333333328</v>
      </c>
      <c r="T47" s="12">
        <f t="shared" si="3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>D49/E49</f>
        <v>0.210408191892271</v>
      </c>
      <c r="P48" s="8">
        <f>IF(E48&lt;&gt;0,E48/G48,0)</f>
        <v>46.163043478260867</v>
      </c>
      <c r="Q48" t="str">
        <f t="shared" si="0"/>
        <v>music</v>
      </c>
      <c r="R48" t="str">
        <f t="shared" si="1"/>
        <v>rock</v>
      </c>
      <c r="S48" s="12">
        <f t="shared" si="2"/>
        <v>40367.208333333336</v>
      </c>
      <c r="T48" s="12">
        <f t="shared" si="3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>D50/E50</f>
        <v>0.25841597988545884</v>
      </c>
      <c r="P49" s="8">
        <f>IF(E49&lt;&gt;0,E49/G49,0)</f>
        <v>47.845637583892618</v>
      </c>
      <c r="Q49" t="str">
        <f t="shared" si="0"/>
        <v>theater</v>
      </c>
      <c r="R49" t="str">
        <f t="shared" si="1"/>
        <v>plays</v>
      </c>
      <c r="S49" s="12">
        <f t="shared" si="2"/>
        <v>41727.208333333336</v>
      </c>
      <c r="T49" s="12">
        <f t="shared" si="3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>D51/E51</f>
        <v>0.52735662491760049</v>
      </c>
      <c r="P50" s="8">
        <f>IF(E50&lt;&gt;0,E50/G50,0)</f>
        <v>53.007815713698065</v>
      </c>
      <c r="Q50" t="str">
        <f t="shared" si="0"/>
        <v>theater</v>
      </c>
      <c r="R50" t="str">
        <f t="shared" si="1"/>
        <v>plays</v>
      </c>
      <c r="S50" s="12">
        <f t="shared" si="2"/>
        <v>42180.208333333328</v>
      </c>
      <c r="T50" s="12">
        <f t="shared" si="3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>D52/E52</f>
        <v>50</v>
      </c>
      <c r="P51" s="8">
        <f>IF(E51&lt;&gt;0,E51/G51,0)</f>
        <v>45.059405940594061</v>
      </c>
      <c r="Q51" t="str">
        <f t="shared" si="0"/>
        <v>music</v>
      </c>
      <c r="R51" t="str">
        <f t="shared" si="1"/>
        <v>rock</v>
      </c>
      <c r="S51" s="12">
        <f t="shared" si="2"/>
        <v>43758.208333333328</v>
      </c>
      <c r="T51" s="12">
        <f t="shared" si="3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>D53/E53</f>
        <v>1.0885206171726003</v>
      </c>
      <c r="P52" s="8">
        <f>IF(E52&lt;&gt;0,E52/G52,0)</f>
        <v>2</v>
      </c>
      <c r="Q52" t="str">
        <f t="shared" si="0"/>
        <v>music</v>
      </c>
      <c r="R52" t="str">
        <f t="shared" si="1"/>
        <v>metal</v>
      </c>
      <c r="S52" s="12">
        <f t="shared" si="2"/>
        <v>41487.208333333336</v>
      </c>
      <c r="T52" s="12">
        <f t="shared" si="3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>D54/E54</f>
        <v>2.928019520130134</v>
      </c>
      <c r="P53" s="8">
        <f>IF(E53&lt;&gt;0,E53/G53,0)</f>
        <v>99.006816632583508</v>
      </c>
      <c r="Q53" t="str">
        <f t="shared" si="0"/>
        <v>technology</v>
      </c>
      <c r="R53" t="str">
        <f t="shared" si="1"/>
        <v>wearables</v>
      </c>
      <c r="S53" s="12">
        <f t="shared" si="2"/>
        <v>40995.208333333336</v>
      </c>
      <c r="T53" s="12">
        <f t="shared" si="3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>D55/E55</f>
        <v>0.71220459695694405</v>
      </c>
      <c r="P54" s="8">
        <f>IF(E54&lt;&gt;0,E54/G54,0)</f>
        <v>32.786666666666669</v>
      </c>
      <c r="Q54" t="str">
        <f t="shared" si="0"/>
        <v>theater</v>
      </c>
      <c r="R54" t="str">
        <f t="shared" si="1"/>
        <v>plays</v>
      </c>
      <c r="S54" s="12">
        <f t="shared" si="2"/>
        <v>40436.208333333336</v>
      </c>
      <c r="T54" s="12">
        <f t="shared" si="3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>D56/E56</f>
        <v>1.1127596439169138</v>
      </c>
      <c r="P55" s="8">
        <f>IF(E55&lt;&gt;0,E55/G55,0)</f>
        <v>59.119617224880386</v>
      </c>
      <c r="Q55" t="str">
        <f t="shared" si="0"/>
        <v>film &amp; video</v>
      </c>
      <c r="R55" t="str">
        <f t="shared" si="1"/>
        <v>drama</v>
      </c>
      <c r="S55" s="12">
        <f t="shared" si="2"/>
        <v>41779.208333333336</v>
      </c>
      <c r="T55" s="12">
        <f t="shared" si="3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>D57/E57</f>
        <v>0.56189341052273112</v>
      </c>
      <c r="P56" s="8">
        <f>IF(E56&lt;&gt;0,E56/G56,0)</f>
        <v>44.93333333333333</v>
      </c>
      <c r="Q56" t="str">
        <f t="shared" si="0"/>
        <v>technology</v>
      </c>
      <c r="R56" t="str">
        <f t="shared" si="1"/>
        <v>wearables</v>
      </c>
      <c r="S56" s="12">
        <f t="shared" si="2"/>
        <v>43170.25</v>
      </c>
      <c r="T56" s="12">
        <f t="shared" si="3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>D58/E58</f>
        <v>0.69607587227007739</v>
      </c>
      <c r="P57" s="8">
        <f>IF(E57&lt;&gt;0,E57/G57,0)</f>
        <v>89.664122137404576</v>
      </c>
      <c r="Q57" t="str">
        <f t="shared" si="0"/>
        <v>music</v>
      </c>
      <c r="R57" t="str">
        <f t="shared" si="1"/>
        <v>jazz</v>
      </c>
      <c r="S57" s="12">
        <f t="shared" si="2"/>
        <v>43311.208333333328</v>
      </c>
      <c r="T57" s="12">
        <f t="shared" si="3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>D59/E59</f>
        <v>0.46452026269421753</v>
      </c>
      <c r="P58" s="8">
        <f>IF(E58&lt;&gt;0,E58/G58,0)</f>
        <v>70.079268292682926</v>
      </c>
      <c r="Q58" t="str">
        <f t="shared" si="0"/>
        <v>technology</v>
      </c>
      <c r="R58" t="str">
        <f t="shared" si="1"/>
        <v>wearables</v>
      </c>
      <c r="S58" s="12">
        <f t="shared" si="2"/>
        <v>42014.25</v>
      </c>
      <c r="T58" s="12">
        <f t="shared" si="3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>D60/E60</f>
        <v>0.44031311154598823</v>
      </c>
      <c r="P59" s="8">
        <f>IF(E59&lt;&gt;0,E59/G59,0)</f>
        <v>31.059701492537314</v>
      </c>
      <c r="Q59" t="str">
        <f t="shared" si="0"/>
        <v>games</v>
      </c>
      <c r="R59" t="str">
        <f t="shared" si="1"/>
        <v>video games</v>
      </c>
      <c r="S59" s="12">
        <f t="shared" si="2"/>
        <v>42979.208333333328</v>
      </c>
      <c r="T59" s="12">
        <f t="shared" si="3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>D61/E61</f>
        <v>0.36354193715917943</v>
      </c>
      <c r="P60" s="8">
        <f>IF(E60&lt;&gt;0,E60/G60,0)</f>
        <v>29.061611374407583</v>
      </c>
      <c r="Q60" t="str">
        <f t="shared" si="0"/>
        <v>theater</v>
      </c>
      <c r="R60" t="str">
        <f t="shared" si="1"/>
        <v>plays</v>
      </c>
      <c r="S60" s="12">
        <f t="shared" si="2"/>
        <v>42268.208333333328</v>
      </c>
      <c r="T60" s="12">
        <f t="shared" si="3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>D62/E62</f>
        <v>0.69266233813981193</v>
      </c>
      <c r="P61" s="8">
        <f>IF(E61&lt;&gt;0,E61/G61,0)</f>
        <v>30.0859375</v>
      </c>
      <c r="Q61" t="str">
        <f t="shared" si="0"/>
        <v>theater</v>
      </c>
      <c r="R61" t="str">
        <f t="shared" si="1"/>
        <v>plays</v>
      </c>
      <c r="S61" s="12">
        <f t="shared" si="2"/>
        <v>42898.208333333328</v>
      </c>
      <c r="T61" s="12">
        <f t="shared" si="3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>D63/E63</f>
        <v>1.078213802435724</v>
      </c>
      <c r="P62" s="8">
        <f>IF(E62&lt;&gt;0,E62/G62,0)</f>
        <v>84.998125000000002</v>
      </c>
      <c r="Q62" t="str">
        <f t="shared" si="0"/>
        <v>theater</v>
      </c>
      <c r="R62" t="str">
        <f t="shared" si="1"/>
        <v>plays</v>
      </c>
      <c r="S62" s="12">
        <f t="shared" si="2"/>
        <v>41107.208333333336</v>
      </c>
      <c r="T62" s="12">
        <f t="shared" si="3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>D64/E64</f>
        <v>0.13838915029061721</v>
      </c>
      <c r="P63" s="8">
        <f>IF(E63&lt;&gt;0,E63/G63,0)</f>
        <v>82.001775410563695</v>
      </c>
      <c r="Q63" t="str">
        <f t="shared" si="0"/>
        <v>theater</v>
      </c>
      <c r="R63" t="str">
        <f t="shared" si="1"/>
        <v>plays</v>
      </c>
      <c r="S63" s="12">
        <f t="shared" si="2"/>
        <v>40595.25</v>
      </c>
      <c r="T63" s="12">
        <f t="shared" si="3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>D65/E65</f>
        <v>8.4380610412926398</v>
      </c>
      <c r="P64" s="8">
        <f>IF(E64&lt;&gt;0,E64/G64,0)</f>
        <v>58.040160642570278</v>
      </c>
      <c r="Q64" t="str">
        <f t="shared" si="0"/>
        <v>technology</v>
      </c>
      <c r="R64" t="str">
        <f t="shared" si="1"/>
        <v>web</v>
      </c>
      <c r="S64" s="12">
        <f t="shared" si="2"/>
        <v>42160.208333333328</v>
      </c>
      <c r="T64" s="12">
        <f t="shared" si="3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>D66/E66</f>
        <v>1.0241404535479151</v>
      </c>
      <c r="P65" s="8">
        <f>IF(E65&lt;&gt;0,E65/G65,0)</f>
        <v>111.4</v>
      </c>
      <c r="Q65" t="str">
        <f t="shared" si="0"/>
        <v>theater</v>
      </c>
      <c r="R65" t="str">
        <f t="shared" si="1"/>
        <v>plays</v>
      </c>
      <c r="S65" s="12">
        <f t="shared" si="2"/>
        <v>42853.208333333328</v>
      </c>
      <c r="T65" s="12">
        <f t="shared" si="3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>D67/E67</f>
        <v>0.42346407497396737</v>
      </c>
      <c r="P66" s="8">
        <f>IF(E66&lt;&gt;0,E66/G66,0)</f>
        <v>71.94736842105263</v>
      </c>
      <c r="Q66" t="str">
        <f t="shared" si="0"/>
        <v>technology</v>
      </c>
      <c r="R66" t="str">
        <f t="shared" si="1"/>
        <v>web</v>
      </c>
      <c r="S66" s="12">
        <f t="shared" si="2"/>
        <v>43283.208333333328</v>
      </c>
      <c r="T66" s="12">
        <f t="shared" si="3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>D68/E68</f>
        <v>2.2188217291507271</v>
      </c>
      <c r="P67" s="8">
        <f>IF(E67&lt;&gt;0,E67/G67,0)</f>
        <v>61.038135593220339</v>
      </c>
      <c r="Q67" t="str">
        <f t="shared" ref="Q67:Q130" si="4">LEFT(N67,SEARCH("/",N67)-1)</f>
        <v>theater</v>
      </c>
      <c r="R67" t="str">
        <f t="shared" ref="R67:R130" si="5">RIGHT(N67,LEN(N67)-SEARCH("/",N67))</f>
        <v>plays</v>
      </c>
      <c r="S67" s="12">
        <f t="shared" ref="S67:S130" si="6">(((J67/60/60/24)+DATE(1970,1,1)))</f>
        <v>40570.25</v>
      </c>
      <c r="T67" s="12">
        <f t="shared" ref="T67:T130" si="7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>D69/E69</f>
        <v>0.61581786720048859</v>
      </c>
      <c r="P68" s="8">
        <f>IF(E68&lt;&gt;0,E68/G68,0)</f>
        <v>108.91666666666667</v>
      </c>
      <c r="Q68" t="str">
        <f t="shared" si="4"/>
        <v>theater</v>
      </c>
      <c r="R68" t="str">
        <f t="shared" si="5"/>
        <v>plays</v>
      </c>
      <c r="S68" s="12">
        <f t="shared" si="6"/>
        <v>42102.208333333328</v>
      </c>
      <c r="T68" s="12">
        <f t="shared" si="7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>D70/E70</f>
        <v>0.39288668320926384</v>
      </c>
      <c r="P69" s="8">
        <f>IF(E69&lt;&gt;0,E69/G69,0)</f>
        <v>29.001722017220171</v>
      </c>
      <c r="Q69" t="str">
        <f t="shared" si="4"/>
        <v>technology</v>
      </c>
      <c r="R69" t="str">
        <f t="shared" si="5"/>
        <v>wearables</v>
      </c>
      <c r="S69" s="12">
        <f t="shared" si="6"/>
        <v>40203.25</v>
      </c>
      <c r="T69" s="12">
        <f t="shared" si="7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>D71/E71</f>
        <v>4.1557075223566544</v>
      </c>
      <c r="P70" s="8">
        <f>IF(E70&lt;&gt;0,E70/G70,0)</f>
        <v>58.975609756097562</v>
      </c>
      <c r="Q70" t="str">
        <f t="shared" si="4"/>
        <v>theater</v>
      </c>
      <c r="R70" t="str">
        <f t="shared" si="5"/>
        <v>plays</v>
      </c>
      <c r="S70" s="12">
        <f t="shared" si="6"/>
        <v>42943.208333333328</v>
      </c>
      <c r="T70" s="12">
        <f t="shared" si="7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>D72/E72</f>
        <v>0.80813692870085674</v>
      </c>
      <c r="P71" s="8">
        <f>IF(E71&lt;&gt;0,E71/G71,0)</f>
        <v>111.82352941176471</v>
      </c>
      <c r="Q71" t="str">
        <f t="shared" si="4"/>
        <v>theater</v>
      </c>
      <c r="R71" t="str">
        <f t="shared" si="5"/>
        <v>plays</v>
      </c>
      <c r="S71" s="12">
        <f t="shared" si="6"/>
        <v>40531.25</v>
      </c>
      <c r="T71" s="12">
        <f t="shared" si="7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>D73/E73</f>
        <v>0.92535471930906843</v>
      </c>
      <c r="P72" s="8">
        <f>IF(E72&lt;&gt;0,E72/G72,0)</f>
        <v>63.995555555555555</v>
      </c>
      <c r="Q72" t="str">
        <f t="shared" si="4"/>
        <v>theater</v>
      </c>
      <c r="R72" t="str">
        <f t="shared" si="5"/>
        <v>plays</v>
      </c>
      <c r="S72" s="12">
        <f t="shared" si="6"/>
        <v>40484.208333333336</v>
      </c>
      <c r="T72" s="12">
        <f t="shared" si="7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>D74/E74</f>
        <v>0.14917951268025859</v>
      </c>
      <c r="P73" s="8">
        <f>IF(E73&lt;&gt;0,E73/G73,0)</f>
        <v>85.315789473684205</v>
      </c>
      <c r="Q73" t="str">
        <f t="shared" si="4"/>
        <v>theater</v>
      </c>
      <c r="R73" t="str">
        <f t="shared" si="5"/>
        <v>plays</v>
      </c>
      <c r="S73" s="12">
        <f t="shared" si="6"/>
        <v>43799.25</v>
      </c>
      <c r="T73" s="12">
        <f t="shared" si="7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>D75/E75</f>
        <v>0.15130228034151086</v>
      </c>
      <c r="P74" s="8">
        <f>IF(E74&lt;&gt;0,E74/G74,0)</f>
        <v>74.481481481481481</v>
      </c>
      <c r="Q74" t="str">
        <f t="shared" si="4"/>
        <v>film &amp; video</v>
      </c>
      <c r="R74" t="str">
        <f t="shared" si="5"/>
        <v>animation</v>
      </c>
      <c r="S74" s="12">
        <f t="shared" si="6"/>
        <v>42186.208333333328</v>
      </c>
      <c r="T74" s="12">
        <f t="shared" si="7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>D76/E76</f>
        <v>0.81658291457286436</v>
      </c>
      <c r="P75" s="8">
        <f>IF(E75&lt;&gt;0,E75/G75,0)</f>
        <v>105.14772727272727</v>
      </c>
      <c r="Q75" t="str">
        <f t="shared" si="4"/>
        <v>music</v>
      </c>
      <c r="R75" t="str">
        <f t="shared" si="5"/>
        <v>jazz</v>
      </c>
      <c r="S75" s="12">
        <f t="shared" si="6"/>
        <v>42701.25</v>
      </c>
      <c r="T75" s="12">
        <f t="shared" si="7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>D77/E77</f>
        <v>0.66411063946323434</v>
      </c>
      <c r="P76" s="8">
        <f>IF(E76&lt;&gt;0,E76/G76,0)</f>
        <v>56.188235294117646</v>
      </c>
      <c r="Q76" t="str">
        <f t="shared" si="4"/>
        <v>music</v>
      </c>
      <c r="R76" t="str">
        <f t="shared" si="5"/>
        <v>metal</v>
      </c>
      <c r="S76" s="12">
        <f t="shared" si="6"/>
        <v>42456.208333333328</v>
      </c>
      <c r="T76" s="12">
        <f t="shared" si="7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>D78/E78</f>
        <v>1.2803016886647984</v>
      </c>
      <c r="P77" s="8">
        <f>IF(E77&lt;&gt;0,E77/G77,0)</f>
        <v>85.917647058823533</v>
      </c>
      <c r="Q77" t="str">
        <f t="shared" si="4"/>
        <v>photography</v>
      </c>
      <c r="R77" t="str">
        <f t="shared" si="5"/>
        <v>photography books</v>
      </c>
      <c r="S77" s="12">
        <f t="shared" si="6"/>
        <v>43296.208333333328</v>
      </c>
      <c r="T77" s="12">
        <f t="shared" si="7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>D79/E79</f>
        <v>2.1300448430493275</v>
      </c>
      <c r="P78" s="8">
        <f>IF(E78&lt;&gt;0,E78/G78,0)</f>
        <v>57.00296912114014</v>
      </c>
      <c r="Q78" t="str">
        <f t="shared" si="4"/>
        <v>theater</v>
      </c>
      <c r="R78" t="str">
        <f t="shared" si="5"/>
        <v>plays</v>
      </c>
      <c r="S78" s="12">
        <f t="shared" si="6"/>
        <v>42027.25</v>
      </c>
      <c r="T78" s="12">
        <f t="shared" si="7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>D80/E80</f>
        <v>0.33244680851063829</v>
      </c>
      <c r="P79" s="8">
        <f>IF(E79&lt;&gt;0,E79/G79,0)</f>
        <v>79.642857142857139</v>
      </c>
      <c r="Q79" t="str">
        <f t="shared" si="4"/>
        <v>film &amp; video</v>
      </c>
      <c r="R79" t="str">
        <f t="shared" si="5"/>
        <v>animation</v>
      </c>
      <c r="S79" s="12">
        <f t="shared" si="6"/>
        <v>40448.208333333336</v>
      </c>
      <c r="T79" s="12">
        <f t="shared" si="7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>D81/E81</f>
        <v>1.4368101819628121</v>
      </c>
      <c r="P80" s="8">
        <f>IF(E80&lt;&gt;0,E80/G80,0)</f>
        <v>41.018181818181816</v>
      </c>
      <c r="Q80" t="str">
        <f t="shared" si="4"/>
        <v>publishing</v>
      </c>
      <c r="R80" t="str">
        <f t="shared" si="5"/>
        <v>translations</v>
      </c>
      <c r="S80" s="12">
        <f t="shared" si="6"/>
        <v>43206.208333333328</v>
      </c>
      <c r="T80" s="12">
        <f t="shared" si="7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>D82/E82</f>
        <v>0.15687393040501996</v>
      </c>
      <c r="P81" s="8">
        <f>IF(E81&lt;&gt;0,E81/G81,0)</f>
        <v>48.004773269689736</v>
      </c>
      <c r="Q81" t="str">
        <f t="shared" si="4"/>
        <v>theater</v>
      </c>
      <c r="R81" t="str">
        <f t="shared" si="5"/>
        <v>plays</v>
      </c>
      <c r="S81" s="12">
        <f t="shared" si="6"/>
        <v>43267.208333333328</v>
      </c>
      <c r="T81" s="12">
        <f t="shared" si="7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>D83/E83</f>
        <v>0.44377525952928126</v>
      </c>
      <c r="P82" s="8">
        <f>IF(E82&lt;&gt;0,E82/G82,0)</f>
        <v>55.212598425196852</v>
      </c>
      <c r="Q82" t="str">
        <f t="shared" si="4"/>
        <v>games</v>
      </c>
      <c r="R82" t="str">
        <f t="shared" si="5"/>
        <v>video games</v>
      </c>
      <c r="S82" s="12">
        <f t="shared" si="6"/>
        <v>42976.208333333328</v>
      </c>
      <c r="T82" s="12">
        <f t="shared" si="7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>D84/E84</f>
        <v>6.678688305616777E-2</v>
      </c>
      <c r="P83" s="8">
        <f>IF(E83&lt;&gt;0,E83/G83,0)</f>
        <v>92.109489051094897</v>
      </c>
      <c r="Q83" t="str">
        <f t="shared" si="4"/>
        <v>music</v>
      </c>
      <c r="R83" t="str">
        <f t="shared" si="5"/>
        <v>rock</v>
      </c>
      <c r="S83" s="12">
        <f t="shared" si="6"/>
        <v>43062.25</v>
      </c>
      <c r="T83" s="12">
        <f t="shared" si="7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>D85/E85</f>
        <v>2.6602660266026601</v>
      </c>
      <c r="P84" s="8">
        <f>IF(E84&lt;&gt;0,E84/G84,0)</f>
        <v>83.183333333333337</v>
      </c>
      <c r="Q84" t="str">
        <f t="shared" si="4"/>
        <v>games</v>
      </c>
      <c r="R84" t="str">
        <f t="shared" si="5"/>
        <v>video games</v>
      </c>
      <c r="S84" s="12">
        <f t="shared" si="6"/>
        <v>43482.25</v>
      </c>
      <c r="T84" s="12">
        <f t="shared" si="7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>D86/E86</f>
        <v>0.75546145703012224</v>
      </c>
      <c r="P85" s="8">
        <f>IF(E85&lt;&gt;0,E85/G85,0)</f>
        <v>39.996000000000002</v>
      </c>
      <c r="Q85" t="str">
        <f t="shared" si="4"/>
        <v>music</v>
      </c>
      <c r="R85" t="str">
        <f t="shared" si="5"/>
        <v>electric music</v>
      </c>
      <c r="S85" s="12">
        <f t="shared" si="6"/>
        <v>42579.208333333328</v>
      </c>
      <c r="T85" s="12">
        <f t="shared" si="7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>D87/E87</f>
        <v>0.76205287713841363</v>
      </c>
      <c r="P86" s="8">
        <f>IF(E86&lt;&gt;0,E86/G86,0)</f>
        <v>111.1336898395722</v>
      </c>
      <c r="Q86" t="str">
        <f t="shared" si="4"/>
        <v>technology</v>
      </c>
      <c r="R86" t="str">
        <f t="shared" si="5"/>
        <v>wearables</v>
      </c>
      <c r="S86" s="12">
        <f t="shared" si="6"/>
        <v>41118.208333333336</v>
      </c>
      <c r="T86" s="12">
        <f t="shared" si="7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>D88/E88</f>
        <v>0.59653365578395812</v>
      </c>
      <c r="P87" s="8">
        <f>IF(E87&lt;&gt;0,E87/G87,0)</f>
        <v>90.563380281690144</v>
      </c>
      <c r="Q87" t="str">
        <f t="shared" si="4"/>
        <v>music</v>
      </c>
      <c r="R87" t="str">
        <f t="shared" si="5"/>
        <v>indie rock</v>
      </c>
      <c r="S87" s="12">
        <f t="shared" si="6"/>
        <v>40797.208333333336</v>
      </c>
      <c r="T87" s="12">
        <f t="shared" si="7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>D89/E89</f>
        <v>1.6132964889466841</v>
      </c>
      <c r="P88" s="8">
        <f>IF(E88&lt;&gt;0,E88/G88,0)</f>
        <v>61.108374384236456</v>
      </c>
      <c r="Q88" t="str">
        <f t="shared" si="4"/>
        <v>theater</v>
      </c>
      <c r="R88" t="str">
        <f t="shared" si="5"/>
        <v>plays</v>
      </c>
      <c r="S88" s="12">
        <f t="shared" si="6"/>
        <v>42128.208333333328</v>
      </c>
      <c r="T88" s="12">
        <f t="shared" si="7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>D90/E90</f>
        <v>0.38350910834132312</v>
      </c>
      <c r="P89" s="8">
        <f>IF(E89&lt;&gt;0,E89/G89,0)</f>
        <v>83.022941970310384</v>
      </c>
      <c r="Q89" t="str">
        <f t="shared" si="4"/>
        <v>music</v>
      </c>
      <c r="R89" t="str">
        <f t="shared" si="5"/>
        <v>rock</v>
      </c>
      <c r="S89" s="12">
        <f t="shared" si="6"/>
        <v>40610.25</v>
      </c>
      <c r="T89" s="12">
        <f t="shared" si="7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>D91/E91</f>
        <v>0.39590125756870054</v>
      </c>
      <c r="P90" s="8">
        <f>IF(E90&lt;&gt;0,E90/G90,0)</f>
        <v>110.76106194690266</v>
      </c>
      <c r="Q90" t="str">
        <f t="shared" si="4"/>
        <v>publishing</v>
      </c>
      <c r="R90" t="str">
        <f t="shared" si="5"/>
        <v>translations</v>
      </c>
      <c r="S90" s="12">
        <f t="shared" si="6"/>
        <v>42110.208333333328</v>
      </c>
      <c r="T90" s="12">
        <f t="shared" si="7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>D92/E92</f>
        <v>1.2720156555772995</v>
      </c>
      <c r="P91" s="8">
        <f>IF(E91&lt;&gt;0,E91/G91,0)</f>
        <v>89.458333333333329</v>
      </c>
      <c r="Q91" t="str">
        <f t="shared" si="4"/>
        <v>theater</v>
      </c>
      <c r="R91" t="str">
        <f t="shared" si="5"/>
        <v>plays</v>
      </c>
      <c r="S91" s="12">
        <f t="shared" si="6"/>
        <v>40283.208333333336</v>
      </c>
      <c r="T91" s="12">
        <f t="shared" si="7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>D93/E93</f>
        <v>2.0659275921165383</v>
      </c>
      <c r="P92" s="8">
        <f>IF(E92&lt;&gt;0,E92/G92,0)</f>
        <v>57.849056603773583</v>
      </c>
      <c r="Q92" t="str">
        <f t="shared" si="4"/>
        <v>theater</v>
      </c>
      <c r="R92" t="str">
        <f t="shared" si="5"/>
        <v>plays</v>
      </c>
      <c r="S92" s="12">
        <f t="shared" si="6"/>
        <v>42425.25</v>
      </c>
      <c r="T92" s="12">
        <f t="shared" si="7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>D94/E94</f>
        <v>0.38628681796233705</v>
      </c>
      <c r="P93" s="8">
        <f>IF(E93&lt;&gt;0,E93/G93,0)</f>
        <v>109.99705449189985</v>
      </c>
      <c r="Q93" t="str">
        <f t="shared" si="4"/>
        <v>publishing</v>
      </c>
      <c r="R93" t="str">
        <f t="shared" si="5"/>
        <v>translations</v>
      </c>
      <c r="S93" s="12">
        <f t="shared" si="6"/>
        <v>42588.208333333328</v>
      </c>
      <c r="T93" s="12">
        <f t="shared" si="7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>D95/E95</f>
        <v>1.6515627609028949</v>
      </c>
      <c r="P94" s="8">
        <f>IF(E94&lt;&gt;0,E94/G94,0)</f>
        <v>103.96586345381526</v>
      </c>
      <c r="Q94" t="str">
        <f t="shared" si="4"/>
        <v>games</v>
      </c>
      <c r="R94" t="str">
        <f t="shared" si="5"/>
        <v>video games</v>
      </c>
      <c r="S94" s="12">
        <f t="shared" si="6"/>
        <v>40352.208333333336</v>
      </c>
      <c r="T94" s="12">
        <f t="shared" si="7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>D96/E96</f>
        <v>0.32928352446917225</v>
      </c>
      <c r="P95" s="8">
        <f>IF(E95&lt;&gt;0,E95/G95,0)</f>
        <v>107.99508196721311</v>
      </c>
      <c r="Q95" t="str">
        <f t="shared" si="4"/>
        <v>theater</v>
      </c>
      <c r="R95" t="str">
        <f t="shared" si="5"/>
        <v>plays</v>
      </c>
      <c r="S95" s="12">
        <f t="shared" si="6"/>
        <v>41202.208333333336</v>
      </c>
      <c r="T95" s="12">
        <f t="shared" si="7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>D97/E97</f>
        <v>0.88495575221238942</v>
      </c>
      <c r="P96" s="8">
        <f>IF(E96&lt;&gt;0,E96/G96,0)</f>
        <v>48.927777777777777</v>
      </c>
      <c r="Q96" t="str">
        <f t="shared" si="4"/>
        <v>technology</v>
      </c>
      <c r="R96" t="str">
        <f t="shared" si="5"/>
        <v>web</v>
      </c>
      <c r="S96" s="12">
        <f t="shared" si="6"/>
        <v>43562.208333333328</v>
      </c>
      <c r="T96" s="12">
        <f t="shared" si="7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>D98/E98</f>
        <v>0.46002653237675972</v>
      </c>
      <c r="P97" s="8">
        <f>IF(E97&lt;&gt;0,E97/G97,0)</f>
        <v>37.666666666666664</v>
      </c>
      <c r="Q97" t="str">
        <f t="shared" si="4"/>
        <v>film &amp; video</v>
      </c>
      <c r="R97" t="str">
        <f t="shared" si="5"/>
        <v>documentary</v>
      </c>
      <c r="S97" s="12">
        <f t="shared" si="6"/>
        <v>43752.208333333328</v>
      </c>
      <c r="T97" s="12">
        <f t="shared" si="7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>D99/E99</f>
        <v>0.10791068315763261</v>
      </c>
      <c r="P98" s="8">
        <f>IF(E98&lt;&gt;0,E98/G98,0)</f>
        <v>64.999141999141997</v>
      </c>
      <c r="Q98" t="str">
        <f t="shared" si="4"/>
        <v>theater</v>
      </c>
      <c r="R98" t="str">
        <f t="shared" si="5"/>
        <v>plays</v>
      </c>
      <c r="S98" s="12">
        <f t="shared" si="6"/>
        <v>40612.25</v>
      </c>
      <c r="T98" s="12">
        <f t="shared" si="7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>D100/E100</f>
        <v>2.9680434584686353</v>
      </c>
      <c r="P99" s="8">
        <f>IF(E99&lt;&gt;0,E99/G99,0)</f>
        <v>106.61061946902655</v>
      </c>
      <c r="Q99" t="str">
        <f t="shared" si="4"/>
        <v>food</v>
      </c>
      <c r="R99" t="str">
        <f t="shared" si="5"/>
        <v>food trucks</v>
      </c>
      <c r="S99" s="12">
        <f t="shared" si="6"/>
        <v>42180.208333333328</v>
      </c>
      <c r="T99" s="12">
        <f t="shared" si="7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>D101/E101</f>
        <v>0.50832720219383321</v>
      </c>
      <c r="P100" s="8">
        <f>IF(E100&lt;&gt;0,E100/G100,0)</f>
        <v>27.009016393442622</v>
      </c>
      <c r="Q100" t="str">
        <f t="shared" si="4"/>
        <v>games</v>
      </c>
      <c r="R100" t="str">
        <f t="shared" si="5"/>
        <v>video games</v>
      </c>
      <c r="S100" s="12">
        <f t="shared" si="6"/>
        <v>42212.208333333328</v>
      </c>
      <c r="T100" s="12">
        <f t="shared" si="7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>D102/E102</f>
        <v>100</v>
      </c>
      <c r="P101" s="8">
        <f>IF(E101&lt;&gt;0,E101/G101,0)</f>
        <v>91.16463414634147</v>
      </c>
      <c r="Q101" t="str">
        <f t="shared" si="4"/>
        <v>theater</v>
      </c>
      <c r="R101" t="str">
        <f t="shared" si="5"/>
        <v>plays</v>
      </c>
      <c r="S101" s="12">
        <f t="shared" si="6"/>
        <v>41968.25</v>
      </c>
      <c r="T101" s="12">
        <f t="shared" si="7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>D103/E103</f>
        <v>9.7900576525617317E-2</v>
      </c>
      <c r="P102" s="8">
        <f>IF(E102&lt;&gt;0,E102/G102,0)</f>
        <v>1</v>
      </c>
      <c r="Q102" t="str">
        <f t="shared" si="4"/>
        <v>theater</v>
      </c>
      <c r="R102" t="str">
        <f t="shared" si="5"/>
        <v>plays</v>
      </c>
      <c r="S102" s="12">
        <f t="shared" si="6"/>
        <v>40835.208333333336</v>
      </c>
      <c r="T102" s="12">
        <f t="shared" si="7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>D104/E104</f>
        <v>0.35501823066589905</v>
      </c>
      <c r="P103" s="8">
        <f>IF(E103&lt;&gt;0,E103/G103,0)</f>
        <v>56.054878048780488</v>
      </c>
      <c r="Q103" t="str">
        <f t="shared" si="4"/>
        <v>music</v>
      </c>
      <c r="R103" t="str">
        <f t="shared" si="5"/>
        <v>electric music</v>
      </c>
      <c r="S103" s="12">
        <f t="shared" si="6"/>
        <v>42056.25</v>
      </c>
      <c r="T103" s="12">
        <f t="shared" si="7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>D105/E105</f>
        <v>4.0633888663145061</v>
      </c>
      <c r="P104" s="8">
        <f>IF(E104&lt;&gt;0,E104/G104,0)</f>
        <v>31.017857142857142</v>
      </c>
      <c r="Q104" t="str">
        <f t="shared" si="4"/>
        <v>technology</v>
      </c>
      <c r="R104" t="str">
        <f t="shared" si="5"/>
        <v>wearables</v>
      </c>
      <c r="S104" s="12">
        <f t="shared" si="6"/>
        <v>43234.208333333328</v>
      </c>
      <c r="T104" s="12">
        <f t="shared" si="7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>D106/E106</f>
        <v>0.69861624751645446</v>
      </c>
      <c r="P105" s="8">
        <f>IF(E105&lt;&gt;0,E105/G105,0)</f>
        <v>66.513513513513516</v>
      </c>
      <c r="Q105" t="str">
        <f t="shared" si="4"/>
        <v>music</v>
      </c>
      <c r="R105" t="str">
        <f t="shared" si="5"/>
        <v>electric music</v>
      </c>
      <c r="S105" s="12">
        <f t="shared" si="6"/>
        <v>40475.208333333336</v>
      </c>
      <c r="T105" s="12">
        <f t="shared" si="7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>D107/E107</f>
        <v>0.69183029809746666</v>
      </c>
      <c r="P106" s="8">
        <f>IF(E106&lt;&gt;0,E106/G106,0)</f>
        <v>89.005216484089729</v>
      </c>
      <c r="Q106" t="str">
        <f t="shared" si="4"/>
        <v>music</v>
      </c>
      <c r="R106" t="str">
        <f t="shared" si="5"/>
        <v>indie rock</v>
      </c>
      <c r="S106" s="12">
        <f t="shared" si="6"/>
        <v>42878.208333333328</v>
      </c>
      <c r="T106" s="12">
        <f t="shared" si="7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>D108/E108</f>
        <v>0.27845209196058834</v>
      </c>
      <c r="P107" s="8">
        <f>IF(E107&lt;&gt;0,E107/G107,0)</f>
        <v>103.46315789473684</v>
      </c>
      <c r="Q107" t="str">
        <f t="shared" si="4"/>
        <v>technology</v>
      </c>
      <c r="R107" t="str">
        <f t="shared" si="5"/>
        <v>web</v>
      </c>
      <c r="S107" s="12">
        <f t="shared" si="6"/>
        <v>41366.208333333336</v>
      </c>
      <c r="T107" s="12">
        <f t="shared" si="7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>D109/E109</f>
        <v>0.53623410448904552</v>
      </c>
      <c r="P108" s="8">
        <f>IF(E108&lt;&gt;0,E108/G108,0)</f>
        <v>95.278911564625844</v>
      </c>
      <c r="Q108" t="str">
        <f t="shared" si="4"/>
        <v>theater</v>
      </c>
      <c r="R108" t="str">
        <f t="shared" si="5"/>
        <v>plays</v>
      </c>
      <c r="S108" s="12">
        <f t="shared" si="6"/>
        <v>43716.208333333328</v>
      </c>
      <c r="T108" s="12">
        <f t="shared" si="7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>D110/E110</f>
        <v>0.16799193638705343</v>
      </c>
      <c r="P109" s="8">
        <f>IF(E109&lt;&gt;0,E109/G109,0)</f>
        <v>75.895348837209298</v>
      </c>
      <c r="Q109" t="str">
        <f t="shared" si="4"/>
        <v>theater</v>
      </c>
      <c r="R109" t="str">
        <f t="shared" si="5"/>
        <v>plays</v>
      </c>
      <c r="S109" s="12">
        <f t="shared" si="6"/>
        <v>43213.208333333328</v>
      </c>
      <c r="T109" s="12">
        <f t="shared" si="7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>D111/E111</f>
        <v>1.6888600194868464</v>
      </c>
      <c r="P110" s="8">
        <f>IF(E110&lt;&gt;0,E110/G110,0)</f>
        <v>107.57831325301204</v>
      </c>
      <c r="Q110" t="str">
        <f t="shared" si="4"/>
        <v>film &amp; video</v>
      </c>
      <c r="R110" t="str">
        <f t="shared" si="5"/>
        <v>documentary</v>
      </c>
      <c r="S110" s="12">
        <f t="shared" si="6"/>
        <v>41005.208333333336</v>
      </c>
      <c r="T110" s="12">
        <f t="shared" si="7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>D112/E112</f>
        <v>6.6832496362697702</v>
      </c>
      <c r="P111" s="8">
        <f>IF(E111&lt;&gt;0,E111/G111,0)</f>
        <v>51.31666666666667</v>
      </c>
      <c r="Q111" t="str">
        <f t="shared" si="4"/>
        <v>film &amp; video</v>
      </c>
      <c r="R111" t="str">
        <f t="shared" si="5"/>
        <v>television</v>
      </c>
      <c r="S111" s="12">
        <f t="shared" si="6"/>
        <v>41651.25</v>
      </c>
      <c r="T111" s="12">
        <f t="shared" si="7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>D113/E113</f>
        <v>0.83363881987155986</v>
      </c>
      <c r="P112" s="8">
        <f>IF(E112&lt;&gt;0,E112/G112,0)</f>
        <v>71.983108108108112</v>
      </c>
      <c r="Q112" t="str">
        <f t="shared" si="4"/>
        <v>food</v>
      </c>
      <c r="R112" t="str">
        <f t="shared" si="5"/>
        <v>food trucks</v>
      </c>
      <c r="S112" s="12">
        <f t="shared" si="6"/>
        <v>43354.208333333328</v>
      </c>
      <c r="T112" s="12">
        <f t="shared" si="7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>D114/E114</f>
        <v>0.37198258804907003</v>
      </c>
      <c r="P113" s="8">
        <f>IF(E113&lt;&gt;0,E113/G113,0)</f>
        <v>108.95414201183432</v>
      </c>
      <c r="Q113" t="str">
        <f t="shared" si="4"/>
        <v>publishing</v>
      </c>
      <c r="R113" t="str">
        <f t="shared" si="5"/>
        <v>radio &amp; podcasts</v>
      </c>
      <c r="S113" s="12">
        <f t="shared" si="6"/>
        <v>41174.208333333336</v>
      </c>
      <c r="T113" s="12">
        <f t="shared" si="7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>D115/E115</f>
        <v>0.26533729999195949</v>
      </c>
      <c r="P114" s="8">
        <f>IF(E114&lt;&gt;0,E114/G114,0)</f>
        <v>35</v>
      </c>
      <c r="Q114" t="str">
        <f t="shared" si="4"/>
        <v>technology</v>
      </c>
      <c r="R114" t="str">
        <f t="shared" si="5"/>
        <v>web</v>
      </c>
      <c r="S114" s="12">
        <f t="shared" si="6"/>
        <v>41875.208333333336</v>
      </c>
      <c r="T114" s="12">
        <f t="shared" si="7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>D116/E116</f>
        <v>0.13752171395483498</v>
      </c>
      <c r="P115" s="8">
        <f>IF(E115&lt;&gt;0,E115/G115,0)</f>
        <v>94.938931297709928</v>
      </c>
      <c r="Q115" t="str">
        <f t="shared" si="4"/>
        <v>food</v>
      </c>
      <c r="R115" t="str">
        <f t="shared" si="5"/>
        <v>food trucks</v>
      </c>
      <c r="S115" s="12">
        <f t="shared" si="6"/>
        <v>42990.208333333328</v>
      </c>
      <c r="T115" s="12">
        <f t="shared" si="7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>D117/E117</f>
        <v>1.1466343838989697</v>
      </c>
      <c r="P116" s="8">
        <f>IF(E116&lt;&gt;0,E116/G116,0)</f>
        <v>109.65079365079364</v>
      </c>
      <c r="Q116" t="str">
        <f t="shared" si="4"/>
        <v>technology</v>
      </c>
      <c r="R116" t="str">
        <f t="shared" si="5"/>
        <v>wearables</v>
      </c>
      <c r="S116" s="12">
        <f t="shared" si="6"/>
        <v>43564.208333333328</v>
      </c>
      <c r="T116" s="12">
        <f t="shared" si="7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>D118/E118</f>
        <v>1.1363636363636365</v>
      </c>
      <c r="P117" s="8">
        <f>IF(E117&lt;&gt;0,E117/G117,0)</f>
        <v>44.001815980629537</v>
      </c>
      <c r="Q117" t="str">
        <f t="shared" si="4"/>
        <v>publishing</v>
      </c>
      <c r="R117" t="str">
        <f t="shared" si="5"/>
        <v>fiction</v>
      </c>
      <c r="S117" s="12">
        <f t="shared" si="6"/>
        <v>43056.25</v>
      </c>
      <c r="T117" s="12">
        <f t="shared" si="7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>D119/E119</f>
        <v>0.57491493605537958</v>
      </c>
      <c r="P118" s="8">
        <f>IF(E118&lt;&gt;0,E118/G118,0)</f>
        <v>86.794520547945211</v>
      </c>
      <c r="Q118" t="str">
        <f t="shared" si="4"/>
        <v>theater</v>
      </c>
      <c r="R118" t="str">
        <f t="shared" si="5"/>
        <v>plays</v>
      </c>
      <c r="S118" s="12">
        <f t="shared" si="6"/>
        <v>42265.208333333328</v>
      </c>
      <c r="T118" s="12">
        <f t="shared" si="7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>D120/E120</f>
        <v>0.85025980160604631</v>
      </c>
      <c r="P119" s="8">
        <f>IF(E119&lt;&gt;0,E119/G119,0)</f>
        <v>30.992727272727272</v>
      </c>
      <c r="Q119" t="str">
        <f t="shared" si="4"/>
        <v>film &amp; video</v>
      </c>
      <c r="R119" t="str">
        <f t="shared" si="5"/>
        <v>television</v>
      </c>
      <c r="S119" s="12">
        <f t="shared" si="6"/>
        <v>40808.208333333336</v>
      </c>
      <c r="T119" s="12">
        <f t="shared" si="7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>D121/E121</f>
        <v>0.46520282843319688</v>
      </c>
      <c r="P120" s="8">
        <f>IF(E120&lt;&gt;0,E120/G120,0)</f>
        <v>94.791044776119406</v>
      </c>
      <c r="Q120" t="str">
        <f t="shared" si="4"/>
        <v>photography</v>
      </c>
      <c r="R120" t="str">
        <f t="shared" si="5"/>
        <v>photography books</v>
      </c>
      <c r="S120" s="12">
        <f t="shared" si="6"/>
        <v>41665.25</v>
      </c>
      <c r="T120" s="12">
        <f t="shared" si="7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>D122/E122</f>
        <v>0.66891121561921052</v>
      </c>
      <c r="P121" s="8">
        <f>IF(E121&lt;&gt;0,E121/G121,0)</f>
        <v>69.79220779220779</v>
      </c>
      <c r="Q121" t="str">
        <f t="shared" si="4"/>
        <v>film &amp; video</v>
      </c>
      <c r="R121" t="str">
        <f t="shared" si="5"/>
        <v>documentary</v>
      </c>
      <c r="S121" s="12">
        <f t="shared" si="6"/>
        <v>41806.208333333336</v>
      </c>
      <c r="T121" s="12">
        <f t="shared" si="7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>D123/E123</f>
        <v>0.45591328589688107</v>
      </c>
      <c r="P122" s="8">
        <f>IF(E122&lt;&gt;0,E122/G122,0)</f>
        <v>63.003367003367003</v>
      </c>
      <c r="Q122" t="str">
        <f t="shared" si="4"/>
        <v>games</v>
      </c>
      <c r="R122" t="str">
        <f t="shared" si="5"/>
        <v>mobile games</v>
      </c>
      <c r="S122" s="12">
        <f t="shared" si="6"/>
        <v>42111.208333333328</v>
      </c>
      <c r="T122" s="12">
        <f t="shared" si="7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>D124/E124</f>
        <v>1.5535744705013912</v>
      </c>
      <c r="P123" s="8">
        <f>IF(E123&lt;&gt;0,E123/G123,0)</f>
        <v>110.0343300110742</v>
      </c>
      <c r="Q123" t="str">
        <f t="shared" si="4"/>
        <v>games</v>
      </c>
      <c r="R123" t="str">
        <f t="shared" si="5"/>
        <v>video games</v>
      </c>
      <c r="S123" s="12">
        <f t="shared" si="6"/>
        <v>41917.208333333336</v>
      </c>
      <c r="T123" s="12">
        <f t="shared" si="7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>D125/E125</f>
        <v>5.3698779161126557</v>
      </c>
      <c r="P124" s="8">
        <f>IF(E124&lt;&gt;0,E124/G124,0)</f>
        <v>25.997933274284026</v>
      </c>
      <c r="Q124" t="str">
        <f t="shared" si="4"/>
        <v>publishing</v>
      </c>
      <c r="R124" t="str">
        <f t="shared" si="5"/>
        <v>fiction</v>
      </c>
      <c r="S124" s="12">
        <f t="shared" si="6"/>
        <v>41970.25</v>
      </c>
      <c r="T124" s="12">
        <f t="shared" si="7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>D126/E126</f>
        <v>0.2719096423342397</v>
      </c>
      <c r="P125" s="8">
        <f>IF(E125&lt;&gt;0,E125/G125,0)</f>
        <v>49.987915407854985</v>
      </c>
      <c r="Q125" t="str">
        <f t="shared" si="4"/>
        <v>theater</v>
      </c>
      <c r="R125" t="str">
        <f t="shared" si="5"/>
        <v>plays</v>
      </c>
      <c r="S125" s="12">
        <f t="shared" si="6"/>
        <v>42332.25</v>
      </c>
      <c r="T125" s="12">
        <f t="shared" si="7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>D127/E127</f>
        <v>0.62536873156342188</v>
      </c>
      <c r="P126" s="8">
        <f>IF(E126&lt;&gt;0,E126/G126,0)</f>
        <v>101.72340425531915</v>
      </c>
      <c r="Q126" t="str">
        <f t="shared" si="4"/>
        <v>photography</v>
      </c>
      <c r="R126" t="str">
        <f t="shared" si="5"/>
        <v>photography books</v>
      </c>
      <c r="S126" s="12">
        <f t="shared" si="6"/>
        <v>43598.208333333328</v>
      </c>
      <c r="T126" s="12">
        <f t="shared" si="7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>D128/E128</f>
        <v>2.5884482238533693</v>
      </c>
      <c r="P127" s="8">
        <f>IF(E127&lt;&gt;0,E127/G127,0)</f>
        <v>47.083333333333336</v>
      </c>
      <c r="Q127" t="str">
        <f t="shared" si="4"/>
        <v>theater</v>
      </c>
      <c r="R127" t="str">
        <f t="shared" si="5"/>
        <v>plays</v>
      </c>
      <c r="S127" s="12">
        <f t="shared" si="6"/>
        <v>43362.208333333328</v>
      </c>
      <c r="T127" s="12">
        <f t="shared" si="7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>D129/E129</f>
        <v>1.9447114025665668</v>
      </c>
      <c r="P128" s="8">
        <f>IF(E128&lt;&gt;0,E128/G128,0)</f>
        <v>89.944444444444443</v>
      </c>
      <c r="Q128" t="str">
        <f t="shared" si="4"/>
        <v>theater</v>
      </c>
      <c r="R128" t="str">
        <f t="shared" si="5"/>
        <v>plays</v>
      </c>
      <c r="S128" s="12">
        <f t="shared" si="6"/>
        <v>42596.208333333328</v>
      </c>
      <c r="T128" s="12">
        <f t="shared" si="7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>D130/E130</f>
        <v>1.6574326227814817</v>
      </c>
      <c r="P129" s="8">
        <f>IF(E129&lt;&gt;0,E129/G129,0)</f>
        <v>78.96875</v>
      </c>
      <c r="Q129" t="str">
        <f t="shared" si="4"/>
        <v>theater</v>
      </c>
      <c r="R129" t="str">
        <f t="shared" si="5"/>
        <v>plays</v>
      </c>
      <c r="S129" s="12">
        <f t="shared" si="6"/>
        <v>40310.208333333336</v>
      </c>
      <c r="T129" s="12">
        <f t="shared" si="7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>D131/E131</f>
        <v>31.223717409587888</v>
      </c>
      <c r="P130" s="8">
        <f>IF(E130&lt;&gt;0,E130/G130,0)</f>
        <v>80.067669172932327</v>
      </c>
      <c r="Q130" t="str">
        <f t="shared" si="4"/>
        <v>music</v>
      </c>
      <c r="R130" t="str">
        <f t="shared" si="5"/>
        <v>rock</v>
      </c>
      <c r="S130" s="12">
        <f t="shared" si="6"/>
        <v>40417.208333333336</v>
      </c>
      <c r="T130" s="12">
        <f t="shared" si="7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>D132/E132</f>
        <v>0.64321608040201006</v>
      </c>
      <c r="P131" s="8">
        <f>IF(E131&lt;&gt;0,E131/G131,0)</f>
        <v>86.472727272727269</v>
      </c>
      <c r="Q131" t="str">
        <f t="shared" ref="Q131:Q194" si="8">LEFT(N131,SEARCH("/",N131)-1)</f>
        <v>food</v>
      </c>
      <c r="R131" t="str">
        <f t="shared" ref="R131:R194" si="9">RIGHT(N131,LEN(N131)-SEARCH("/",N131))</f>
        <v>food trucks</v>
      </c>
      <c r="S131" s="12">
        <f t="shared" ref="S131:S194" si="10">(((J131/60/60/24)+DATE(1970,1,1)))</f>
        <v>42038.25</v>
      </c>
      <c r="T131" s="12">
        <f t="shared" ref="T131:T194" si="11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>D133/E133</f>
        <v>0.99147583616268153</v>
      </c>
      <c r="P132" s="8">
        <f>IF(E132&lt;&gt;0,E132/G132,0)</f>
        <v>28.001876172607879</v>
      </c>
      <c r="Q132" t="str">
        <f t="shared" si="8"/>
        <v>film &amp; video</v>
      </c>
      <c r="R132" t="str">
        <f t="shared" si="9"/>
        <v>drama</v>
      </c>
      <c r="S132" s="12">
        <f t="shared" si="10"/>
        <v>40842.208333333336</v>
      </c>
      <c r="T132" s="12">
        <f t="shared" si="11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>D134/E134</f>
        <v>0.86071987480438183</v>
      </c>
      <c r="P133" s="8">
        <f>IF(E133&lt;&gt;0,E133/G133,0)</f>
        <v>67.996725337699544</v>
      </c>
      <c r="Q133" t="str">
        <f t="shared" si="8"/>
        <v>technology</v>
      </c>
      <c r="R133" t="str">
        <f t="shared" si="9"/>
        <v>web</v>
      </c>
      <c r="S133" s="12">
        <f t="shared" si="10"/>
        <v>41607.25</v>
      </c>
      <c r="T133" s="12">
        <f t="shared" si="11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>D135/E135</f>
        <v>0.32177332856632107</v>
      </c>
      <c r="P134" s="8">
        <f>IF(E134&lt;&gt;0,E134/G134,0)</f>
        <v>43.078651685393261</v>
      </c>
      <c r="Q134" t="str">
        <f t="shared" si="8"/>
        <v>theater</v>
      </c>
      <c r="R134" t="str">
        <f t="shared" si="9"/>
        <v>plays</v>
      </c>
      <c r="S134" s="12">
        <f t="shared" si="10"/>
        <v>43112.25</v>
      </c>
      <c r="T134" s="12">
        <f t="shared" si="11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>D136/E136</f>
        <v>1.1143714720903144</v>
      </c>
      <c r="P135" s="8">
        <f>IF(E135&lt;&gt;0,E135/G135,0)</f>
        <v>87.95597484276729</v>
      </c>
      <c r="Q135" t="str">
        <f t="shared" si="8"/>
        <v>music</v>
      </c>
      <c r="R135" t="str">
        <f t="shared" si="9"/>
        <v>world music</v>
      </c>
      <c r="S135" s="12">
        <f t="shared" si="10"/>
        <v>40767.208333333336</v>
      </c>
      <c r="T135" s="12">
        <f t="shared" si="11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>D137/E137</f>
        <v>1.403061224489796</v>
      </c>
      <c r="P136" s="8">
        <f>IF(E136&lt;&gt;0,E136/G136,0)</f>
        <v>94.987234042553197</v>
      </c>
      <c r="Q136" t="str">
        <f t="shared" si="8"/>
        <v>film &amp; video</v>
      </c>
      <c r="R136" t="str">
        <f t="shared" si="9"/>
        <v>documentary</v>
      </c>
      <c r="S136" s="12">
        <f t="shared" si="10"/>
        <v>40713.208333333336</v>
      </c>
      <c r="T136" s="12">
        <f t="shared" si="11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>D138/E138</f>
        <v>30.429988974641677</v>
      </c>
      <c r="P137" s="8">
        <f>IF(E137&lt;&gt;0,E137/G137,0)</f>
        <v>46.905982905982903</v>
      </c>
      <c r="Q137" t="str">
        <f t="shared" si="8"/>
        <v>theater</v>
      </c>
      <c r="R137" t="str">
        <f t="shared" si="9"/>
        <v>plays</v>
      </c>
      <c r="S137" s="12">
        <f t="shared" si="10"/>
        <v>41340.25</v>
      </c>
      <c r="T137" s="12">
        <f t="shared" si="11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>D139/E139</f>
        <v>0.38200339558573854</v>
      </c>
      <c r="P138" s="8">
        <f>IF(E138&lt;&gt;0,E138/G138,0)</f>
        <v>46.913793103448278</v>
      </c>
      <c r="Q138" t="str">
        <f t="shared" si="8"/>
        <v>film &amp; video</v>
      </c>
      <c r="R138" t="str">
        <f t="shared" si="9"/>
        <v>drama</v>
      </c>
      <c r="S138" s="12">
        <f t="shared" si="10"/>
        <v>41797.208333333336</v>
      </c>
      <c r="T138" s="12">
        <f t="shared" si="11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>D140/E140</f>
        <v>1.0416666666666667</v>
      </c>
      <c r="P139" s="8">
        <f>IF(E139&lt;&gt;0,E139/G139,0)</f>
        <v>94.24</v>
      </c>
      <c r="Q139" t="str">
        <f t="shared" si="8"/>
        <v>publishing</v>
      </c>
      <c r="R139" t="str">
        <f t="shared" si="9"/>
        <v>nonfiction</v>
      </c>
      <c r="S139" s="12">
        <f t="shared" si="10"/>
        <v>40457.208333333336</v>
      </c>
      <c r="T139" s="12">
        <f t="shared" si="11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>D141/E141</f>
        <v>4.7854099553153899</v>
      </c>
      <c r="P140" s="8">
        <f>IF(E140&lt;&gt;0,E140/G140,0)</f>
        <v>80.139130434782615</v>
      </c>
      <c r="Q140" t="str">
        <f t="shared" si="8"/>
        <v>games</v>
      </c>
      <c r="R140" t="str">
        <f t="shared" si="9"/>
        <v>mobile games</v>
      </c>
      <c r="S140" s="12">
        <f t="shared" si="10"/>
        <v>41180.208333333336</v>
      </c>
      <c r="T140" s="12">
        <f t="shared" si="11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>D142/E142</f>
        <v>0.44810167834446796</v>
      </c>
      <c r="P141" s="8">
        <f>IF(E141&lt;&gt;0,E141/G141,0)</f>
        <v>59.036809815950917</v>
      </c>
      <c r="Q141" t="str">
        <f t="shared" si="8"/>
        <v>technology</v>
      </c>
      <c r="R141" t="str">
        <f t="shared" si="9"/>
        <v>wearables</v>
      </c>
      <c r="S141" s="12">
        <f t="shared" si="10"/>
        <v>42115.208333333328</v>
      </c>
      <c r="T141" s="12">
        <f t="shared" si="11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>D143/E143</f>
        <v>0.98433935979670251</v>
      </c>
      <c r="P142" s="8">
        <f>IF(E142&lt;&gt;0,E142/G142,0)</f>
        <v>65.989247311827953</v>
      </c>
      <c r="Q142" t="str">
        <f t="shared" si="8"/>
        <v>film &amp; video</v>
      </c>
      <c r="R142" t="str">
        <f t="shared" si="9"/>
        <v>documentary</v>
      </c>
      <c r="S142" s="12">
        <f t="shared" si="10"/>
        <v>43156.25</v>
      </c>
      <c r="T142" s="12">
        <f t="shared" si="11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>D144/E144</f>
        <v>0.43470700747696051</v>
      </c>
      <c r="P143" s="8">
        <f>IF(E143&lt;&gt;0,E143/G143,0)</f>
        <v>60.992530345471522</v>
      </c>
      <c r="Q143" t="str">
        <f t="shared" si="8"/>
        <v>technology</v>
      </c>
      <c r="R143" t="str">
        <f t="shared" si="9"/>
        <v>web</v>
      </c>
      <c r="S143" s="12">
        <f t="shared" si="10"/>
        <v>42167.208333333328</v>
      </c>
      <c r="T143" s="12">
        <f t="shared" si="11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>D145/E145</f>
        <v>0.73750341436765909</v>
      </c>
      <c r="P144" s="8">
        <f>IF(E144&lt;&gt;0,E144/G144,0)</f>
        <v>98.307692307692307</v>
      </c>
      <c r="Q144" t="str">
        <f t="shared" si="8"/>
        <v>technology</v>
      </c>
      <c r="R144" t="str">
        <f t="shared" si="9"/>
        <v>web</v>
      </c>
      <c r="S144" s="12">
        <f t="shared" si="10"/>
        <v>41005.208333333336</v>
      </c>
      <c r="T144" s="12">
        <f t="shared" si="11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>D146/E146</f>
        <v>0.77459333849728895</v>
      </c>
      <c r="P145" s="8">
        <f>IF(E145&lt;&gt;0,E145/G145,0)</f>
        <v>104.6</v>
      </c>
      <c r="Q145" t="str">
        <f t="shared" si="8"/>
        <v>music</v>
      </c>
      <c r="R145" t="str">
        <f t="shared" si="9"/>
        <v>indie rock</v>
      </c>
      <c r="S145" s="12">
        <f t="shared" si="10"/>
        <v>40357.208333333336</v>
      </c>
      <c r="T145" s="12">
        <f t="shared" si="11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>D147/E147</f>
        <v>0.42281152753348666</v>
      </c>
      <c r="P146" s="8">
        <f>IF(E146&lt;&gt;0,E146/G146,0)</f>
        <v>86.066666666666663</v>
      </c>
      <c r="Q146" t="str">
        <f t="shared" si="8"/>
        <v>theater</v>
      </c>
      <c r="R146" t="str">
        <f t="shared" si="9"/>
        <v>plays</v>
      </c>
      <c r="S146" s="12">
        <f t="shared" si="10"/>
        <v>43633.208333333328</v>
      </c>
      <c r="T146" s="12">
        <f t="shared" si="11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>D148/E148</f>
        <v>5.7971014492753623</v>
      </c>
      <c r="P147" s="8">
        <f>IF(E147&lt;&gt;0,E147/G147,0)</f>
        <v>76.989583333333329</v>
      </c>
      <c r="Q147" t="str">
        <f t="shared" si="8"/>
        <v>technology</v>
      </c>
      <c r="R147" t="str">
        <f t="shared" si="9"/>
        <v>wearables</v>
      </c>
      <c r="S147" s="12">
        <f t="shared" si="10"/>
        <v>41889.208333333336</v>
      </c>
      <c r="T147" s="12">
        <f t="shared" si="11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>D149/E149</f>
        <v>0.88893648923637147</v>
      </c>
      <c r="P148" s="8">
        <f>IF(E148&lt;&gt;0,E148/G148,0)</f>
        <v>29.764705882352942</v>
      </c>
      <c r="Q148" t="str">
        <f t="shared" si="8"/>
        <v>theater</v>
      </c>
      <c r="R148" t="str">
        <f t="shared" si="9"/>
        <v>plays</v>
      </c>
      <c r="S148" s="12">
        <f t="shared" si="10"/>
        <v>40855.25</v>
      </c>
      <c r="T148" s="12">
        <f t="shared" si="11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>D150/E150</f>
        <v>0.82629942247889832</v>
      </c>
      <c r="P149" s="8">
        <f>IF(E149&lt;&gt;0,E149/G149,0)</f>
        <v>46.91959798994975</v>
      </c>
      <c r="Q149" t="str">
        <f t="shared" si="8"/>
        <v>theater</v>
      </c>
      <c r="R149" t="str">
        <f t="shared" si="9"/>
        <v>plays</v>
      </c>
      <c r="S149" s="12">
        <f t="shared" si="10"/>
        <v>42534.208333333328</v>
      </c>
      <c r="T149" s="12">
        <f t="shared" si="11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>D151/E151</f>
        <v>0.45481220657276994</v>
      </c>
      <c r="P150" s="8">
        <f>IF(E150&lt;&gt;0,E150/G150,0)</f>
        <v>105.18691588785046</v>
      </c>
      <c r="Q150" t="str">
        <f t="shared" si="8"/>
        <v>technology</v>
      </c>
      <c r="R150" t="str">
        <f t="shared" si="9"/>
        <v>wearables</v>
      </c>
      <c r="S150" s="12">
        <f t="shared" si="10"/>
        <v>42941.208333333328</v>
      </c>
      <c r="T150" s="12">
        <f t="shared" si="11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>D152/E152</f>
        <v>100</v>
      </c>
      <c r="P151" s="8">
        <f>IF(E151&lt;&gt;0,E151/G151,0)</f>
        <v>69.907692307692301</v>
      </c>
      <c r="Q151" t="str">
        <f t="shared" si="8"/>
        <v>music</v>
      </c>
      <c r="R151" t="str">
        <f t="shared" si="9"/>
        <v>indie rock</v>
      </c>
      <c r="S151" s="12">
        <f t="shared" si="10"/>
        <v>41275.25</v>
      </c>
      <c r="T151" s="12">
        <f t="shared" si="11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>D153/E153</f>
        <v>1.558435657734816</v>
      </c>
      <c r="P152" s="8">
        <f>IF(E152&lt;&gt;0,E152/G152,0)</f>
        <v>1</v>
      </c>
      <c r="Q152" t="str">
        <f t="shared" si="8"/>
        <v>music</v>
      </c>
      <c r="R152" t="str">
        <f t="shared" si="9"/>
        <v>rock</v>
      </c>
      <c r="S152" s="12">
        <f t="shared" si="10"/>
        <v>43450.25</v>
      </c>
      <c r="T152" s="12">
        <f t="shared" si="11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>D154/E154</f>
        <v>0.23636891777209479</v>
      </c>
      <c r="P153" s="8">
        <f>IF(E153&lt;&gt;0,E153/G153,0)</f>
        <v>60.011588275391958</v>
      </c>
      <c r="Q153" t="str">
        <f t="shared" si="8"/>
        <v>music</v>
      </c>
      <c r="R153" t="str">
        <f t="shared" si="9"/>
        <v>electric music</v>
      </c>
      <c r="S153" s="12">
        <f t="shared" si="10"/>
        <v>41799.208333333336</v>
      </c>
      <c r="T153" s="12">
        <f t="shared" si="11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>D155/E155</f>
        <v>1.0754519851003908</v>
      </c>
      <c r="P154" s="8">
        <f>IF(E154&lt;&gt;0,E154/G154,0)</f>
        <v>52.006220379146917</v>
      </c>
      <c r="Q154" t="str">
        <f t="shared" si="8"/>
        <v>music</v>
      </c>
      <c r="R154" t="str">
        <f t="shared" si="9"/>
        <v>indie rock</v>
      </c>
      <c r="S154" s="12">
        <f t="shared" si="10"/>
        <v>42783.25</v>
      </c>
      <c r="T154" s="12">
        <f t="shared" si="11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>D156/E156</f>
        <v>1.7019374068554396</v>
      </c>
      <c r="P155" s="8">
        <f>IF(E155&lt;&gt;0,E155/G155,0)</f>
        <v>31.000176025347649</v>
      </c>
      <c r="Q155" t="str">
        <f t="shared" si="8"/>
        <v>theater</v>
      </c>
      <c r="R155" t="str">
        <f t="shared" si="9"/>
        <v>plays</v>
      </c>
      <c r="S155" s="12">
        <f t="shared" si="10"/>
        <v>41201.208333333336</v>
      </c>
      <c r="T155" s="12">
        <f t="shared" si="11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>D157/E157</f>
        <v>1.5379357484620642</v>
      </c>
      <c r="P156" s="8">
        <f>IF(E156&lt;&gt;0,E156/G156,0)</f>
        <v>95.042492917847028</v>
      </c>
      <c r="Q156" t="str">
        <f t="shared" si="8"/>
        <v>music</v>
      </c>
      <c r="R156" t="str">
        <f t="shared" si="9"/>
        <v>indie rock</v>
      </c>
      <c r="S156" s="12">
        <f t="shared" si="10"/>
        <v>42502.208333333328</v>
      </c>
      <c r="T156" s="12">
        <f t="shared" si="11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>D158/E158</f>
        <v>1.3524559708701791</v>
      </c>
      <c r="P157" s="8">
        <f>IF(E157&lt;&gt;0,E157/G157,0)</f>
        <v>75.968174204355108</v>
      </c>
      <c r="Q157" t="str">
        <f t="shared" si="8"/>
        <v>theater</v>
      </c>
      <c r="R157" t="str">
        <f t="shared" si="9"/>
        <v>plays</v>
      </c>
      <c r="S157" s="12">
        <f t="shared" si="10"/>
        <v>40262.208333333336</v>
      </c>
      <c r="T157" s="12">
        <f t="shared" si="11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>D159/E159</f>
        <v>1.8987341772151898</v>
      </c>
      <c r="P158" s="8">
        <f>IF(E158&lt;&gt;0,E158/G158,0)</f>
        <v>71.013192612137203</v>
      </c>
      <c r="Q158" t="str">
        <f t="shared" si="8"/>
        <v>music</v>
      </c>
      <c r="R158" t="str">
        <f t="shared" si="9"/>
        <v>rock</v>
      </c>
      <c r="S158" s="12">
        <f t="shared" si="10"/>
        <v>43743.208333333328</v>
      </c>
      <c r="T158" s="12">
        <f t="shared" si="11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>D160/E160</f>
        <v>0.45258620689655171</v>
      </c>
      <c r="P159" s="8">
        <f>IF(E159&lt;&gt;0,E159/G159,0)</f>
        <v>73.733333333333334</v>
      </c>
      <c r="Q159" t="str">
        <f t="shared" si="8"/>
        <v>photography</v>
      </c>
      <c r="R159" t="str">
        <f t="shared" si="9"/>
        <v>photography books</v>
      </c>
      <c r="S159" s="12">
        <f t="shared" si="10"/>
        <v>41638.25</v>
      </c>
      <c r="T159" s="12">
        <f t="shared" si="11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>D161/E161</f>
        <v>0.99988495047640957</v>
      </c>
      <c r="P160" s="8">
        <f>IF(E160&lt;&gt;0,E160/G160,0)</f>
        <v>113.17073170731707</v>
      </c>
      <c r="Q160" t="str">
        <f t="shared" si="8"/>
        <v>music</v>
      </c>
      <c r="R160" t="str">
        <f t="shared" si="9"/>
        <v>rock</v>
      </c>
      <c r="S160" s="12">
        <f t="shared" si="10"/>
        <v>42346.25</v>
      </c>
      <c r="T160" s="12">
        <f t="shared" si="11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>D162/E162</f>
        <v>0.61609549480169423</v>
      </c>
      <c r="P161" s="8">
        <f>IF(E161&lt;&gt;0,E161/G161,0)</f>
        <v>105.00933552992861</v>
      </c>
      <c r="Q161" t="str">
        <f t="shared" si="8"/>
        <v>theater</v>
      </c>
      <c r="R161" t="str">
        <f t="shared" si="9"/>
        <v>plays</v>
      </c>
      <c r="S161" s="12">
        <f t="shared" si="10"/>
        <v>43551.208333333328</v>
      </c>
      <c r="T161" s="12">
        <f t="shared" si="11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>D163/E163</f>
        <v>1.2790697674418605</v>
      </c>
      <c r="P162" s="8">
        <f>IF(E162&lt;&gt;0,E162/G162,0)</f>
        <v>79.176829268292678</v>
      </c>
      <c r="Q162" t="str">
        <f t="shared" si="8"/>
        <v>technology</v>
      </c>
      <c r="R162" t="str">
        <f t="shared" si="9"/>
        <v>wearables</v>
      </c>
      <c r="S162" s="12">
        <f t="shared" si="10"/>
        <v>43582.208333333328</v>
      </c>
      <c r="T162" s="12">
        <f t="shared" si="11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>D164/E164</f>
        <v>0.66783446463761764</v>
      </c>
      <c r="P163" s="8">
        <f>IF(E163&lt;&gt;0,E163/G163,0)</f>
        <v>57.333333333333336</v>
      </c>
      <c r="Q163" t="str">
        <f t="shared" si="8"/>
        <v>technology</v>
      </c>
      <c r="R163" t="str">
        <f t="shared" si="9"/>
        <v>web</v>
      </c>
      <c r="S163" s="12">
        <f t="shared" si="10"/>
        <v>42270.208333333328</v>
      </c>
      <c r="T163" s="12">
        <f t="shared" si="11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>D165/E165</f>
        <v>0.39485559566787004</v>
      </c>
      <c r="P164" s="8">
        <f>IF(E164&lt;&gt;0,E164/G164,0)</f>
        <v>58.178343949044589</v>
      </c>
      <c r="Q164" t="str">
        <f t="shared" si="8"/>
        <v>music</v>
      </c>
      <c r="R164" t="str">
        <f t="shared" si="9"/>
        <v>rock</v>
      </c>
      <c r="S164" s="12">
        <f t="shared" si="10"/>
        <v>43442.25</v>
      </c>
      <c r="T164" s="12">
        <f t="shared" si="11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>D166/E166</f>
        <v>0.99830851381380381</v>
      </c>
      <c r="P165" s="8">
        <f>IF(E165&lt;&gt;0,E165/G165,0)</f>
        <v>36.032520325203251</v>
      </c>
      <c r="Q165" t="str">
        <f t="shared" si="8"/>
        <v>photography</v>
      </c>
      <c r="R165" t="str">
        <f t="shared" si="9"/>
        <v>photography books</v>
      </c>
      <c r="S165" s="12">
        <f t="shared" si="10"/>
        <v>43028.208333333328</v>
      </c>
      <c r="T165" s="12">
        <f t="shared" si="11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>D167/E167</f>
        <v>0.81973902556243705</v>
      </c>
      <c r="P166" s="8">
        <f>IF(E166&lt;&gt;0,E166/G166,0)</f>
        <v>107.99068767908309</v>
      </c>
      <c r="Q166" t="str">
        <f t="shared" si="8"/>
        <v>theater</v>
      </c>
      <c r="R166" t="str">
        <f t="shared" si="9"/>
        <v>plays</v>
      </c>
      <c r="S166" s="12">
        <f t="shared" si="10"/>
        <v>43016.208333333328</v>
      </c>
      <c r="T166" s="12">
        <f t="shared" si="11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>D168/E168</f>
        <v>0.72922092417590589</v>
      </c>
      <c r="P167" s="8">
        <f>IF(E167&lt;&gt;0,E167/G167,0)</f>
        <v>44.005985634477256</v>
      </c>
      <c r="Q167" t="str">
        <f t="shared" si="8"/>
        <v>technology</v>
      </c>
      <c r="R167" t="str">
        <f t="shared" si="9"/>
        <v>web</v>
      </c>
      <c r="S167" s="12">
        <f t="shared" si="10"/>
        <v>42948.208333333328</v>
      </c>
      <c r="T167" s="12">
        <f t="shared" si="11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>D169/E169</f>
        <v>0.24065161051462422</v>
      </c>
      <c r="P168" s="8">
        <f>IF(E168&lt;&gt;0,E168/G168,0)</f>
        <v>55.077868852459019</v>
      </c>
      <c r="Q168" t="str">
        <f t="shared" si="8"/>
        <v>photography</v>
      </c>
      <c r="R168" t="str">
        <f t="shared" si="9"/>
        <v>photography books</v>
      </c>
      <c r="S168" s="12">
        <f t="shared" si="10"/>
        <v>40534.25</v>
      </c>
      <c r="T168" s="12">
        <f t="shared" si="11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>D170/E170</f>
        <v>3.1939561672525993</v>
      </c>
      <c r="P169" s="8">
        <f>IF(E169&lt;&gt;0,E169/G169,0)</f>
        <v>74</v>
      </c>
      <c r="Q169" t="str">
        <f t="shared" si="8"/>
        <v>theater</v>
      </c>
      <c r="R169" t="str">
        <f t="shared" si="9"/>
        <v>plays</v>
      </c>
      <c r="S169" s="12">
        <f t="shared" si="10"/>
        <v>41435.208333333336</v>
      </c>
      <c r="T169" s="12">
        <f t="shared" si="11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>D171/E171</f>
        <v>0.23580370606511422</v>
      </c>
      <c r="P170" s="8">
        <f>IF(E170&lt;&gt;0,E170/G170,0)</f>
        <v>41.996858638743454</v>
      </c>
      <c r="Q170" t="str">
        <f t="shared" si="8"/>
        <v>music</v>
      </c>
      <c r="R170" t="str">
        <f t="shared" si="9"/>
        <v>indie rock</v>
      </c>
      <c r="S170" s="12">
        <f t="shared" si="10"/>
        <v>43518.25</v>
      </c>
      <c r="T170" s="12">
        <f t="shared" si="11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>D172/E172</f>
        <v>34.026772793053546</v>
      </c>
      <c r="P171" s="8">
        <f>IF(E171&lt;&gt;0,E171/G171,0)</f>
        <v>77.988161010260455</v>
      </c>
      <c r="Q171" t="str">
        <f t="shared" si="8"/>
        <v>film &amp; video</v>
      </c>
      <c r="R171" t="str">
        <f t="shared" si="9"/>
        <v>shorts</v>
      </c>
      <c r="S171" s="12">
        <f t="shared" si="10"/>
        <v>41077.208333333336</v>
      </c>
      <c r="T171" s="12">
        <f t="shared" si="11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>D173/E173</f>
        <v>9.4049904030710181</v>
      </c>
      <c r="P172" s="8">
        <f>IF(E172&lt;&gt;0,E172/G172,0)</f>
        <v>82.507462686567166</v>
      </c>
      <c r="Q172" t="str">
        <f t="shared" si="8"/>
        <v>music</v>
      </c>
      <c r="R172" t="str">
        <f t="shared" si="9"/>
        <v>indie rock</v>
      </c>
      <c r="S172" s="12">
        <f t="shared" si="10"/>
        <v>42950.208333333328</v>
      </c>
      <c r="T172" s="12">
        <f t="shared" si="11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>D174/E174</f>
        <v>1.2066365007541477</v>
      </c>
      <c r="P173" s="8">
        <f>IF(E173&lt;&gt;0,E173/G173,0)</f>
        <v>104.2</v>
      </c>
      <c r="Q173" t="str">
        <f t="shared" si="8"/>
        <v>publishing</v>
      </c>
      <c r="R173" t="str">
        <f t="shared" si="9"/>
        <v>translations</v>
      </c>
      <c r="S173" s="12">
        <f t="shared" si="10"/>
        <v>41718.208333333336</v>
      </c>
      <c r="T173" s="12">
        <f t="shared" si="11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>D175/E175</f>
        <v>0.61344244615726207</v>
      </c>
      <c r="P174" s="8">
        <f>IF(E174&lt;&gt;0,E174/G174,0)</f>
        <v>25.5</v>
      </c>
      <c r="Q174" t="str">
        <f t="shared" si="8"/>
        <v>film &amp; video</v>
      </c>
      <c r="R174" t="str">
        <f t="shared" si="9"/>
        <v>documentary</v>
      </c>
      <c r="S174" s="12">
        <f t="shared" si="10"/>
        <v>41839.208333333336</v>
      </c>
      <c r="T174" s="12">
        <f t="shared" si="11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>D176/E176</f>
        <v>0.11177347242921014</v>
      </c>
      <c r="P175" s="8">
        <f>IF(E175&lt;&gt;0,E175/G175,0)</f>
        <v>100.98334401024984</v>
      </c>
      <c r="Q175" t="str">
        <f t="shared" si="8"/>
        <v>theater</v>
      </c>
      <c r="R175" t="str">
        <f t="shared" si="9"/>
        <v>plays</v>
      </c>
      <c r="S175" s="12">
        <f t="shared" si="10"/>
        <v>41412.208333333336</v>
      </c>
      <c r="T175" s="12">
        <f t="shared" si="11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>D177/E177</f>
        <v>3.8180324069196572</v>
      </c>
      <c r="P176" s="8">
        <f>IF(E176&lt;&gt;0,E176/G176,0)</f>
        <v>111.83333333333333</v>
      </c>
      <c r="Q176" t="str">
        <f t="shared" si="8"/>
        <v>technology</v>
      </c>
      <c r="R176" t="str">
        <f t="shared" si="9"/>
        <v>wearables</v>
      </c>
      <c r="S176" s="12">
        <f t="shared" si="10"/>
        <v>42282.208333333328</v>
      </c>
      <c r="T176" s="12">
        <f t="shared" si="11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>D178/E178</f>
        <v>1.3362770160353241</v>
      </c>
      <c r="P177" s="8">
        <f>IF(E177&lt;&gt;0,E177/G177,0)</f>
        <v>41.999115044247787</v>
      </c>
      <c r="Q177" t="str">
        <f t="shared" si="8"/>
        <v>theater</v>
      </c>
      <c r="R177" t="str">
        <f t="shared" si="9"/>
        <v>plays</v>
      </c>
      <c r="S177" s="12">
        <f t="shared" si="10"/>
        <v>42613.208333333328</v>
      </c>
      <c r="T177" s="12">
        <f t="shared" si="11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>D179/E179</f>
        <v>0.24010941067991806</v>
      </c>
      <c r="P178" s="8">
        <f>IF(E178&lt;&gt;0,E178/G178,0)</f>
        <v>110.05115089514067</v>
      </c>
      <c r="Q178" t="str">
        <f t="shared" si="8"/>
        <v>theater</v>
      </c>
      <c r="R178" t="str">
        <f t="shared" si="9"/>
        <v>plays</v>
      </c>
      <c r="S178" s="12">
        <f t="shared" si="10"/>
        <v>42616.208333333328</v>
      </c>
      <c r="T178" s="12">
        <f t="shared" si="11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>D180/E180</f>
        <v>1.0394110004330879</v>
      </c>
      <c r="P179" s="8">
        <f>IF(E179&lt;&gt;0,E179/G179,0)</f>
        <v>58.997079225994888</v>
      </c>
      <c r="Q179" t="str">
        <f t="shared" si="8"/>
        <v>theater</v>
      </c>
      <c r="R179" t="str">
        <f t="shared" si="9"/>
        <v>plays</v>
      </c>
      <c r="S179" s="12">
        <f t="shared" si="10"/>
        <v>40497.25</v>
      </c>
      <c r="T179" s="12">
        <f t="shared" si="11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>D181/E181</f>
        <v>0.2795489524766781</v>
      </c>
      <c r="P180" s="8">
        <f>IF(E180&lt;&gt;0,E180/G180,0)</f>
        <v>32.985714285714288</v>
      </c>
      <c r="Q180" t="str">
        <f t="shared" si="8"/>
        <v>food</v>
      </c>
      <c r="R180" t="str">
        <f t="shared" si="9"/>
        <v>food trucks</v>
      </c>
      <c r="S180" s="12">
        <f t="shared" si="10"/>
        <v>42999.208333333328</v>
      </c>
      <c r="T180" s="12">
        <f t="shared" si="11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>D182/E182</f>
        <v>0.32419414597999258</v>
      </c>
      <c r="P181" s="8">
        <f>IF(E181&lt;&gt;0,E181/G181,0)</f>
        <v>45.005654509471306</v>
      </c>
      <c r="Q181" t="str">
        <f t="shared" si="8"/>
        <v>theater</v>
      </c>
      <c r="R181" t="str">
        <f t="shared" si="9"/>
        <v>plays</v>
      </c>
      <c r="S181" s="12">
        <f t="shared" si="10"/>
        <v>41350.208333333336</v>
      </c>
      <c r="T181" s="12">
        <f t="shared" si="11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>D183/E183</f>
        <v>1.6180620884289747</v>
      </c>
      <c r="P182" s="8">
        <f>IF(E182&lt;&gt;0,E182/G182,0)</f>
        <v>81.98196487897485</v>
      </c>
      <c r="Q182" t="str">
        <f t="shared" si="8"/>
        <v>technology</v>
      </c>
      <c r="R182" t="str">
        <f t="shared" si="9"/>
        <v>wearables</v>
      </c>
      <c r="S182" s="12">
        <f t="shared" si="10"/>
        <v>40259.208333333336</v>
      </c>
      <c r="T182" s="12">
        <f t="shared" si="11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>D184/E184</f>
        <v>0.13844189016602809</v>
      </c>
      <c r="P183" s="8">
        <f>IF(E183&lt;&gt;0,E183/G183,0)</f>
        <v>39.080882352941174</v>
      </c>
      <c r="Q183" t="str">
        <f t="shared" si="8"/>
        <v>technology</v>
      </c>
      <c r="R183" t="str">
        <f t="shared" si="9"/>
        <v>web</v>
      </c>
      <c r="S183" s="12">
        <f t="shared" si="10"/>
        <v>43012.208333333328</v>
      </c>
      <c r="T183" s="12">
        <f t="shared" si="11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>D185/E185</f>
        <v>1.446808510638298</v>
      </c>
      <c r="P184" s="8">
        <f>IF(E184&lt;&gt;0,E184/G184,0)</f>
        <v>58.996383363471971</v>
      </c>
      <c r="Q184" t="str">
        <f t="shared" si="8"/>
        <v>theater</v>
      </c>
      <c r="R184" t="str">
        <f t="shared" si="9"/>
        <v>plays</v>
      </c>
      <c r="S184" s="12">
        <f t="shared" si="10"/>
        <v>43631.208333333328</v>
      </c>
      <c r="T184" s="12">
        <f t="shared" si="11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>D186/E186</f>
        <v>0.34123222748815168</v>
      </c>
      <c r="P185" s="8">
        <f>IF(E185&lt;&gt;0,E185/G185,0)</f>
        <v>40.988372093023258</v>
      </c>
      <c r="Q185" t="str">
        <f t="shared" si="8"/>
        <v>music</v>
      </c>
      <c r="R185" t="str">
        <f t="shared" si="9"/>
        <v>rock</v>
      </c>
      <c r="S185" s="12">
        <f t="shared" si="10"/>
        <v>40430.208333333336</v>
      </c>
      <c r="T185" s="12">
        <f t="shared" si="11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>D187/E187</f>
        <v>1.392757660167131</v>
      </c>
      <c r="P186" s="8">
        <f>IF(E186&lt;&gt;0,E186/G186,0)</f>
        <v>31.029411764705884</v>
      </c>
      <c r="Q186" t="str">
        <f t="shared" si="8"/>
        <v>theater</v>
      </c>
      <c r="R186" t="str">
        <f t="shared" si="9"/>
        <v>plays</v>
      </c>
      <c r="S186" s="12">
        <f t="shared" si="10"/>
        <v>43588.208333333328</v>
      </c>
      <c r="T186" s="12">
        <f t="shared" si="11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>D188/E188</f>
        <v>3.1313914944636436</v>
      </c>
      <c r="P187" s="8">
        <f>IF(E187&lt;&gt;0,E187/G187,0)</f>
        <v>37.789473684210527</v>
      </c>
      <c r="Q187" t="str">
        <f t="shared" si="8"/>
        <v>film &amp; video</v>
      </c>
      <c r="R187" t="str">
        <f t="shared" si="9"/>
        <v>television</v>
      </c>
      <c r="S187" s="12">
        <f t="shared" si="10"/>
        <v>43233.208333333328</v>
      </c>
      <c r="T187" s="12">
        <f t="shared" si="11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>D189/E189</f>
        <v>0.43502138975604115</v>
      </c>
      <c r="P188" s="8">
        <f>IF(E188&lt;&gt;0,E188/G188,0)</f>
        <v>32.006772009029348</v>
      </c>
      <c r="Q188" t="str">
        <f t="shared" si="8"/>
        <v>theater</v>
      </c>
      <c r="R188" t="str">
        <f t="shared" si="9"/>
        <v>plays</v>
      </c>
      <c r="S188" s="12">
        <f t="shared" si="10"/>
        <v>41782.208333333336</v>
      </c>
      <c r="T188" s="12">
        <f t="shared" si="11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>D190/E190</f>
        <v>3.1238095238095238</v>
      </c>
      <c r="P189" s="8">
        <f>IF(E189&lt;&gt;0,E189/G189,0)</f>
        <v>95.966712898751737</v>
      </c>
      <c r="Q189" t="str">
        <f t="shared" si="8"/>
        <v>film &amp; video</v>
      </c>
      <c r="R189" t="str">
        <f t="shared" si="9"/>
        <v>shorts</v>
      </c>
      <c r="S189" s="12">
        <f t="shared" si="10"/>
        <v>41328.25</v>
      </c>
      <c r="T189" s="12">
        <f t="shared" si="11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>D191/E191</f>
        <v>4.250733268153942</v>
      </c>
      <c r="P190" s="8">
        <f>IF(E190&lt;&gt;0,E190/G190,0)</f>
        <v>75</v>
      </c>
      <c r="Q190" t="str">
        <f t="shared" si="8"/>
        <v>theater</v>
      </c>
      <c r="R190" t="str">
        <f t="shared" si="9"/>
        <v>plays</v>
      </c>
      <c r="S190" s="12">
        <f t="shared" si="10"/>
        <v>41975.25</v>
      </c>
      <c r="T190" s="12">
        <f t="shared" si="11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>D192/E192</f>
        <v>1.4578408195429473</v>
      </c>
      <c r="P191" s="8">
        <f>IF(E191&lt;&gt;0,E191/G191,0)</f>
        <v>102.0498866213152</v>
      </c>
      <c r="Q191" t="str">
        <f t="shared" si="8"/>
        <v>theater</v>
      </c>
      <c r="R191" t="str">
        <f t="shared" si="9"/>
        <v>plays</v>
      </c>
      <c r="S191" s="12">
        <f t="shared" si="10"/>
        <v>42433.25</v>
      </c>
      <c r="T191" s="12">
        <f t="shared" si="11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>D193/E193</f>
        <v>2.6348808030112925</v>
      </c>
      <c r="P192" s="8">
        <f>IF(E192&lt;&gt;0,E192/G192,0)</f>
        <v>105.75</v>
      </c>
      <c r="Q192" t="str">
        <f t="shared" si="8"/>
        <v>theater</v>
      </c>
      <c r="R192" t="str">
        <f t="shared" si="9"/>
        <v>plays</v>
      </c>
      <c r="S192" s="12">
        <f t="shared" si="10"/>
        <v>41429.208333333336</v>
      </c>
      <c r="T192" s="12">
        <f t="shared" si="11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>D194/E194</f>
        <v>5.0017611835153222</v>
      </c>
      <c r="P193" s="8">
        <f>IF(E193&lt;&gt;0,E193/G193,0)</f>
        <v>37.069767441860463</v>
      </c>
      <c r="Q193" t="str">
        <f t="shared" si="8"/>
        <v>theater</v>
      </c>
      <c r="R193" t="str">
        <f t="shared" si="9"/>
        <v>plays</v>
      </c>
      <c r="S193" s="12">
        <f t="shared" si="10"/>
        <v>43536.208333333328</v>
      </c>
      <c r="T193" s="12">
        <f t="shared" si="11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>D195/E195</f>
        <v>2.191235059760956</v>
      </c>
      <c r="P194" s="8">
        <f>IF(E194&lt;&gt;0,E194/G194,0)</f>
        <v>35.049382716049379</v>
      </c>
      <c r="Q194" t="str">
        <f t="shared" si="8"/>
        <v>music</v>
      </c>
      <c r="R194" t="str">
        <f t="shared" si="9"/>
        <v>rock</v>
      </c>
      <c r="S194" s="12">
        <f t="shared" si="10"/>
        <v>41817.208333333336</v>
      </c>
      <c r="T194" s="12">
        <f t="shared" si="11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>D196/E196</f>
        <v>0.81459385039008725</v>
      </c>
      <c r="P195" s="8">
        <f>IF(E195&lt;&gt;0,E195/G195,0)</f>
        <v>46.338461538461537</v>
      </c>
      <c r="Q195" t="str">
        <f t="shared" ref="Q195:Q258" si="12">LEFT(N195,SEARCH("/",N195)-1)</f>
        <v>music</v>
      </c>
      <c r="R195" t="str">
        <f t="shared" ref="R195:R258" si="13">RIGHT(N195,LEN(N195)-SEARCH("/",N195))</f>
        <v>indie rock</v>
      </c>
      <c r="S195" s="12">
        <f t="shared" ref="S195:S258" si="14">(((J195/60/60/24)+DATE(1970,1,1)))</f>
        <v>43198.208333333328</v>
      </c>
      <c r="T195" s="12">
        <f t="shared" ref="T195:T258" si="15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>D197/E197</f>
        <v>0.27643158318316219</v>
      </c>
      <c r="P196" s="8">
        <f>IF(E196&lt;&gt;0,E196/G196,0)</f>
        <v>69.174603174603178</v>
      </c>
      <c r="Q196" t="str">
        <f t="shared" si="12"/>
        <v>music</v>
      </c>
      <c r="R196" t="str">
        <f t="shared" si="13"/>
        <v>metal</v>
      </c>
      <c r="S196" s="12">
        <f t="shared" si="14"/>
        <v>42261.208333333328</v>
      </c>
      <c r="T196" s="12">
        <f t="shared" si="15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>D198/E198</f>
        <v>1.5836230204712245</v>
      </c>
      <c r="P197" s="8">
        <f>IF(E197&lt;&gt;0,E197/G197,0)</f>
        <v>109.07824427480917</v>
      </c>
      <c r="Q197" t="str">
        <f t="shared" si="12"/>
        <v>music</v>
      </c>
      <c r="R197" t="str">
        <f t="shared" si="13"/>
        <v>electric music</v>
      </c>
      <c r="S197" s="12">
        <f t="shared" si="14"/>
        <v>43310.208333333328</v>
      </c>
      <c r="T197" s="12">
        <f t="shared" si="15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>D199/E199</f>
        <v>0.33534006056964899</v>
      </c>
      <c r="P198" s="8">
        <f>IF(E198&lt;&gt;0,E198/G198,0)</f>
        <v>51.78</v>
      </c>
      <c r="Q198" t="str">
        <f t="shared" si="12"/>
        <v>technology</v>
      </c>
      <c r="R198" t="str">
        <f t="shared" si="13"/>
        <v>wearables</v>
      </c>
      <c r="S198" s="12">
        <f t="shared" si="14"/>
        <v>42616.208333333328</v>
      </c>
      <c r="T198" s="12">
        <f t="shared" si="15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>D200/E200</f>
        <v>10.461844065552061</v>
      </c>
      <c r="P199" s="8">
        <f>IF(E199&lt;&gt;0,E199/G199,0)</f>
        <v>82.010055304172951</v>
      </c>
      <c r="Q199" t="str">
        <f t="shared" si="12"/>
        <v>film &amp; video</v>
      </c>
      <c r="R199" t="str">
        <f t="shared" si="13"/>
        <v>drama</v>
      </c>
      <c r="S199" s="12">
        <f t="shared" si="14"/>
        <v>42909.208333333328</v>
      </c>
      <c r="T199" s="12">
        <f t="shared" si="15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>D201/E201</f>
        <v>1.859504132231405</v>
      </c>
      <c r="P200" s="8">
        <f>IF(E200&lt;&gt;0,E200/G200,0)</f>
        <v>35.958333333333336</v>
      </c>
      <c r="Q200" t="str">
        <f t="shared" si="12"/>
        <v>music</v>
      </c>
      <c r="R200" t="str">
        <f t="shared" si="13"/>
        <v>electric music</v>
      </c>
      <c r="S200" s="12">
        <f t="shared" si="14"/>
        <v>40396.208333333336</v>
      </c>
      <c r="T200" s="12">
        <f t="shared" si="15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>D202/E202</f>
        <v>50</v>
      </c>
      <c r="P201" s="8">
        <f>IF(E201&lt;&gt;0,E201/G201,0)</f>
        <v>74.461538461538467</v>
      </c>
      <c r="Q201" t="str">
        <f t="shared" si="12"/>
        <v>music</v>
      </c>
      <c r="R201" t="str">
        <f t="shared" si="13"/>
        <v>rock</v>
      </c>
      <c r="S201" s="12">
        <f t="shared" si="14"/>
        <v>42192.208333333328</v>
      </c>
      <c r="T201" s="12">
        <f t="shared" si="15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>D203/E203</f>
        <v>0.14680181754631247</v>
      </c>
      <c r="P202" s="8">
        <f>IF(E202&lt;&gt;0,E202/G202,0)</f>
        <v>2</v>
      </c>
      <c r="Q202" t="str">
        <f t="shared" si="12"/>
        <v>theater</v>
      </c>
      <c r="R202" t="str">
        <f t="shared" si="13"/>
        <v>plays</v>
      </c>
      <c r="S202" s="12">
        <f t="shared" si="14"/>
        <v>40262.208333333336</v>
      </c>
      <c r="T202" s="12">
        <f t="shared" si="15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>D204/E204</f>
        <v>1.2685312547760965</v>
      </c>
      <c r="P203" s="8">
        <f>IF(E203&lt;&gt;0,E203/G203,0)</f>
        <v>91.114649681528661</v>
      </c>
      <c r="Q203" t="str">
        <f t="shared" si="12"/>
        <v>technology</v>
      </c>
      <c r="R203" t="str">
        <f t="shared" si="13"/>
        <v>web</v>
      </c>
      <c r="S203" s="12">
        <f t="shared" si="14"/>
        <v>41845.208333333336</v>
      </c>
      <c r="T203" s="12">
        <f t="shared" si="15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>D205/E205</f>
        <v>0.74400376396622769</v>
      </c>
      <c r="P204" s="8">
        <f>IF(E204&lt;&gt;0,E204/G204,0)</f>
        <v>79.792682926829272</v>
      </c>
      <c r="Q204" t="str">
        <f t="shared" si="12"/>
        <v>food</v>
      </c>
      <c r="R204" t="str">
        <f t="shared" si="13"/>
        <v>food trucks</v>
      </c>
      <c r="S204" s="12">
        <f t="shared" si="14"/>
        <v>40818.208333333336</v>
      </c>
      <c r="T204" s="12">
        <f t="shared" si="15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>D206/E206</f>
        <v>29.655990510083036</v>
      </c>
      <c r="P205" s="8">
        <f>IF(E205&lt;&gt;0,E205/G205,0)</f>
        <v>42.999777678968428</v>
      </c>
      <c r="Q205" t="str">
        <f t="shared" si="12"/>
        <v>theater</v>
      </c>
      <c r="R205" t="str">
        <f t="shared" si="13"/>
        <v>plays</v>
      </c>
      <c r="S205" s="12">
        <f t="shared" si="14"/>
        <v>42752.25</v>
      </c>
      <c r="T205" s="12">
        <f t="shared" si="15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>D207/E207</f>
        <v>0.23156394727467047</v>
      </c>
      <c r="P206" s="8">
        <f>IF(E206&lt;&gt;0,E206/G206,0)</f>
        <v>63.225000000000001</v>
      </c>
      <c r="Q206" t="str">
        <f t="shared" si="12"/>
        <v>music</v>
      </c>
      <c r="R206" t="str">
        <f t="shared" si="13"/>
        <v>jazz</v>
      </c>
      <c r="S206" s="12">
        <f t="shared" si="14"/>
        <v>40636.208333333336</v>
      </c>
      <c r="T206" s="12">
        <f t="shared" si="15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>D208/E208</f>
        <v>2.5743707093821508</v>
      </c>
      <c r="P207" s="8">
        <f>IF(E207&lt;&gt;0,E207/G207,0)</f>
        <v>70.174999999999997</v>
      </c>
      <c r="Q207" t="str">
        <f t="shared" si="12"/>
        <v>theater</v>
      </c>
      <c r="R207" t="str">
        <f t="shared" si="13"/>
        <v>plays</v>
      </c>
      <c r="S207" s="12">
        <f t="shared" si="14"/>
        <v>43390.208333333328</v>
      </c>
      <c r="T207" s="12">
        <f t="shared" si="15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>D209/E209</f>
        <v>0.23490721165139769</v>
      </c>
      <c r="P208" s="8">
        <f>IF(E208&lt;&gt;0,E208/G208,0)</f>
        <v>61.333333333333336</v>
      </c>
      <c r="Q208" t="str">
        <f t="shared" si="12"/>
        <v>publishing</v>
      </c>
      <c r="R208" t="str">
        <f t="shared" si="13"/>
        <v>fiction</v>
      </c>
      <c r="S208" s="12">
        <f t="shared" si="14"/>
        <v>40236.25</v>
      </c>
      <c r="T208" s="12">
        <f t="shared" si="15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>D210/E210</f>
        <v>0.98890060770428412</v>
      </c>
      <c r="P209" s="8">
        <f>IF(E209&lt;&gt;0,E209/G209,0)</f>
        <v>99</v>
      </c>
      <c r="Q209" t="str">
        <f t="shared" si="12"/>
        <v>music</v>
      </c>
      <c r="R209" t="str">
        <f t="shared" si="13"/>
        <v>rock</v>
      </c>
      <c r="S209" s="12">
        <f t="shared" si="14"/>
        <v>43340.208333333328</v>
      </c>
      <c r="T209" s="12">
        <f t="shared" si="15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>D211/E211</f>
        <v>4.7194991749975737</v>
      </c>
      <c r="P210" s="8">
        <f>IF(E210&lt;&gt;0,E210/G210,0)</f>
        <v>96.984900146127615</v>
      </c>
      <c r="Q210" t="str">
        <f t="shared" si="12"/>
        <v>film &amp; video</v>
      </c>
      <c r="R210" t="str">
        <f t="shared" si="13"/>
        <v>documentary</v>
      </c>
      <c r="S210" s="12">
        <f t="shared" si="14"/>
        <v>43048.25</v>
      </c>
      <c r="T210" s="12">
        <f t="shared" si="15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>D212/E212</f>
        <v>1.4831177027453455</v>
      </c>
      <c r="P211" s="8">
        <f>IF(E211&lt;&gt;0,E211/G211,0)</f>
        <v>51.004950495049506</v>
      </c>
      <c r="Q211" t="str">
        <f t="shared" si="12"/>
        <v>film &amp; video</v>
      </c>
      <c r="R211" t="str">
        <f t="shared" si="13"/>
        <v>documentary</v>
      </c>
      <c r="S211" s="12">
        <f t="shared" si="14"/>
        <v>42496.208333333328</v>
      </c>
      <c r="T211" s="12">
        <f t="shared" si="15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>D213/E213</f>
        <v>1.0534813319878911</v>
      </c>
      <c r="P212" s="8">
        <f>IF(E212&lt;&gt;0,E212/G212,0)</f>
        <v>28.044247787610619</v>
      </c>
      <c r="Q212" t="str">
        <f t="shared" si="12"/>
        <v>film &amp; video</v>
      </c>
      <c r="R212" t="str">
        <f t="shared" si="13"/>
        <v>science fiction</v>
      </c>
      <c r="S212" s="12">
        <f t="shared" si="14"/>
        <v>42797.25</v>
      </c>
      <c r="T212" s="12">
        <f t="shared" si="15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>D214/E214</f>
        <v>0.65853658536585369</v>
      </c>
      <c r="P213" s="8">
        <f>IF(E213&lt;&gt;0,E213/G213,0)</f>
        <v>60.984615384615381</v>
      </c>
      <c r="Q213" t="str">
        <f t="shared" si="12"/>
        <v>theater</v>
      </c>
      <c r="R213" t="str">
        <f t="shared" si="13"/>
        <v>plays</v>
      </c>
      <c r="S213" s="12">
        <f t="shared" si="14"/>
        <v>41513.208333333336</v>
      </c>
      <c r="T213" s="12">
        <f t="shared" si="15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>D215/E215</f>
        <v>0.51239004599269011</v>
      </c>
      <c r="P214" s="8">
        <f>IF(E214&lt;&gt;0,E214/G214,0)</f>
        <v>73.214285714285708</v>
      </c>
      <c r="Q214" t="str">
        <f t="shared" si="12"/>
        <v>theater</v>
      </c>
      <c r="R214" t="str">
        <f t="shared" si="13"/>
        <v>plays</v>
      </c>
      <c r="S214" s="12">
        <f t="shared" si="14"/>
        <v>43814.25</v>
      </c>
      <c r="T214" s="12">
        <f t="shared" si="15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>D216/E216</f>
        <v>9.773806199385647E-2</v>
      </c>
      <c r="P215" s="8">
        <f>IF(E215&lt;&gt;0,E215/G215,0)</f>
        <v>39.997435299603637</v>
      </c>
      <c r="Q215" t="str">
        <f t="shared" si="12"/>
        <v>music</v>
      </c>
      <c r="R215" t="str">
        <f t="shared" si="13"/>
        <v>indie rock</v>
      </c>
      <c r="S215" s="12">
        <f t="shared" si="14"/>
        <v>40488.208333333336</v>
      </c>
      <c r="T215" s="12">
        <f t="shared" si="15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>D217/E217</f>
        <v>26.029216467463481</v>
      </c>
      <c r="P216" s="8">
        <f>IF(E216&lt;&gt;0,E216/G216,0)</f>
        <v>86.812121212121212</v>
      </c>
      <c r="Q216" t="str">
        <f t="shared" si="12"/>
        <v>music</v>
      </c>
      <c r="R216" t="str">
        <f t="shared" si="13"/>
        <v>rock</v>
      </c>
      <c r="S216" s="12">
        <f t="shared" si="14"/>
        <v>40409.208333333336</v>
      </c>
      <c r="T216" s="12">
        <f t="shared" si="15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>D218/E218</f>
        <v>0.64486729086853078</v>
      </c>
      <c r="P217" s="8">
        <f>IF(E217&lt;&gt;0,E217/G217,0)</f>
        <v>42.125874125874127</v>
      </c>
      <c r="Q217" t="str">
        <f t="shared" si="12"/>
        <v>theater</v>
      </c>
      <c r="R217" t="str">
        <f t="shared" si="13"/>
        <v>plays</v>
      </c>
      <c r="S217" s="12">
        <f t="shared" si="14"/>
        <v>43509.25</v>
      </c>
      <c r="T217" s="12">
        <f t="shared" si="15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>D219/E219</f>
        <v>2.2344632280568457</v>
      </c>
      <c r="P218" s="8">
        <f>IF(E218&lt;&gt;0,E218/G218,0)</f>
        <v>103.97851239669421</v>
      </c>
      <c r="Q218" t="str">
        <f t="shared" si="12"/>
        <v>theater</v>
      </c>
      <c r="R218" t="str">
        <f t="shared" si="13"/>
        <v>plays</v>
      </c>
      <c r="S218" s="12">
        <f t="shared" si="14"/>
        <v>40869.25</v>
      </c>
      <c r="T218" s="12">
        <f t="shared" si="15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>D220/E220</f>
        <v>0.46307579819644162</v>
      </c>
      <c r="P219" s="8">
        <f>IF(E219&lt;&gt;0,E219/G219,0)</f>
        <v>62.003211991434689</v>
      </c>
      <c r="Q219" t="str">
        <f t="shared" si="12"/>
        <v>film &amp; video</v>
      </c>
      <c r="R219" t="str">
        <f t="shared" si="13"/>
        <v>science fiction</v>
      </c>
      <c r="S219" s="12">
        <f t="shared" si="14"/>
        <v>43583.208333333328</v>
      </c>
      <c r="T219" s="12">
        <f t="shared" si="15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>D221/E221</f>
        <v>0.30108955428637446</v>
      </c>
      <c r="P220" s="8">
        <f>IF(E220&lt;&gt;0,E220/G220,0)</f>
        <v>31.005037783375315</v>
      </c>
      <c r="Q220" t="str">
        <f t="shared" si="12"/>
        <v>film &amp; video</v>
      </c>
      <c r="R220" t="str">
        <f t="shared" si="13"/>
        <v>shorts</v>
      </c>
      <c r="S220" s="12">
        <f t="shared" si="14"/>
        <v>40858.25</v>
      </c>
      <c r="T220" s="12">
        <f t="shared" si="15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>D222/E222</f>
        <v>11.84407796101949</v>
      </c>
      <c r="P221" s="8">
        <f>IF(E221&lt;&gt;0,E221/G221,0)</f>
        <v>89.991552956465242</v>
      </c>
      <c r="Q221" t="str">
        <f t="shared" si="12"/>
        <v>film &amp; video</v>
      </c>
      <c r="R221" t="str">
        <f t="shared" si="13"/>
        <v>animation</v>
      </c>
      <c r="S221" s="12">
        <f t="shared" si="14"/>
        <v>41137.208333333336</v>
      </c>
      <c r="T221" s="12">
        <f t="shared" si="15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>D223/E223</f>
        <v>1.0139364099140449</v>
      </c>
      <c r="P222" s="8">
        <f>IF(E222&lt;&gt;0,E222/G222,0)</f>
        <v>39.235294117647058</v>
      </c>
      <c r="Q222" t="str">
        <f t="shared" si="12"/>
        <v>theater</v>
      </c>
      <c r="R222" t="str">
        <f t="shared" si="13"/>
        <v>plays</v>
      </c>
      <c r="S222" s="12">
        <f t="shared" si="14"/>
        <v>40725.208333333336</v>
      </c>
      <c r="T222" s="12">
        <f t="shared" si="15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>D224/E224</f>
        <v>0.72474709346217725</v>
      </c>
      <c r="P223" s="8">
        <f>IF(E223&lt;&gt;0,E223/G223,0)</f>
        <v>54.993116108306566</v>
      </c>
      <c r="Q223" t="str">
        <f t="shared" si="12"/>
        <v>food</v>
      </c>
      <c r="R223" t="str">
        <f t="shared" si="13"/>
        <v>food trucks</v>
      </c>
      <c r="S223" s="12">
        <f t="shared" si="14"/>
        <v>41081.208333333336</v>
      </c>
      <c r="T223" s="12">
        <f t="shared" si="15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>D225/E225</f>
        <v>1.0659731125682259</v>
      </c>
      <c r="P224" s="8">
        <f>IF(E224&lt;&gt;0,E224/G224,0)</f>
        <v>47.992753623188406</v>
      </c>
      <c r="Q224" t="str">
        <f t="shared" si="12"/>
        <v>photography</v>
      </c>
      <c r="R224" t="str">
        <f t="shared" si="13"/>
        <v>photography books</v>
      </c>
      <c r="S224" s="12">
        <f t="shared" si="14"/>
        <v>41914.208333333336</v>
      </c>
      <c r="T224" s="12">
        <f t="shared" si="15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>D226/E226</f>
        <v>0.24774594001658773</v>
      </c>
      <c r="P225" s="8">
        <f>IF(E225&lt;&gt;0,E225/G225,0)</f>
        <v>87.966702470461868</v>
      </c>
      <c r="Q225" t="str">
        <f t="shared" si="12"/>
        <v>theater</v>
      </c>
      <c r="R225" t="str">
        <f t="shared" si="13"/>
        <v>plays</v>
      </c>
      <c r="S225" s="12">
        <f t="shared" si="14"/>
        <v>42445.208333333328</v>
      </c>
      <c r="T225" s="12">
        <f t="shared" si="15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>D227/E227</f>
        <v>0.38435809929817799</v>
      </c>
      <c r="P226" s="8">
        <f>IF(E226&lt;&gt;0,E226/G226,0)</f>
        <v>51.999165275459099</v>
      </c>
      <c r="Q226" t="str">
        <f t="shared" si="12"/>
        <v>film &amp; video</v>
      </c>
      <c r="R226" t="str">
        <f t="shared" si="13"/>
        <v>science fiction</v>
      </c>
      <c r="S226" s="12">
        <f t="shared" si="14"/>
        <v>41906.208333333336</v>
      </c>
      <c r="T226" s="12">
        <f t="shared" si="15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>D228/E228</f>
        <v>0.27275206836985183</v>
      </c>
      <c r="P227" s="8">
        <f>IF(E227&lt;&gt;0,E227/G227,0)</f>
        <v>29.999659863945578</v>
      </c>
      <c r="Q227" t="str">
        <f t="shared" si="12"/>
        <v>music</v>
      </c>
      <c r="R227" t="str">
        <f t="shared" si="13"/>
        <v>rock</v>
      </c>
      <c r="S227" s="12">
        <f t="shared" si="14"/>
        <v>41762.208333333336</v>
      </c>
      <c r="T227" s="12">
        <f t="shared" si="15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>D229/E229</f>
        <v>0.59269496160621304</v>
      </c>
      <c r="P228" s="8">
        <f>IF(E228&lt;&gt;0,E228/G228,0)</f>
        <v>98.205357142857139</v>
      </c>
      <c r="Q228" t="str">
        <f t="shared" si="12"/>
        <v>photography</v>
      </c>
      <c r="R228" t="str">
        <f t="shared" si="13"/>
        <v>photography books</v>
      </c>
      <c r="S228" s="12">
        <f t="shared" si="14"/>
        <v>40276.208333333336</v>
      </c>
      <c r="T228" s="12">
        <f t="shared" si="15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>D230/E230</f>
        <v>0.83397842179108805</v>
      </c>
      <c r="P229" s="8">
        <f>IF(E229&lt;&gt;0,E229/G229,0)</f>
        <v>108.96182396606575</v>
      </c>
      <c r="Q229" t="str">
        <f t="shared" si="12"/>
        <v>games</v>
      </c>
      <c r="R229" t="str">
        <f t="shared" si="13"/>
        <v>mobile games</v>
      </c>
      <c r="S229" s="12">
        <f t="shared" si="14"/>
        <v>42139.208333333328</v>
      </c>
      <c r="T229" s="12">
        <f t="shared" si="15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>D231/E231</f>
        <v>0.51629090821360935</v>
      </c>
      <c r="P230" s="8">
        <f>IF(E230&lt;&gt;0,E230/G230,0)</f>
        <v>66.998379254457049</v>
      </c>
      <c r="Q230" t="str">
        <f t="shared" si="12"/>
        <v>film &amp; video</v>
      </c>
      <c r="R230" t="str">
        <f t="shared" si="13"/>
        <v>animation</v>
      </c>
      <c r="S230" s="12">
        <f t="shared" si="14"/>
        <v>42613.208333333328</v>
      </c>
      <c r="T230" s="12">
        <f t="shared" si="15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>D232/E232</f>
        <v>0.23800079333597779</v>
      </c>
      <c r="P231" s="8">
        <f>IF(E231&lt;&gt;0,E231/G231,0)</f>
        <v>64.99333594668758</v>
      </c>
      <c r="Q231" t="str">
        <f t="shared" si="12"/>
        <v>games</v>
      </c>
      <c r="R231" t="str">
        <f t="shared" si="13"/>
        <v>mobile games</v>
      </c>
      <c r="S231" s="12">
        <f t="shared" si="14"/>
        <v>42887.208333333328</v>
      </c>
      <c r="T231" s="12">
        <f t="shared" si="15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>D233/E233</f>
        <v>1.3036393264530146</v>
      </c>
      <c r="P232" s="8">
        <f>IF(E232&lt;&gt;0,E232/G232,0)</f>
        <v>99.841584158415841</v>
      </c>
      <c r="Q232" t="str">
        <f t="shared" si="12"/>
        <v>games</v>
      </c>
      <c r="R232" t="str">
        <f t="shared" si="13"/>
        <v>video games</v>
      </c>
      <c r="S232" s="12">
        <f t="shared" si="14"/>
        <v>43805.25</v>
      </c>
      <c r="T232" s="12">
        <f t="shared" si="15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>D234/E234</f>
        <v>0.58389146488064569</v>
      </c>
      <c r="P233" s="8">
        <f>IF(E233&lt;&gt;0,E233/G233,0)</f>
        <v>82.432835820895519</v>
      </c>
      <c r="Q233" t="str">
        <f t="shared" si="12"/>
        <v>theater</v>
      </c>
      <c r="R233" t="str">
        <f t="shared" si="13"/>
        <v>plays</v>
      </c>
      <c r="S233" s="12">
        <f t="shared" si="14"/>
        <v>41415.208333333336</v>
      </c>
      <c r="T233" s="12">
        <f t="shared" si="15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>D235/E235</f>
        <v>0.6333333333333333</v>
      </c>
      <c r="P234" s="8">
        <f>IF(E234&lt;&gt;0,E234/G234,0)</f>
        <v>63.293478260869563</v>
      </c>
      <c r="Q234" t="str">
        <f t="shared" si="12"/>
        <v>theater</v>
      </c>
      <c r="R234" t="str">
        <f t="shared" si="13"/>
        <v>plays</v>
      </c>
      <c r="S234" s="12">
        <f t="shared" si="14"/>
        <v>42576.208333333328</v>
      </c>
      <c r="T234" s="12">
        <f t="shared" si="15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>D236/E236</f>
        <v>0.91675834250091681</v>
      </c>
      <c r="P235" s="8">
        <f>IF(E235&lt;&gt;0,E235/G235,0)</f>
        <v>96.774193548387103</v>
      </c>
      <c r="Q235" t="str">
        <f t="shared" si="12"/>
        <v>film &amp; video</v>
      </c>
      <c r="R235" t="str">
        <f t="shared" si="13"/>
        <v>animation</v>
      </c>
      <c r="S235" s="12">
        <f t="shared" si="14"/>
        <v>40706.208333333336</v>
      </c>
      <c r="T235" s="12">
        <f t="shared" si="15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>D237/E237</f>
        <v>2.3962106436333239</v>
      </c>
      <c r="P236" s="8">
        <f>IF(E236&lt;&gt;0,E236/G236,0)</f>
        <v>54.906040268456373</v>
      </c>
      <c r="Q236" t="str">
        <f t="shared" si="12"/>
        <v>games</v>
      </c>
      <c r="R236" t="str">
        <f t="shared" si="13"/>
        <v>video games</v>
      </c>
      <c r="S236" s="12">
        <f t="shared" si="14"/>
        <v>42969.208333333328</v>
      </c>
      <c r="T236" s="12">
        <f t="shared" si="15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>D238/E238</f>
        <v>9.1371732593106643</v>
      </c>
      <c r="P237" s="8">
        <f>IF(E237&lt;&gt;0,E237/G237,0)</f>
        <v>39.010869565217391</v>
      </c>
      <c r="Q237" t="str">
        <f t="shared" si="12"/>
        <v>film &amp; video</v>
      </c>
      <c r="R237" t="str">
        <f t="shared" si="13"/>
        <v>animation</v>
      </c>
      <c r="S237" s="12">
        <f t="shared" si="14"/>
        <v>42779.25</v>
      </c>
      <c r="T237" s="12">
        <f t="shared" si="15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>D239/E239</f>
        <v>0.62744568884091212</v>
      </c>
      <c r="P238" s="8">
        <f>IF(E238&lt;&gt;0,E238/G238,0)</f>
        <v>75.84210526315789</v>
      </c>
      <c r="Q238" t="str">
        <f t="shared" si="12"/>
        <v>music</v>
      </c>
      <c r="R238" t="str">
        <f t="shared" si="13"/>
        <v>rock</v>
      </c>
      <c r="S238" s="12">
        <f t="shared" si="14"/>
        <v>43641.208333333328</v>
      </c>
      <c r="T238" s="12">
        <f t="shared" si="15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>D240/E240</f>
        <v>0.2367330834484119</v>
      </c>
      <c r="P239" s="8">
        <f>IF(E239&lt;&gt;0,E239/G239,0)</f>
        <v>45.051671732522799</v>
      </c>
      <c r="Q239" t="str">
        <f t="shared" si="12"/>
        <v>film &amp; video</v>
      </c>
      <c r="R239" t="str">
        <f t="shared" si="13"/>
        <v>animation</v>
      </c>
      <c r="S239" s="12">
        <f t="shared" si="14"/>
        <v>41754.208333333336</v>
      </c>
      <c r="T239" s="12">
        <f t="shared" si="15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>D241/E241</f>
        <v>1.0233450591621363</v>
      </c>
      <c r="P240" s="8">
        <f>IF(E240&lt;&gt;0,E240/G240,0)</f>
        <v>104.51546391752578</v>
      </c>
      <c r="Q240" t="str">
        <f t="shared" si="12"/>
        <v>theater</v>
      </c>
      <c r="R240" t="str">
        <f t="shared" si="13"/>
        <v>plays</v>
      </c>
      <c r="S240" s="12">
        <f t="shared" si="14"/>
        <v>43083.25</v>
      </c>
      <c r="T240" s="12">
        <f t="shared" si="15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>D242/E242</f>
        <v>0.23878366524804262</v>
      </c>
      <c r="P241" s="8">
        <f>IF(E241&lt;&gt;0,E241/G241,0)</f>
        <v>76.268292682926827</v>
      </c>
      <c r="Q241" t="str">
        <f t="shared" si="12"/>
        <v>technology</v>
      </c>
      <c r="R241" t="str">
        <f t="shared" si="13"/>
        <v>wearables</v>
      </c>
      <c r="S241" s="12">
        <f t="shared" si="14"/>
        <v>42245.208333333328</v>
      </c>
      <c r="T241" s="12">
        <f t="shared" si="15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>D243/E243</f>
        <v>0.9811971187161167</v>
      </c>
      <c r="P242" s="8">
        <f>IF(E242&lt;&gt;0,E242/G242,0)</f>
        <v>69.015695067264573</v>
      </c>
      <c r="Q242" t="str">
        <f t="shared" si="12"/>
        <v>theater</v>
      </c>
      <c r="R242" t="str">
        <f t="shared" si="13"/>
        <v>plays</v>
      </c>
      <c r="S242" s="12">
        <f t="shared" si="14"/>
        <v>40396.208333333336</v>
      </c>
      <c r="T242" s="12">
        <f t="shared" si="15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>D244/E244</f>
        <v>0.78292478329760462</v>
      </c>
      <c r="P243" s="8">
        <f>IF(E243&lt;&gt;0,E243/G243,0)</f>
        <v>101.97684085510689</v>
      </c>
      <c r="Q243" t="str">
        <f t="shared" si="12"/>
        <v>publishing</v>
      </c>
      <c r="R243" t="str">
        <f t="shared" si="13"/>
        <v>nonfiction</v>
      </c>
      <c r="S243" s="12">
        <f t="shared" si="14"/>
        <v>41742.208333333336</v>
      </c>
      <c r="T243" s="12">
        <f t="shared" si="15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>D245/E245</f>
        <v>0.224609375</v>
      </c>
      <c r="P244" s="8">
        <f>IF(E244&lt;&gt;0,E244/G244,0)</f>
        <v>42.915999999999997</v>
      </c>
      <c r="Q244" t="str">
        <f t="shared" si="12"/>
        <v>music</v>
      </c>
      <c r="R244" t="str">
        <f t="shared" si="13"/>
        <v>rock</v>
      </c>
      <c r="S244" s="12">
        <f t="shared" si="14"/>
        <v>42865.208333333328</v>
      </c>
      <c r="T244" s="12">
        <f t="shared" si="15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>D246/E246</f>
        <v>0.17552657973921765</v>
      </c>
      <c r="P245" s="8">
        <f>IF(E245&lt;&gt;0,E245/G245,0)</f>
        <v>43.025210084033617</v>
      </c>
      <c r="Q245" t="str">
        <f t="shared" si="12"/>
        <v>theater</v>
      </c>
      <c r="R245" t="str">
        <f t="shared" si="13"/>
        <v>plays</v>
      </c>
      <c r="S245" s="12">
        <f t="shared" si="14"/>
        <v>43163.25</v>
      </c>
      <c r="T245" s="12">
        <f t="shared" si="15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>D247/E247</f>
        <v>0.19633064789113805</v>
      </c>
      <c r="P246" s="8">
        <f>IF(E246&lt;&gt;0,E246/G246,0)</f>
        <v>75.245283018867923</v>
      </c>
      <c r="Q246" t="str">
        <f t="shared" si="12"/>
        <v>theater</v>
      </c>
      <c r="R246" t="str">
        <f t="shared" si="13"/>
        <v>plays</v>
      </c>
      <c r="S246" s="12">
        <f t="shared" si="14"/>
        <v>41834.208333333336</v>
      </c>
      <c r="T246" s="12">
        <f t="shared" si="15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>D248/E248</f>
        <v>0.30718820397296742</v>
      </c>
      <c r="P247" s="8">
        <f>IF(E247&lt;&gt;0,E247/G247,0)</f>
        <v>69.023364485981304</v>
      </c>
      <c r="Q247" t="str">
        <f t="shared" si="12"/>
        <v>theater</v>
      </c>
      <c r="R247" t="str">
        <f t="shared" si="13"/>
        <v>plays</v>
      </c>
      <c r="S247" s="12">
        <f t="shared" si="14"/>
        <v>41736.208333333336</v>
      </c>
      <c r="T247" s="12">
        <f t="shared" si="15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>D249/E249</f>
        <v>0.10722524883839314</v>
      </c>
      <c r="P248" s="8">
        <f>IF(E248&lt;&gt;0,E248/G248,0)</f>
        <v>65.986486486486484</v>
      </c>
      <c r="Q248" t="str">
        <f t="shared" si="12"/>
        <v>technology</v>
      </c>
      <c r="R248" t="str">
        <f t="shared" si="13"/>
        <v>web</v>
      </c>
      <c r="S248" s="12">
        <f t="shared" si="14"/>
        <v>41491.208333333336</v>
      </c>
      <c r="T248" s="12">
        <f t="shared" si="15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>D250/E250</f>
        <v>0.47317408227123559</v>
      </c>
      <c r="P249" s="8">
        <f>IF(E249&lt;&gt;0,E249/G249,0)</f>
        <v>98.013800424628457</v>
      </c>
      <c r="Q249" t="str">
        <f t="shared" si="12"/>
        <v>publishing</v>
      </c>
      <c r="R249" t="str">
        <f t="shared" si="13"/>
        <v>fiction</v>
      </c>
      <c r="S249" s="12">
        <f t="shared" si="14"/>
        <v>42726.25</v>
      </c>
      <c r="T249" s="12">
        <f t="shared" si="15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>D251/E251</f>
        <v>0.36586454088461884</v>
      </c>
      <c r="P250" s="8">
        <f>IF(E250&lt;&gt;0,E250/G250,0)</f>
        <v>60.105504587155963</v>
      </c>
      <c r="Q250" t="str">
        <f t="shared" si="12"/>
        <v>games</v>
      </c>
      <c r="R250" t="str">
        <f t="shared" si="13"/>
        <v>mobile games</v>
      </c>
      <c r="S250" s="12">
        <f t="shared" si="14"/>
        <v>42004.25</v>
      </c>
      <c r="T250" s="12">
        <f t="shared" si="15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>D252/E252</f>
        <v>33.333333333333336</v>
      </c>
      <c r="P251" s="8">
        <f>IF(E251&lt;&gt;0,E251/G251,0)</f>
        <v>26.000773395204948</v>
      </c>
      <c r="Q251" t="str">
        <f t="shared" si="12"/>
        <v>publishing</v>
      </c>
      <c r="R251" t="str">
        <f t="shared" si="13"/>
        <v>translations</v>
      </c>
      <c r="S251" s="12">
        <f t="shared" si="14"/>
        <v>42006.25</v>
      </c>
      <c r="T251" s="12">
        <f t="shared" si="15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>D253/E253</f>
        <v>1.8489583333333333</v>
      </c>
      <c r="P252" s="8">
        <f>IF(E252&lt;&gt;0,E252/G252,0)</f>
        <v>3</v>
      </c>
      <c r="Q252" t="str">
        <f t="shared" si="12"/>
        <v>music</v>
      </c>
      <c r="R252" t="str">
        <f t="shared" si="13"/>
        <v>rock</v>
      </c>
      <c r="S252" s="12">
        <f t="shared" si="14"/>
        <v>40203.25</v>
      </c>
      <c r="T252" s="12">
        <f t="shared" si="15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>D254/E254</f>
        <v>0.1596678907871627</v>
      </c>
      <c r="P253" s="8">
        <f>IF(E253&lt;&gt;0,E253/G253,0)</f>
        <v>38.019801980198018</v>
      </c>
      <c r="Q253" t="str">
        <f t="shared" si="12"/>
        <v>theater</v>
      </c>
      <c r="R253" t="str">
        <f t="shared" si="13"/>
        <v>plays</v>
      </c>
      <c r="S253" s="12">
        <f t="shared" si="14"/>
        <v>41252.25</v>
      </c>
      <c r="T253" s="12">
        <f t="shared" si="15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>D255/E255</f>
        <v>1.1233254130416694</v>
      </c>
      <c r="P254" s="8">
        <f>IF(E254&lt;&gt;0,E254/G254,0)</f>
        <v>106.15254237288136</v>
      </c>
      <c r="Q254" t="str">
        <f t="shared" si="12"/>
        <v>theater</v>
      </c>
      <c r="R254" t="str">
        <f t="shared" si="13"/>
        <v>plays</v>
      </c>
      <c r="S254" s="12">
        <f t="shared" si="14"/>
        <v>41572.208333333336</v>
      </c>
      <c r="T254" s="12">
        <f t="shared" si="15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>D256/E256</f>
        <v>0.54085831863609646</v>
      </c>
      <c r="P255" s="8">
        <f>IF(E255&lt;&gt;0,E255/G255,0)</f>
        <v>81.019475655430711</v>
      </c>
      <c r="Q255" t="str">
        <f t="shared" si="12"/>
        <v>film &amp; video</v>
      </c>
      <c r="R255" t="str">
        <f t="shared" si="13"/>
        <v>drama</v>
      </c>
      <c r="S255" s="12">
        <f t="shared" si="14"/>
        <v>40641.208333333336</v>
      </c>
      <c r="T255" s="12">
        <f t="shared" si="15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>D257/E257</f>
        <v>0.83217036233007702</v>
      </c>
      <c r="P256" s="8">
        <f>IF(E256&lt;&gt;0,E256/G256,0)</f>
        <v>96.647727272727266</v>
      </c>
      <c r="Q256" t="str">
        <f t="shared" si="12"/>
        <v>publishing</v>
      </c>
      <c r="R256" t="str">
        <f t="shared" si="13"/>
        <v>nonfiction</v>
      </c>
      <c r="S256" s="12">
        <f t="shared" si="14"/>
        <v>42787.25</v>
      </c>
      <c r="T256" s="12">
        <f t="shared" si="15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>D258/E258</f>
        <v>4.2752867570385815</v>
      </c>
      <c r="P257" s="8">
        <f>IF(E257&lt;&gt;0,E257/G257,0)</f>
        <v>57.003535651149086</v>
      </c>
      <c r="Q257" t="str">
        <f t="shared" si="12"/>
        <v>music</v>
      </c>
      <c r="R257" t="str">
        <f t="shared" si="13"/>
        <v>rock</v>
      </c>
      <c r="S257" s="12">
        <f t="shared" si="14"/>
        <v>40590.25</v>
      </c>
      <c r="T257" s="12">
        <f t="shared" si="15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>D259/E259</f>
        <v>0.68493150684931503</v>
      </c>
      <c r="P258" s="8">
        <f>IF(E258&lt;&gt;0,E258/G258,0)</f>
        <v>63.93333333333333</v>
      </c>
      <c r="Q258" t="str">
        <f t="shared" si="12"/>
        <v>music</v>
      </c>
      <c r="R258" t="str">
        <f t="shared" si="13"/>
        <v>rock</v>
      </c>
      <c r="S258" s="12">
        <f t="shared" si="14"/>
        <v>42393.25</v>
      </c>
      <c r="T258" s="12">
        <f t="shared" si="15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>D260/E260</f>
        <v>0.37246722288438616</v>
      </c>
      <c r="P259" s="8">
        <f>IF(E259&lt;&gt;0,E259/G259,0)</f>
        <v>90.456521739130437</v>
      </c>
      <c r="Q259" t="str">
        <f t="shared" ref="Q259:Q322" si="16">LEFT(N259,SEARCH("/",N259)-1)</f>
        <v>theater</v>
      </c>
      <c r="R259" t="str">
        <f t="shared" ref="R259:R322" si="17">RIGHT(N259,LEN(N259)-SEARCH("/",N259))</f>
        <v>plays</v>
      </c>
      <c r="S259" s="12">
        <f t="shared" ref="S259:S322" si="18">(((J259/60/60/24)+DATE(1970,1,1)))</f>
        <v>41338.25</v>
      </c>
      <c r="T259" s="12">
        <f t="shared" ref="T259:T322" si="19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>D261/E261</f>
        <v>0.16736401673640167</v>
      </c>
      <c r="P260" s="8">
        <f>IF(E260&lt;&gt;0,E260/G260,0)</f>
        <v>72.172043010752688</v>
      </c>
      <c r="Q260" t="str">
        <f t="shared" si="16"/>
        <v>theater</v>
      </c>
      <c r="R260" t="str">
        <f t="shared" si="17"/>
        <v>plays</v>
      </c>
      <c r="S260" s="12">
        <f t="shared" si="18"/>
        <v>42712.25</v>
      </c>
      <c r="T260" s="12">
        <f t="shared" si="1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>D262/E262</f>
        <v>0.63412179164569704</v>
      </c>
      <c r="P261" s="8">
        <f>IF(E261&lt;&gt;0,E261/G261,0)</f>
        <v>77.934782608695656</v>
      </c>
      <c r="Q261" t="str">
        <f t="shared" si="16"/>
        <v>photography</v>
      </c>
      <c r="R261" t="str">
        <f t="shared" si="17"/>
        <v>photography books</v>
      </c>
      <c r="S261" s="12">
        <f t="shared" si="18"/>
        <v>41251.25</v>
      </c>
      <c r="T261" s="12">
        <f t="shared" si="1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>D263/E263</f>
        <v>3.2049576093981673</v>
      </c>
      <c r="P262" s="8">
        <f>IF(E262&lt;&gt;0,E262/G262,0)</f>
        <v>38.065134099616856</v>
      </c>
      <c r="Q262" t="str">
        <f t="shared" si="16"/>
        <v>music</v>
      </c>
      <c r="R262" t="str">
        <f t="shared" si="17"/>
        <v>rock</v>
      </c>
      <c r="S262" s="12">
        <f t="shared" si="18"/>
        <v>41180.208333333336</v>
      </c>
      <c r="T262" s="12">
        <f t="shared" si="1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>D264/E264</f>
        <v>0.31906906906906907</v>
      </c>
      <c r="P263" s="8">
        <f>IF(E263&lt;&gt;0,E263/G263,0)</f>
        <v>57.936123348017624</v>
      </c>
      <c r="Q263" t="str">
        <f t="shared" si="16"/>
        <v>music</v>
      </c>
      <c r="R263" t="str">
        <f t="shared" si="17"/>
        <v>rock</v>
      </c>
      <c r="S263" s="12">
        <f t="shared" si="18"/>
        <v>40415.208333333336</v>
      </c>
      <c r="T263" s="12">
        <f t="shared" si="1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>D265/E265</f>
        <v>0.26961695797694313</v>
      </c>
      <c r="P264" s="8">
        <f>IF(E264&lt;&gt;0,E264/G264,0)</f>
        <v>49.794392523364486</v>
      </c>
      <c r="Q264" t="str">
        <f t="shared" si="16"/>
        <v>music</v>
      </c>
      <c r="R264" t="str">
        <f t="shared" si="17"/>
        <v>indie rock</v>
      </c>
      <c r="S264" s="12">
        <f t="shared" si="18"/>
        <v>40638.208333333336</v>
      </c>
      <c r="T264" s="12">
        <f t="shared" si="1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>D266/E266</f>
        <v>0.27573696145124715</v>
      </c>
      <c r="P265" s="8">
        <f>IF(E265&lt;&gt;0,E265/G265,0)</f>
        <v>54.050251256281406</v>
      </c>
      <c r="Q265" t="str">
        <f t="shared" si="16"/>
        <v>photography</v>
      </c>
      <c r="R265" t="str">
        <f t="shared" si="17"/>
        <v>photography books</v>
      </c>
      <c r="S265" s="12">
        <f t="shared" si="18"/>
        <v>40187.25</v>
      </c>
      <c r="T265" s="12">
        <f t="shared" si="1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>D267/E267</f>
        <v>0.81246891062841986</v>
      </c>
      <c r="P266" s="8">
        <f>IF(E266&lt;&gt;0,E266/G266,0)</f>
        <v>30.002721335268504</v>
      </c>
      <c r="Q266" t="str">
        <f t="shared" si="16"/>
        <v>theater</v>
      </c>
      <c r="R266" t="str">
        <f t="shared" si="17"/>
        <v>plays</v>
      </c>
      <c r="S266" s="12">
        <f t="shared" si="18"/>
        <v>41317.25</v>
      </c>
      <c r="T266" s="12">
        <f t="shared" si="1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>D268/E268</f>
        <v>1.3026472026262486</v>
      </c>
      <c r="P267" s="8">
        <f>IF(E267&lt;&gt;0,E267/G267,0)</f>
        <v>70.127906976744185</v>
      </c>
      <c r="Q267" t="str">
        <f t="shared" si="16"/>
        <v>theater</v>
      </c>
      <c r="R267" t="str">
        <f t="shared" si="17"/>
        <v>plays</v>
      </c>
      <c r="S267" s="12">
        <f t="shared" si="18"/>
        <v>42372.25</v>
      </c>
      <c r="T267" s="12">
        <f t="shared" si="1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>D269/E269</f>
        <v>0.42804530609408659</v>
      </c>
      <c r="P268" s="8">
        <f>IF(E268&lt;&gt;0,E268/G268,0)</f>
        <v>26.996228786926462</v>
      </c>
      <c r="Q268" t="str">
        <f t="shared" si="16"/>
        <v>music</v>
      </c>
      <c r="R268" t="str">
        <f t="shared" si="17"/>
        <v>jazz</v>
      </c>
      <c r="S268" s="12">
        <f t="shared" si="18"/>
        <v>41950.25</v>
      </c>
      <c r="T268" s="12">
        <f t="shared" si="1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>D270/E270</f>
        <v>0.55391432791728212</v>
      </c>
      <c r="P269" s="8">
        <f>IF(E269&lt;&gt;0,E269/G269,0)</f>
        <v>51.990606936416185</v>
      </c>
      <c r="Q269" t="str">
        <f t="shared" si="16"/>
        <v>theater</v>
      </c>
      <c r="R269" t="str">
        <f t="shared" si="17"/>
        <v>plays</v>
      </c>
      <c r="S269" s="12">
        <f t="shared" si="18"/>
        <v>41206.208333333336</v>
      </c>
      <c r="T269" s="12">
        <f t="shared" si="1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>D271/E271</f>
        <v>0.39583804569102016</v>
      </c>
      <c r="P270" s="8">
        <f>IF(E270&lt;&gt;0,E270/G270,0)</f>
        <v>56.416666666666664</v>
      </c>
      <c r="Q270" t="str">
        <f t="shared" si="16"/>
        <v>film &amp; video</v>
      </c>
      <c r="R270" t="str">
        <f t="shared" si="17"/>
        <v>documentary</v>
      </c>
      <c r="S270" s="12">
        <f t="shared" si="18"/>
        <v>41186.208333333336</v>
      </c>
      <c r="T270" s="12">
        <f t="shared" si="1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>D272/E272</f>
        <v>3.6796445196783751</v>
      </c>
      <c r="P271" s="8">
        <f>IF(E271&lt;&gt;0,E271/G271,0)</f>
        <v>101.63218390804597</v>
      </c>
      <c r="Q271" t="str">
        <f t="shared" si="16"/>
        <v>film &amp; video</v>
      </c>
      <c r="R271" t="str">
        <f t="shared" si="17"/>
        <v>television</v>
      </c>
      <c r="S271" s="12">
        <f t="shared" si="18"/>
        <v>43496.25</v>
      </c>
      <c r="T271" s="12">
        <f t="shared" si="1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>D273/E273</f>
        <v>78.699436763952889</v>
      </c>
      <c r="P272" s="8">
        <f>IF(E272&lt;&gt;0,E272/G272,0)</f>
        <v>25.005291005291006</v>
      </c>
      <c r="Q272" t="str">
        <f t="shared" si="16"/>
        <v>games</v>
      </c>
      <c r="R272" t="str">
        <f t="shared" si="17"/>
        <v>video games</v>
      </c>
      <c r="S272" s="12">
        <f t="shared" si="18"/>
        <v>40514.25</v>
      </c>
      <c r="T272" s="12">
        <f t="shared" si="1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>D274/E274</f>
        <v>0.32893678105427138</v>
      </c>
      <c r="P273" s="8">
        <f>IF(E273&lt;&gt;0,E273/G273,0)</f>
        <v>32.016393442622949</v>
      </c>
      <c r="Q273" t="str">
        <f t="shared" si="16"/>
        <v>photography</v>
      </c>
      <c r="R273" t="str">
        <f t="shared" si="17"/>
        <v>photography books</v>
      </c>
      <c r="S273" s="12">
        <f t="shared" si="18"/>
        <v>42345.25</v>
      </c>
      <c r="T273" s="12">
        <f t="shared" si="1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>D275/E275</f>
        <v>0.72869955156950672</v>
      </c>
      <c r="P274" s="8">
        <f>IF(E274&lt;&gt;0,E274/G274,0)</f>
        <v>82.021647307286173</v>
      </c>
      <c r="Q274" t="str">
        <f t="shared" si="16"/>
        <v>theater</v>
      </c>
      <c r="R274" t="str">
        <f t="shared" si="17"/>
        <v>plays</v>
      </c>
      <c r="S274" s="12">
        <f t="shared" si="18"/>
        <v>43656.208333333328</v>
      </c>
      <c r="T274" s="12">
        <f t="shared" si="1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>D276/E276</f>
        <v>3.1047865459249677</v>
      </c>
      <c r="P275" s="8">
        <f>IF(E275&lt;&gt;0,E275/G275,0)</f>
        <v>37.957446808510639</v>
      </c>
      <c r="Q275" t="str">
        <f t="shared" si="16"/>
        <v>theater</v>
      </c>
      <c r="R275" t="str">
        <f t="shared" si="17"/>
        <v>plays</v>
      </c>
      <c r="S275" s="12">
        <f t="shared" si="18"/>
        <v>42995.208333333328</v>
      </c>
      <c r="T275" s="12">
        <f t="shared" si="1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>D277/E277</f>
        <v>0.41405669391655164</v>
      </c>
      <c r="P276" s="8">
        <f>IF(E276&lt;&gt;0,E276/G276,0)</f>
        <v>51.533333333333331</v>
      </c>
      <c r="Q276" t="str">
        <f t="shared" si="16"/>
        <v>theater</v>
      </c>
      <c r="R276" t="str">
        <f t="shared" si="17"/>
        <v>plays</v>
      </c>
      <c r="S276" s="12">
        <f t="shared" si="18"/>
        <v>43045.25</v>
      </c>
      <c r="T276" s="12">
        <f t="shared" si="1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>D278/E278</f>
        <v>1.0330578512396693</v>
      </c>
      <c r="P277" s="8">
        <f>IF(E277&lt;&gt;0,E277/G277,0)</f>
        <v>81.198275862068968</v>
      </c>
      <c r="Q277" t="str">
        <f t="shared" si="16"/>
        <v>publishing</v>
      </c>
      <c r="R277" t="str">
        <f t="shared" si="17"/>
        <v>translations</v>
      </c>
      <c r="S277" s="12">
        <f t="shared" si="18"/>
        <v>43561.208333333328</v>
      </c>
      <c r="T277" s="12">
        <f t="shared" si="1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>D279/E279</f>
        <v>9.3770931011386477E-2</v>
      </c>
      <c r="P278" s="8">
        <f>IF(E278&lt;&gt;0,E278/G278,0)</f>
        <v>40.030075187969928</v>
      </c>
      <c r="Q278" t="str">
        <f t="shared" si="16"/>
        <v>games</v>
      </c>
      <c r="R278" t="str">
        <f t="shared" si="17"/>
        <v>video games</v>
      </c>
      <c r="S278" s="12">
        <f t="shared" si="18"/>
        <v>41018.208333333336</v>
      </c>
      <c r="T278" s="12">
        <f t="shared" si="1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>D280/E280</f>
        <v>0.30685305148312308</v>
      </c>
      <c r="P279" s="8">
        <f>IF(E279&lt;&gt;0,E279/G279,0)</f>
        <v>89.939759036144579</v>
      </c>
      <c r="Q279" t="str">
        <f t="shared" si="16"/>
        <v>theater</v>
      </c>
      <c r="R279" t="str">
        <f t="shared" si="17"/>
        <v>plays</v>
      </c>
      <c r="S279" s="12">
        <f t="shared" si="18"/>
        <v>40378.208333333336</v>
      </c>
      <c r="T279" s="12">
        <f t="shared" si="1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>D281/E281</f>
        <v>0.58582308142940831</v>
      </c>
      <c r="P280" s="8">
        <f>IF(E280&lt;&gt;0,E280/G280,0)</f>
        <v>96.692307692307693</v>
      </c>
      <c r="Q280" t="str">
        <f t="shared" si="16"/>
        <v>technology</v>
      </c>
      <c r="R280" t="str">
        <f t="shared" si="17"/>
        <v>web</v>
      </c>
      <c r="S280" s="12">
        <f t="shared" si="18"/>
        <v>41239.25</v>
      </c>
      <c r="T280" s="12">
        <f t="shared" si="1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>D282/E282</f>
        <v>0.17198679141441936</v>
      </c>
      <c r="P281" s="8">
        <f>IF(E281&lt;&gt;0,E281/G281,0)</f>
        <v>25.010989010989011</v>
      </c>
      <c r="Q281" t="str">
        <f t="shared" si="16"/>
        <v>theater</v>
      </c>
      <c r="R281" t="str">
        <f t="shared" si="17"/>
        <v>plays</v>
      </c>
      <c r="S281" s="12">
        <f t="shared" si="18"/>
        <v>43346.208333333328</v>
      </c>
      <c r="T281" s="12">
        <f t="shared" si="1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>D283/E283</f>
        <v>1.0926457303788724</v>
      </c>
      <c r="P282" s="8">
        <f>IF(E282&lt;&gt;0,E282/G282,0)</f>
        <v>36.987277353689571</v>
      </c>
      <c r="Q282" t="str">
        <f t="shared" si="16"/>
        <v>film &amp; video</v>
      </c>
      <c r="R282" t="str">
        <f t="shared" si="17"/>
        <v>animation</v>
      </c>
      <c r="S282" s="12">
        <f t="shared" si="18"/>
        <v>43060.25</v>
      </c>
      <c r="T282" s="12">
        <f t="shared" si="1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>D284/E284</f>
        <v>0.92551784927280745</v>
      </c>
      <c r="P283" s="8">
        <f>IF(E283&lt;&gt;0,E283/G283,0)</f>
        <v>73.012609117361791</v>
      </c>
      <c r="Q283" t="str">
        <f t="shared" si="16"/>
        <v>theater</v>
      </c>
      <c r="R283" t="str">
        <f t="shared" si="17"/>
        <v>plays</v>
      </c>
      <c r="S283" s="12">
        <f t="shared" si="18"/>
        <v>40979.25</v>
      </c>
      <c r="T283" s="12">
        <f t="shared" si="1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>D285/E285</f>
        <v>5.3394858272907051</v>
      </c>
      <c r="P284" s="8">
        <f>IF(E284&lt;&gt;0,E284/G284,0)</f>
        <v>68.240601503759393</v>
      </c>
      <c r="Q284" t="str">
        <f t="shared" si="16"/>
        <v>film &amp; video</v>
      </c>
      <c r="R284" t="str">
        <f t="shared" si="17"/>
        <v>television</v>
      </c>
      <c r="S284" s="12">
        <f t="shared" si="18"/>
        <v>42701.25</v>
      </c>
      <c r="T284" s="12">
        <f t="shared" si="1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>D286/E286</f>
        <v>1.2020115294983442</v>
      </c>
      <c r="P285" s="8">
        <f>IF(E285&lt;&gt;0,E285/G285,0)</f>
        <v>52.310344827586206</v>
      </c>
      <c r="Q285" t="str">
        <f t="shared" si="16"/>
        <v>music</v>
      </c>
      <c r="R285" t="str">
        <f t="shared" si="17"/>
        <v>rock</v>
      </c>
      <c r="S285" s="12">
        <f t="shared" si="18"/>
        <v>42520.208333333328</v>
      </c>
      <c r="T285" s="12">
        <f t="shared" si="1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>D287/E287</f>
        <v>0.14157621519584709</v>
      </c>
      <c r="P286" s="8">
        <f>IF(E286&lt;&gt;0,E286/G286,0)</f>
        <v>61.765151515151516</v>
      </c>
      <c r="Q286" t="str">
        <f t="shared" si="16"/>
        <v>technology</v>
      </c>
      <c r="R286" t="str">
        <f t="shared" si="17"/>
        <v>web</v>
      </c>
      <c r="S286" s="12">
        <f t="shared" si="18"/>
        <v>41030.208333333336</v>
      </c>
      <c r="T286" s="12">
        <f t="shared" si="1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>D288/E288</f>
        <v>5.7319629800071583</v>
      </c>
      <c r="P287" s="8">
        <f>IF(E287&lt;&gt;0,E287/G287,0)</f>
        <v>25.027559055118111</v>
      </c>
      <c r="Q287" t="str">
        <f t="shared" si="16"/>
        <v>theater</v>
      </c>
      <c r="R287" t="str">
        <f t="shared" si="17"/>
        <v>plays</v>
      </c>
      <c r="S287" s="12">
        <f t="shared" si="18"/>
        <v>42623.208333333328</v>
      </c>
      <c r="T287" s="12">
        <f t="shared" si="1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>D289/E289</f>
        <v>0.47680314841444033</v>
      </c>
      <c r="P288" s="8">
        <f>IF(E288&lt;&gt;0,E288/G288,0)</f>
        <v>106.28804347826087</v>
      </c>
      <c r="Q288" t="str">
        <f t="shared" si="16"/>
        <v>theater</v>
      </c>
      <c r="R288" t="str">
        <f t="shared" si="17"/>
        <v>plays</v>
      </c>
      <c r="S288" s="12">
        <f t="shared" si="18"/>
        <v>42697.25</v>
      </c>
      <c r="T288" s="12">
        <f t="shared" si="1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>D290/E290</f>
        <v>1.0226442658875092</v>
      </c>
      <c r="P289" s="8">
        <f>IF(E289&lt;&gt;0,E289/G289,0)</f>
        <v>75.07386363636364</v>
      </c>
      <c r="Q289" t="str">
        <f t="shared" si="16"/>
        <v>music</v>
      </c>
      <c r="R289" t="str">
        <f t="shared" si="17"/>
        <v>electric music</v>
      </c>
      <c r="S289" s="12">
        <f t="shared" si="18"/>
        <v>42122.208333333328</v>
      </c>
      <c r="T289" s="12">
        <f t="shared" si="1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>D291/E291</f>
        <v>5.9373608431052396E-2</v>
      </c>
      <c r="P290" s="8">
        <f>IF(E290&lt;&gt;0,E290/G290,0)</f>
        <v>39.970802919708028</v>
      </c>
      <c r="Q290" t="str">
        <f t="shared" si="16"/>
        <v>music</v>
      </c>
      <c r="R290" t="str">
        <f t="shared" si="17"/>
        <v>metal</v>
      </c>
      <c r="S290" s="12">
        <f t="shared" si="18"/>
        <v>40982.208333333336</v>
      </c>
      <c r="T290" s="12">
        <f t="shared" si="1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>D292/E292</f>
        <v>1.838163145156015</v>
      </c>
      <c r="P291" s="8">
        <f>IF(E291&lt;&gt;0,E291/G291,0)</f>
        <v>39.982195845697326</v>
      </c>
      <c r="Q291" t="str">
        <f t="shared" si="16"/>
        <v>theater</v>
      </c>
      <c r="R291" t="str">
        <f t="shared" si="17"/>
        <v>plays</v>
      </c>
      <c r="S291" s="12">
        <f t="shared" si="18"/>
        <v>42219.208333333328</v>
      </c>
      <c r="T291" s="12">
        <f t="shared" si="1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>D293/E293</f>
        <v>0.21900474510281057</v>
      </c>
      <c r="P292" s="8">
        <f>IF(E292&lt;&gt;0,E292/G292,0)</f>
        <v>101.01541850220265</v>
      </c>
      <c r="Q292" t="str">
        <f t="shared" si="16"/>
        <v>film &amp; video</v>
      </c>
      <c r="R292" t="str">
        <f t="shared" si="17"/>
        <v>documentary</v>
      </c>
      <c r="S292" s="12">
        <f t="shared" si="18"/>
        <v>41404.208333333336</v>
      </c>
      <c r="T292" s="12">
        <f t="shared" si="1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>D294/E294</f>
        <v>10.181311018131101</v>
      </c>
      <c r="P293" s="8">
        <f>IF(E293&lt;&gt;0,E293/G293,0)</f>
        <v>76.813084112149539</v>
      </c>
      <c r="Q293" t="str">
        <f t="shared" si="16"/>
        <v>technology</v>
      </c>
      <c r="R293" t="str">
        <f t="shared" si="17"/>
        <v>web</v>
      </c>
      <c r="S293" s="12">
        <f t="shared" si="18"/>
        <v>40831.208333333336</v>
      </c>
      <c r="T293" s="12">
        <f t="shared" si="1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>D295/E295</f>
        <v>6.103286384976526</v>
      </c>
      <c r="P294" s="8">
        <f>IF(E294&lt;&gt;0,E294/G294,0)</f>
        <v>71.7</v>
      </c>
      <c r="Q294" t="str">
        <f t="shared" si="16"/>
        <v>food</v>
      </c>
      <c r="R294" t="str">
        <f t="shared" si="17"/>
        <v>food trucks</v>
      </c>
      <c r="S294" s="12">
        <f t="shared" si="18"/>
        <v>40984.208333333336</v>
      </c>
      <c r="T294" s="12">
        <f t="shared" si="1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>D296/E296</f>
        <v>7.4645434187608856E-2</v>
      </c>
      <c r="P295" s="8">
        <f>IF(E295&lt;&gt;0,E295/G295,0)</f>
        <v>33.28125</v>
      </c>
      <c r="Q295" t="str">
        <f t="shared" si="16"/>
        <v>theater</v>
      </c>
      <c r="R295" t="str">
        <f t="shared" si="17"/>
        <v>plays</v>
      </c>
      <c r="S295" s="12">
        <f t="shared" si="18"/>
        <v>40456.208333333336</v>
      </c>
      <c r="T295" s="12">
        <f t="shared" si="1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>D297/E297</f>
        <v>2.8050429699428521</v>
      </c>
      <c r="P296" s="8">
        <f>IF(E296&lt;&gt;0,E296/G296,0)</f>
        <v>43.923497267759565</v>
      </c>
      <c r="Q296" t="str">
        <f t="shared" si="16"/>
        <v>theater</v>
      </c>
      <c r="R296" t="str">
        <f t="shared" si="17"/>
        <v>plays</v>
      </c>
      <c r="S296" s="12">
        <f t="shared" si="18"/>
        <v>43399.208333333328</v>
      </c>
      <c r="T296" s="12">
        <f t="shared" si="1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>D298/E298</f>
        <v>1.8198090692124105</v>
      </c>
      <c r="P297" s="8">
        <f>IF(E297&lt;&gt;0,E297/G297,0)</f>
        <v>36.004712041884815</v>
      </c>
      <c r="Q297" t="str">
        <f t="shared" si="16"/>
        <v>theater</v>
      </c>
      <c r="R297" t="str">
        <f t="shared" si="17"/>
        <v>plays</v>
      </c>
      <c r="S297" s="12">
        <f t="shared" si="18"/>
        <v>41562.208333333336</v>
      </c>
      <c r="T297" s="12">
        <f t="shared" si="1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>D299/E299</f>
        <v>1.0611643330876934</v>
      </c>
      <c r="P298" s="8">
        <f>IF(E298&lt;&gt;0,E298/G298,0)</f>
        <v>88.21052631578948</v>
      </c>
      <c r="Q298" t="str">
        <f t="shared" si="16"/>
        <v>theater</v>
      </c>
      <c r="R298" t="str">
        <f t="shared" si="17"/>
        <v>plays</v>
      </c>
      <c r="S298" s="12">
        <f t="shared" si="18"/>
        <v>43493.25</v>
      </c>
      <c r="T298" s="12">
        <f t="shared" si="1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>D300/E300</f>
        <v>0.69485805042684134</v>
      </c>
      <c r="P299" s="8">
        <f>IF(E299&lt;&gt;0,E299/G299,0)</f>
        <v>65.240384615384613</v>
      </c>
      <c r="Q299" t="str">
        <f t="shared" si="16"/>
        <v>theater</v>
      </c>
      <c r="R299" t="str">
        <f t="shared" si="17"/>
        <v>plays</v>
      </c>
      <c r="S299" s="12">
        <f t="shared" si="18"/>
        <v>41653.25</v>
      </c>
      <c r="T299" s="12">
        <f t="shared" si="1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>D301/E301</f>
        <v>1.9447287615148414</v>
      </c>
      <c r="P300" s="8">
        <f>IF(E300&lt;&gt;0,E300/G300,0)</f>
        <v>69.958333333333329</v>
      </c>
      <c r="Q300" t="str">
        <f t="shared" si="16"/>
        <v>music</v>
      </c>
      <c r="R300" t="str">
        <f t="shared" si="17"/>
        <v>rock</v>
      </c>
      <c r="S300" s="12">
        <f t="shared" si="18"/>
        <v>42426.25</v>
      </c>
      <c r="T300" s="12">
        <f t="shared" si="1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>D302/E302</f>
        <v>20</v>
      </c>
      <c r="P301" s="8">
        <f>IF(E301&lt;&gt;0,E301/G301,0)</f>
        <v>39.877551020408163</v>
      </c>
      <c r="Q301" t="str">
        <f t="shared" si="16"/>
        <v>food</v>
      </c>
      <c r="R301" t="str">
        <f t="shared" si="17"/>
        <v>food trucks</v>
      </c>
      <c r="S301" s="12">
        <f t="shared" si="18"/>
        <v>42432.25</v>
      </c>
      <c r="T301" s="12">
        <f t="shared" si="1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>D303/E303</f>
        <v>7.4367873078829944E-2</v>
      </c>
      <c r="P302" s="8">
        <f>IF(E302&lt;&gt;0,E302/G302,0)</f>
        <v>5</v>
      </c>
      <c r="Q302" t="str">
        <f t="shared" si="16"/>
        <v>publishing</v>
      </c>
      <c r="R302" t="str">
        <f t="shared" si="17"/>
        <v>nonfiction</v>
      </c>
      <c r="S302" s="12">
        <f t="shared" si="18"/>
        <v>42977.208333333328</v>
      </c>
      <c r="T302" s="12">
        <f t="shared" si="1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>D304/E304</f>
        <v>3.1402162251382357</v>
      </c>
      <c r="P303" s="8">
        <f>IF(E303&lt;&gt;0,E303/G303,0)</f>
        <v>41.023728813559323</v>
      </c>
      <c r="Q303" t="str">
        <f t="shared" si="16"/>
        <v>film &amp; video</v>
      </c>
      <c r="R303" t="str">
        <f t="shared" si="17"/>
        <v>documentary</v>
      </c>
      <c r="S303" s="12">
        <f t="shared" si="18"/>
        <v>42061.25</v>
      </c>
      <c r="T303" s="12">
        <f t="shared" si="1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>D305/E305</f>
        <v>1.2103951584193664</v>
      </c>
      <c r="P304" s="8">
        <f>IF(E304&lt;&gt;0,E304/G304,0)</f>
        <v>98.914285714285711</v>
      </c>
      <c r="Q304" t="str">
        <f t="shared" si="16"/>
        <v>theater</v>
      </c>
      <c r="R304" t="str">
        <f t="shared" si="17"/>
        <v>plays</v>
      </c>
      <c r="S304" s="12">
        <f t="shared" si="18"/>
        <v>43345.208333333328</v>
      </c>
      <c r="T304" s="12">
        <f t="shared" si="1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>D306/E306</f>
        <v>0.18310227569971227</v>
      </c>
      <c r="P305" s="8">
        <f>IF(E305&lt;&gt;0,E305/G305,0)</f>
        <v>87.78125</v>
      </c>
      <c r="Q305" t="str">
        <f t="shared" si="16"/>
        <v>music</v>
      </c>
      <c r="R305" t="str">
        <f t="shared" si="17"/>
        <v>indie rock</v>
      </c>
      <c r="S305" s="12">
        <f t="shared" si="18"/>
        <v>42376.25</v>
      </c>
      <c r="T305" s="12">
        <f t="shared" si="1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>D307/E307</f>
        <v>0.34938857000249562</v>
      </c>
      <c r="P306" s="8">
        <f>IF(E306&lt;&gt;0,E306/G306,0)</f>
        <v>80.767605633802816</v>
      </c>
      <c r="Q306" t="str">
        <f t="shared" si="16"/>
        <v>film &amp; video</v>
      </c>
      <c r="R306" t="str">
        <f t="shared" si="17"/>
        <v>documentary</v>
      </c>
      <c r="S306" s="12">
        <f t="shared" si="18"/>
        <v>42589.208333333328</v>
      </c>
      <c r="T306" s="12">
        <f t="shared" si="1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>D308/E308</f>
        <v>12.645914396887159</v>
      </c>
      <c r="P307" s="8">
        <f>IF(E307&lt;&gt;0,E307/G307,0)</f>
        <v>94.28235294117647</v>
      </c>
      <c r="Q307" t="str">
        <f t="shared" si="16"/>
        <v>theater</v>
      </c>
      <c r="R307" t="str">
        <f t="shared" si="17"/>
        <v>plays</v>
      </c>
      <c r="S307" s="12">
        <f t="shared" si="18"/>
        <v>42448.208333333328</v>
      </c>
      <c r="T307" s="12">
        <f t="shared" si="1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>D309/E309</f>
        <v>0.75679157178018541</v>
      </c>
      <c r="P308" s="8">
        <f>IF(E308&lt;&gt;0,E308/G308,0)</f>
        <v>73.428571428571431</v>
      </c>
      <c r="Q308" t="str">
        <f t="shared" si="16"/>
        <v>theater</v>
      </c>
      <c r="R308" t="str">
        <f t="shared" si="17"/>
        <v>plays</v>
      </c>
      <c r="S308" s="12">
        <f t="shared" si="18"/>
        <v>42930.208333333328</v>
      </c>
      <c r="T308" s="12">
        <f t="shared" si="1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>D310/E310</f>
        <v>1.3499314755596163</v>
      </c>
      <c r="P309" s="8">
        <f>IF(E309&lt;&gt;0,E309/G309,0)</f>
        <v>65.968133535660087</v>
      </c>
      <c r="Q309" t="str">
        <f t="shared" si="16"/>
        <v>publishing</v>
      </c>
      <c r="R309" t="str">
        <f t="shared" si="17"/>
        <v>fiction</v>
      </c>
      <c r="S309" s="12">
        <f t="shared" si="18"/>
        <v>41066.208333333336</v>
      </c>
      <c r="T309" s="12">
        <f t="shared" si="1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>D311/E311</f>
        <v>1.3281503077421444</v>
      </c>
      <c r="P310" s="8">
        <f>IF(E310&lt;&gt;0,E310/G310,0)</f>
        <v>109.04109589041096</v>
      </c>
      <c r="Q310" t="str">
        <f t="shared" si="16"/>
        <v>theater</v>
      </c>
      <c r="R310" t="str">
        <f t="shared" si="17"/>
        <v>plays</v>
      </c>
      <c r="S310" s="12">
        <f t="shared" si="18"/>
        <v>40651.208333333336</v>
      </c>
      <c r="T310" s="12">
        <f t="shared" si="1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>D312/E312</f>
        <v>4.918032786885246</v>
      </c>
      <c r="P311" s="8">
        <f>IF(E311&lt;&gt;0,E311/G311,0)</f>
        <v>41.16</v>
      </c>
      <c r="Q311" t="str">
        <f t="shared" si="16"/>
        <v>music</v>
      </c>
      <c r="R311" t="str">
        <f t="shared" si="17"/>
        <v>indie rock</v>
      </c>
      <c r="S311" s="12">
        <f t="shared" si="18"/>
        <v>40807.208333333336</v>
      </c>
      <c r="T311" s="12">
        <f t="shared" si="1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>D313/E313</f>
        <v>0.49172650640024979</v>
      </c>
      <c r="P312" s="8">
        <f>IF(E312&lt;&gt;0,E312/G312,0)</f>
        <v>99.125</v>
      </c>
      <c r="Q312" t="str">
        <f t="shared" si="16"/>
        <v>games</v>
      </c>
      <c r="R312" t="str">
        <f t="shared" si="17"/>
        <v>video games</v>
      </c>
      <c r="S312" s="12">
        <f t="shared" si="18"/>
        <v>40277.208333333336</v>
      </c>
      <c r="T312" s="12">
        <f t="shared" si="1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>D314/E314</f>
        <v>0.32234312361940604</v>
      </c>
      <c r="P313" s="8">
        <f>IF(E313&lt;&gt;0,E313/G313,0)</f>
        <v>105.88429752066116</v>
      </c>
      <c r="Q313" t="str">
        <f t="shared" si="16"/>
        <v>theater</v>
      </c>
      <c r="R313" t="str">
        <f t="shared" si="17"/>
        <v>plays</v>
      </c>
      <c r="S313" s="12">
        <f t="shared" si="18"/>
        <v>40590.25</v>
      </c>
      <c r="T313" s="12">
        <f t="shared" si="1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>D315/E315</f>
        <v>0.25296079107738301</v>
      </c>
      <c r="P314" s="8">
        <f>IF(E314&lt;&gt;0,E314/G314,0)</f>
        <v>48.996525921966864</v>
      </c>
      <c r="Q314" t="str">
        <f t="shared" si="16"/>
        <v>theater</v>
      </c>
      <c r="R314" t="str">
        <f t="shared" si="17"/>
        <v>plays</v>
      </c>
      <c r="S314" s="12">
        <f t="shared" si="18"/>
        <v>41572.208333333336</v>
      </c>
      <c r="T314" s="12">
        <f t="shared" si="1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>D316/E316</f>
        <v>0.33931168201648088</v>
      </c>
      <c r="P315" s="8">
        <f>IF(E315&lt;&gt;0,E315/G315,0)</f>
        <v>39</v>
      </c>
      <c r="Q315" t="str">
        <f t="shared" si="16"/>
        <v>music</v>
      </c>
      <c r="R315" t="str">
        <f t="shared" si="17"/>
        <v>rock</v>
      </c>
      <c r="S315" s="12">
        <f t="shared" si="18"/>
        <v>40966.25</v>
      </c>
      <c r="T315" s="12">
        <f t="shared" si="1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>D317/E317</f>
        <v>2.9503105590062111</v>
      </c>
      <c r="P316" s="8">
        <f>IF(E316&lt;&gt;0,E316/G316,0)</f>
        <v>31.022556390977442</v>
      </c>
      <c r="Q316" t="str">
        <f t="shared" si="16"/>
        <v>film &amp; video</v>
      </c>
      <c r="R316" t="str">
        <f t="shared" si="17"/>
        <v>documentary</v>
      </c>
      <c r="S316" s="12">
        <f t="shared" si="18"/>
        <v>43536.208333333328</v>
      </c>
      <c r="T316" s="12">
        <f t="shared" si="1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>D318/E318</f>
        <v>1.4997656616153725</v>
      </c>
      <c r="P317" s="8">
        <f>IF(E317&lt;&gt;0,E317/G317,0)</f>
        <v>103.87096774193549</v>
      </c>
      <c r="Q317" t="str">
        <f t="shared" si="16"/>
        <v>theater</v>
      </c>
      <c r="R317" t="str">
        <f t="shared" si="17"/>
        <v>plays</v>
      </c>
      <c r="S317" s="12">
        <f t="shared" si="18"/>
        <v>41783.208333333336</v>
      </c>
      <c r="T317" s="12">
        <f t="shared" si="1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>D319/E319</f>
        <v>5.2009456264775418</v>
      </c>
      <c r="P318" s="8">
        <f>IF(E318&lt;&gt;0,E318/G318,0)</f>
        <v>59.268518518518519</v>
      </c>
      <c r="Q318" t="str">
        <f t="shared" si="16"/>
        <v>food</v>
      </c>
      <c r="R318" t="str">
        <f t="shared" si="17"/>
        <v>food trucks</v>
      </c>
      <c r="S318" s="12">
        <f t="shared" si="18"/>
        <v>43788.25</v>
      </c>
      <c r="T318" s="12">
        <f t="shared" si="1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>D320/E320</f>
        <v>6.3122923588039868</v>
      </c>
      <c r="P319" s="8">
        <f>IF(E319&lt;&gt;0,E319/G319,0)</f>
        <v>42.3</v>
      </c>
      <c r="Q319" t="str">
        <f t="shared" si="16"/>
        <v>theater</v>
      </c>
      <c r="R319" t="str">
        <f t="shared" si="17"/>
        <v>plays</v>
      </c>
      <c r="S319" s="12">
        <f t="shared" si="18"/>
        <v>42869.208333333328</v>
      </c>
      <c r="T319" s="12">
        <f t="shared" si="1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>D321/E321</f>
        <v>2.5838203629652416</v>
      </c>
      <c r="P320" s="8">
        <f>IF(E320&lt;&gt;0,E320/G320,0)</f>
        <v>53.117647058823529</v>
      </c>
      <c r="Q320" t="str">
        <f t="shared" si="16"/>
        <v>music</v>
      </c>
      <c r="R320" t="str">
        <f t="shared" si="17"/>
        <v>rock</v>
      </c>
      <c r="S320" s="12">
        <f t="shared" si="18"/>
        <v>41684.25</v>
      </c>
      <c r="T320" s="12">
        <f t="shared" si="1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>D322/E322</f>
        <v>10.430054374691053</v>
      </c>
      <c r="P321" s="8">
        <f>IF(E321&lt;&gt;0,E321/G321,0)</f>
        <v>50.796875</v>
      </c>
      <c r="Q321" t="str">
        <f t="shared" si="16"/>
        <v>technology</v>
      </c>
      <c r="R321" t="str">
        <f t="shared" si="17"/>
        <v>web</v>
      </c>
      <c r="S321" s="12">
        <f t="shared" si="18"/>
        <v>40402.208333333336</v>
      </c>
      <c r="T321" s="12">
        <f t="shared" si="1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>D323/E323</f>
        <v>1.0621984515839473</v>
      </c>
      <c r="P322" s="8">
        <f>IF(E322&lt;&gt;0,E322/G322,0)</f>
        <v>101.15</v>
      </c>
      <c r="Q322" t="str">
        <f t="shared" si="16"/>
        <v>publishing</v>
      </c>
      <c r="R322" t="str">
        <f t="shared" si="17"/>
        <v>fiction</v>
      </c>
      <c r="S322" s="12">
        <f t="shared" si="18"/>
        <v>40673.208333333336</v>
      </c>
      <c r="T322" s="12">
        <f t="shared" si="1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>D324/E324</f>
        <v>0.60037580775752764</v>
      </c>
      <c r="P323" s="8">
        <f>IF(E323&lt;&gt;0,E323/G323,0)</f>
        <v>65.000810372771468</v>
      </c>
      <c r="Q323" t="str">
        <f t="shared" ref="Q323:Q386" si="20">LEFT(N323,SEARCH("/",N323)-1)</f>
        <v>film &amp; video</v>
      </c>
      <c r="R323" t="str">
        <f t="shared" ref="R323:R386" si="21">RIGHT(N323,LEN(N323)-SEARCH("/",N323))</f>
        <v>shorts</v>
      </c>
      <c r="S323" s="12">
        <f t="shared" ref="S323:S386" si="22">(((J323/60/60/24)+DATE(1970,1,1)))</f>
        <v>40634.208333333336</v>
      </c>
      <c r="T323" s="12">
        <f t="shared" ref="T323:T386" si="23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>D325/E325</f>
        <v>4.1433891992551208</v>
      </c>
      <c r="P324" s="8">
        <f>IF(E324&lt;&gt;0,E324/G324,0)</f>
        <v>37.998645510835914</v>
      </c>
      <c r="Q324" t="str">
        <f t="shared" si="20"/>
        <v>theater</v>
      </c>
      <c r="R324" t="str">
        <f t="shared" si="21"/>
        <v>plays</v>
      </c>
      <c r="S324" s="12">
        <f t="shared" si="22"/>
        <v>40507.25</v>
      </c>
      <c r="T324" s="12">
        <f t="shared" si="23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>D326/E326</f>
        <v>0.60954670329670335</v>
      </c>
      <c r="P325" s="8">
        <f>IF(E325&lt;&gt;0,E325/G325,0)</f>
        <v>82.615384615384613</v>
      </c>
      <c r="Q325" t="str">
        <f t="shared" si="20"/>
        <v>film &amp; video</v>
      </c>
      <c r="R325" t="str">
        <f t="shared" si="21"/>
        <v>documentary</v>
      </c>
      <c r="S325" s="12">
        <f t="shared" si="22"/>
        <v>41725.208333333336</v>
      </c>
      <c r="T325" s="12">
        <f t="shared" si="23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>D327/E327</f>
        <v>1.1022553840936069</v>
      </c>
      <c r="P326" s="8">
        <f>IF(E326&lt;&gt;0,E326/G326,0)</f>
        <v>37.941368078175898</v>
      </c>
      <c r="Q326" t="str">
        <f t="shared" si="20"/>
        <v>theater</v>
      </c>
      <c r="R326" t="str">
        <f t="shared" si="21"/>
        <v>plays</v>
      </c>
      <c r="S326" s="12">
        <f t="shared" si="22"/>
        <v>42176.208333333328</v>
      </c>
      <c r="T326" s="12">
        <f t="shared" si="23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>D328/E328</f>
        <v>2.1647624774503909</v>
      </c>
      <c r="P327" s="8">
        <f>IF(E327&lt;&gt;0,E327/G327,0)</f>
        <v>80.780821917808225</v>
      </c>
      <c r="Q327" t="str">
        <f t="shared" si="20"/>
        <v>theater</v>
      </c>
      <c r="R327" t="str">
        <f t="shared" si="21"/>
        <v>plays</v>
      </c>
      <c r="S327" s="12">
        <f t="shared" si="22"/>
        <v>43267.208333333328</v>
      </c>
      <c r="T327" s="12">
        <f t="shared" si="23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>D329/E329</f>
        <v>2.5948103792415171</v>
      </c>
      <c r="P328" s="8">
        <f>IF(E328&lt;&gt;0,E328/G328,0)</f>
        <v>25.984375</v>
      </c>
      <c r="Q328" t="str">
        <f t="shared" si="20"/>
        <v>film &amp; video</v>
      </c>
      <c r="R328" t="str">
        <f t="shared" si="21"/>
        <v>animation</v>
      </c>
      <c r="S328" s="12">
        <f t="shared" si="22"/>
        <v>42364.25</v>
      </c>
      <c r="T328" s="12">
        <f t="shared" si="23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>D330/E330</f>
        <v>0.74871421419143414</v>
      </c>
      <c r="P329" s="8">
        <f>IF(E329&lt;&gt;0,E329/G329,0)</f>
        <v>30.363636363636363</v>
      </c>
      <c r="Q329" t="str">
        <f t="shared" si="20"/>
        <v>theater</v>
      </c>
      <c r="R329" t="str">
        <f t="shared" si="21"/>
        <v>plays</v>
      </c>
      <c r="S329" s="12">
        <f t="shared" si="22"/>
        <v>43705.208333333328</v>
      </c>
      <c r="T329" s="12">
        <f t="shared" si="23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>D331/E331</f>
        <v>4.3674628672533409</v>
      </c>
      <c r="P330" s="8">
        <f>IF(E330&lt;&gt;0,E330/G330,0)</f>
        <v>54.004916018025398</v>
      </c>
      <c r="Q330" t="str">
        <f t="shared" si="20"/>
        <v>music</v>
      </c>
      <c r="R330" t="str">
        <f t="shared" si="21"/>
        <v>rock</v>
      </c>
      <c r="S330" s="12">
        <f t="shared" si="22"/>
        <v>43434.25</v>
      </c>
      <c r="T330" s="12">
        <f t="shared" si="23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>D332/E332</f>
        <v>0.54067062409754529</v>
      </c>
      <c r="P331" s="8">
        <f>IF(E331&lt;&gt;0,E331/G331,0)</f>
        <v>101.78672985781991</v>
      </c>
      <c r="Q331" t="str">
        <f t="shared" si="20"/>
        <v>games</v>
      </c>
      <c r="R331" t="str">
        <f t="shared" si="21"/>
        <v>video games</v>
      </c>
      <c r="S331" s="12">
        <f t="shared" si="22"/>
        <v>42716.25</v>
      </c>
      <c r="T331" s="12">
        <f t="shared" si="23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>D333/E333</f>
        <v>0.22536365498873182</v>
      </c>
      <c r="P332" s="8">
        <f>IF(E332&lt;&gt;0,E332/G332,0)</f>
        <v>45.003610108303249</v>
      </c>
      <c r="Q332" t="str">
        <f t="shared" si="20"/>
        <v>film &amp; video</v>
      </c>
      <c r="R332" t="str">
        <f t="shared" si="21"/>
        <v>documentary</v>
      </c>
      <c r="S332" s="12">
        <f t="shared" si="22"/>
        <v>43077.25</v>
      </c>
      <c r="T332" s="12">
        <f t="shared" si="23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>D334/E334</f>
        <v>0.50004831384674853</v>
      </c>
      <c r="P333" s="8">
        <f>IF(E333&lt;&gt;0,E333/G333,0)</f>
        <v>77.068421052631578</v>
      </c>
      <c r="Q333" t="str">
        <f t="shared" si="20"/>
        <v>food</v>
      </c>
      <c r="R333" t="str">
        <f t="shared" si="21"/>
        <v>food trucks</v>
      </c>
      <c r="S333" s="12">
        <f t="shared" si="22"/>
        <v>40896.25</v>
      </c>
      <c r="T333" s="12">
        <f t="shared" si="23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>D335/E335</f>
        <v>0.80672268907563027</v>
      </c>
      <c r="P334" s="8">
        <f>IF(E334&lt;&gt;0,E334/G334,0)</f>
        <v>88.076595744680844</v>
      </c>
      <c r="Q334" t="str">
        <f t="shared" si="20"/>
        <v>technology</v>
      </c>
      <c r="R334" t="str">
        <f t="shared" si="21"/>
        <v>wearables</v>
      </c>
      <c r="S334" s="12">
        <f t="shared" si="22"/>
        <v>41361.208333333336</v>
      </c>
      <c r="T334" s="12">
        <f t="shared" si="23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>D336/E336</f>
        <v>0.53586750635432012</v>
      </c>
      <c r="P335" s="8">
        <f>IF(E335&lt;&gt;0,E335/G335,0)</f>
        <v>47.035573122529641</v>
      </c>
      <c r="Q335" t="str">
        <f t="shared" si="20"/>
        <v>theater</v>
      </c>
      <c r="R335" t="str">
        <f t="shared" si="21"/>
        <v>plays</v>
      </c>
      <c r="S335" s="12">
        <f t="shared" si="22"/>
        <v>43424.25</v>
      </c>
      <c r="T335" s="12">
        <f t="shared" si="23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>D337/E337</f>
        <v>0.87500251726846168</v>
      </c>
      <c r="P336" s="8">
        <f>IF(E336&lt;&gt;0,E336/G336,0)</f>
        <v>110.99550763701707</v>
      </c>
      <c r="Q336" t="str">
        <f t="shared" si="20"/>
        <v>music</v>
      </c>
      <c r="R336" t="str">
        <f t="shared" si="21"/>
        <v>rock</v>
      </c>
      <c r="S336" s="12">
        <f t="shared" si="22"/>
        <v>43110.25</v>
      </c>
      <c r="T336" s="12">
        <f t="shared" si="23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>D338/E338</f>
        <v>1.0305821987697152</v>
      </c>
      <c r="P337" s="8">
        <f>IF(E337&lt;&gt;0,E337/G337,0)</f>
        <v>87.003066141042481</v>
      </c>
      <c r="Q337" t="str">
        <f t="shared" si="20"/>
        <v>music</v>
      </c>
      <c r="R337" t="str">
        <f t="shared" si="21"/>
        <v>rock</v>
      </c>
      <c r="S337" s="12">
        <f t="shared" si="22"/>
        <v>43784.25</v>
      </c>
      <c r="T337" s="12">
        <f t="shared" si="23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>D339/E339</f>
        <v>0.81420595533498763</v>
      </c>
      <c r="P338" s="8">
        <f>IF(E338&lt;&gt;0,E338/G338,0)</f>
        <v>63.994402985074629</v>
      </c>
      <c r="Q338" t="str">
        <f t="shared" si="20"/>
        <v>music</v>
      </c>
      <c r="R338" t="str">
        <f t="shared" si="21"/>
        <v>rock</v>
      </c>
      <c r="S338" s="12">
        <f t="shared" si="22"/>
        <v>40527.25</v>
      </c>
      <c r="T338" s="12">
        <f t="shared" si="23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>D340/E340</f>
        <v>0.55821244061995168</v>
      </c>
      <c r="P339" s="8">
        <f>IF(E339&lt;&gt;0,E339/G339,0)</f>
        <v>105.9945205479452</v>
      </c>
      <c r="Q339" t="str">
        <f t="shared" si="20"/>
        <v>theater</v>
      </c>
      <c r="R339" t="str">
        <f t="shared" si="21"/>
        <v>plays</v>
      </c>
      <c r="S339" s="12">
        <f t="shared" si="22"/>
        <v>43780.25</v>
      </c>
      <c r="T339" s="12">
        <f t="shared" si="23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>D341/E341</f>
        <v>1.2507570613173784</v>
      </c>
      <c r="P340" s="8">
        <f>IF(E340&lt;&gt;0,E340/G340,0)</f>
        <v>73.989349112426041</v>
      </c>
      <c r="Q340" t="str">
        <f t="shared" si="20"/>
        <v>theater</v>
      </c>
      <c r="R340" t="str">
        <f t="shared" si="21"/>
        <v>plays</v>
      </c>
      <c r="S340" s="12">
        <f t="shared" si="22"/>
        <v>40821.208333333336</v>
      </c>
      <c r="T340" s="12">
        <f t="shared" si="23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>D342/E342</f>
        <v>1.0610914083056859</v>
      </c>
      <c r="P341" s="8">
        <f>IF(E341&lt;&gt;0,E341/G341,0)</f>
        <v>84.02004626060139</v>
      </c>
      <c r="Q341" t="str">
        <f t="shared" si="20"/>
        <v>theater</v>
      </c>
      <c r="R341" t="str">
        <f t="shared" si="21"/>
        <v>plays</v>
      </c>
      <c r="S341" s="12">
        <f t="shared" si="22"/>
        <v>42949.208333333328</v>
      </c>
      <c r="T341" s="12">
        <f t="shared" si="23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>D343/E343</f>
        <v>1.1810657490932763</v>
      </c>
      <c r="P342" s="8">
        <f>IF(E342&lt;&gt;0,E342/G342,0)</f>
        <v>88.966921119592882</v>
      </c>
      <c r="Q342" t="str">
        <f t="shared" si="20"/>
        <v>photography</v>
      </c>
      <c r="R342" t="str">
        <f t="shared" si="21"/>
        <v>photography books</v>
      </c>
      <c r="S342" s="12">
        <f t="shared" si="22"/>
        <v>40889.25</v>
      </c>
      <c r="T342" s="12">
        <f t="shared" si="23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>D344/E344</f>
        <v>1.5032638714536781</v>
      </c>
      <c r="P343" s="8">
        <f>IF(E343&lt;&gt;0,E343/G343,0)</f>
        <v>76.990453460620529</v>
      </c>
      <c r="Q343" t="str">
        <f t="shared" si="20"/>
        <v>music</v>
      </c>
      <c r="R343" t="str">
        <f t="shared" si="21"/>
        <v>indie rock</v>
      </c>
      <c r="S343" s="12">
        <f t="shared" si="22"/>
        <v>42244.208333333328</v>
      </c>
      <c r="T343" s="12">
        <f t="shared" si="23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>D345/E345</f>
        <v>1.8545229754790851</v>
      </c>
      <c r="P344" s="8">
        <f>IF(E344&lt;&gt;0,E344/G344,0)</f>
        <v>97.146341463414629</v>
      </c>
      <c r="Q344" t="str">
        <f t="shared" si="20"/>
        <v>theater</v>
      </c>
      <c r="R344" t="str">
        <f t="shared" si="21"/>
        <v>plays</v>
      </c>
      <c r="S344" s="12">
        <f t="shared" si="22"/>
        <v>41475.208333333336</v>
      </c>
      <c r="T344" s="12">
        <f t="shared" si="23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>D346/E346</f>
        <v>2.3818994925204016</v>
      </c>
      <c r="P345" s="8">
        <f>IF(E345&lt;&gt;0,E345/G345,0)</f>
        <v>33.013605442176868</v>
      </c>
      <c r="Q345" t="str">
        <f t="shared" si="20"/>
        <v>theater</v>
      </c>
      <c r="R345" t="str">
        <f t="shared" si="21"/>
        <v>plays</v>
      </c>
      <c r="S345" s="12">
        <f t="shared" si="22"/>
        <v>41597.25</v>
      </c>
      <c r="T345" s="12">
        <f t="shared" si="23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>D347/E347</f>
        <v>6.8051297551707757</v>
      </c>
      <c r="P346" s="8">
        <f>IF(E346&lt;&gt;0,E346/G346,0)</f>
        <v>99.950602409638549</v>
      </c>
      <c r="Q346" t="str">
        <f t="shared" si="20"/>
        <v>games</v>
      </c>
      <c r="R346" t="str">
        <f t="shared" si="21"/>
        <v>video games</v>
      </c>
      <c r="S346" s="12">
        <f t="shared" si="22"/>
        <v>43122.25</v>
      </c>
      <c r="T346" s="12">
        <f t="shared" si="23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>D348/E348</f>
        <v>2.9006526468455403</v>
      </c>
      <c r="P347" s="8">
        <f>IF(E347&lt;&gt;0,E347/G347,0)</f>
        <v>69.966767371601208</v>
      </c>
      <c r="Q347" t="str">
        <f t="shared" si="20"/>
        <v>film &amp; video</v>
      </c>
      <c r="R347" t="str">
        <f t="shared" si="21"/>
        <v>drama</v>
      </c>
      <c r="S347" s="12">
        <f t="shared" si="22"/>
        <v>42194.208333333328</v>
      </c>
      <c r="T347" s="12">
        <f t="shared" si="23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>D349/E349</f>
        <v>7.1388910922503365E-2</v>
      </c>
      <c r="P348" s="8">
        <f>IF(E348&lt;&gt;0,E348/G348,0)</f>
        <v>110.32</v>
      </c>
      <c r="Q348" t="str">
        <f t="shared" si="20"/>
        <v>music</v>
      </c>
      <c r="R348" t="str">
        <f t="shared" si="21"/>
        <v>indie rock</v>
      </c>
      <c r="S348" s="12">
        <f t="shared" si="22"/>
        <v>42971.208333333328</v>
      </c>
      <c r="T348" s="12">
        <f t="shared" si="23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>D350/E350</f>
        <v>1.3933330065885747</v>
      </c>
      <c r="P349" s="8">
        <f>IF(E349&lt;&gt;0,E349/G349,0)</f>
        <v>66.005235602094245</v>
      </c>
      <c r="Q349" t="str">
        <f t="shared" si="20"/>
        <v>technology</v>
      </c>
      <c r="R349" t="str">
        <f t="shared" si="21"/>
        <v>web</v>
      </c>
      <c r="S349" s="12">
        <f t="shared" si="22"/>
        <v>42046.25</v>
      </c>
      <c r="T349" s="12">
        <f t="shared" si="23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>D351/E351</f>
        <v>1.8841576523062173</v>
      </c>
      <c r="P350" s="8">
        <f>IF(E350&lt;&gt;0,E350/G350,0)</f>
        <v>41.005742176284812</v>
      </c>
      <c r="Q350" t="str">
        <f t="shared" si="20"/>
        <v>food</v>
      </c>
      <c r="R350" t="str">
        <f t="shared" si="21"/>
        <v>food trucks</v>
      </c>
      <c r="S350" s="12">
        <f t="shared" si="22"/>
        <v>42782.25</v>
      </c>
      <c r="T350" s="12">
        <f t="shared" si="23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>D352/E352</f>
        <v>20</v>
      </c>
      <c r="P351" s="8">
        <f>IF(E351&lt;&gt;0,E351/G351,0)</f>
        <v>103.96316359696641</v>
      </c>
      <c r="Q351" t="str">
        <f t="shared" si="20"/>
        <v>theater</v>
      </c>
      <c r="R351" t="str">
        <f t="shared" si="21"/>
        <v>plays</v>
      </c>
      <c r="S351" s="12">
        <f t="shared" si="22"/>
        <v>42930.208333333328</v>
      </c>
      <c r="T351" s="12">
        <f t="shared" si="23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>D353/E353</f>
        <v>0.7830414980291871</v>
      </c>
      <c r="P352" s="8">
        <f>IF(E352&lt;&gt;0,E352/G352,0)</f>
        <v>5</v>
      </c>
      <c r="Q352" t="str">
        <f t="shared" si="20"/>
        <v>music</v>
      </c>
      <c r="R352" t="str">
        <f t="shared" si="21"/>
        <v>jazz</v>
      </c>
      <c r="S352" s="12">
        <f t="shared" si="22"/>
        <v>42144.208333333328</v>
      </c>
      <c r="T352" s="12">
        <f t="shared" si="23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>D354/E354</f>
        <v>2.8659160696008188</v>
      </c>
      <c r="P353" s="8">
        <f>IF(E353&lt;&gt;0,E353/G353,0)</f>
        <v>47.009935419771487</v>
      </c>
      <c r="Q353" t="str">
        <f t="shared" si="20"/>
        <v>music</v>
      </c>
      <c r="R353" t="str">
        <f t="shared" si="21"/>
        <v>rock</v>
      </c>
      <c r="S353" s="12">
        <f t="shared" si="22"/>
        <v>42240.208333333328</v>
      </c>
      <c r="T353" s="12">
        <f t="shared" si="23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>D355/E355</f>
        <v>0.24354708939482897</v>
      </c>
      <c r="P354" s="8">
        <f>IF(E354&lt;&gt;0,E354/G354,0)</f>
        <v>29.606060606060606</v>
      </c>
      <c r="Q354" t="str">
        <f t="shared" si="20"/>
        <v>theater</v>
      </c>
      <c r="R354" t="str">
        <f t="shared" si="21"/>
        <v>plays</v>
      </c>
      <c r="S354" s="12">
        <f t="shared" si="22"/>
        <v>42315.25</v>
      </c>
      <c r="T354" s="12">
        <f t="shared" si="23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>D356/E356</f>
        <v>0.80816110227874938</v>
      </c>
      <c r="P355" s="8">
        <f>IF(E355&lt;&gt;0,E355/G355,0)</f>
        <v>81.010569583088667</v>
      </c>
      <c r="Q355" t="str">
        <f t="shared" si="20"/>
        <v>theater</v>
      </c>
      <c r="R355" t="str">
        <f t="shared" si="21"/>
        <v>plays</v>
      </c>
      <c r="S355" s="12">
        <f t="shared" si="22"/>
        <v>43651.208333333328</v>
      </c>
      <c r="T355" s="12">
        <f t="shared" si="23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>D357/E357</f>
        <v>1.6956715751896474</v>
      </c>
      <c r="P356" s="8">
        <f>IF(E356&lt;&gt;0,E356/G356,0)</f>
        <v>94.35</v>
      </c>
      <c r="Q356" t="str">
        <f t="shared" si="20"/>
        <v>film &amp; video</v>
      </c>
      <c r="R356" t="str">
        <f t="shared" si="21"/>
        <v>documentary</v>
      </c>
      <c r="S356" s="12">
        <f t="shared" si="22"/>
        <v>41520.208333333336</v>
      </c>
      <c r="T356" s="12">
        <f t="shared" si="23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>D358/E358</f>
        <v>2.7105800058292044</v>
      </c>
      <c r="P357" s="8">
        <f>IF(E357&lt;&gt;0,E357/G357,0)</f>
        <v>26.058139534883722</v>
      </c>
      <c r="Q357" t="str">
        <f t="shared" si="20"/>
        <v>technology</v>
      </c>
      <c r="R357" t="str">
        <f t="shared" si="21"/>
        <v>wearables</v>
      </c>
      <c r="S357" s="12">
        <f t="shared" si="22"/>
        <v>42757.25</v>
      </c>
      <c r="T357" s="12">
        <f t="shared" si="23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>D359/E359</f>
        <v>0.54079473312955562</v>
      </c>
      <c r="P358" s="8">
        <f>IF(E358&lt;&gt;0,E358/G358,0)</f>
        <v>85.775000000000006</v>
      </c>
      <c r="Q358" t="str">
        <f t="shared" si="20"/>
        <v>theater</v>
      </c>
      <c r="R358" t="str">
        <f t="shared" si="21"/>
        <v>plays</v>
      </c>
      <c r="S358" s="12">
        <f t="shared" si="22"/>
        <v>40922.25</v>
      </c>
      <c r="T358" s="12">
        <f t="shared" si="23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>D360/E360</f>
        <v>8.4642233856893547</v>
      </c>
      <c r="P359" s="8">
        <f>IF(E359&lt;&gt;0,E359/G359,0)</f>
        <v>103.73170731707317</v>
      </c>
      <c r="Q359" t="str">
        <f t="shared" si="20"/>
        <v>games</v>
      </c>
      <c r="R359" t="str">
        <f t="shared" si="21"/>
        <v>video games</v>
      </c>
      <c r="S359" s="12">
        <f t="shared" si="22"/>
        <v>42250.208333333328</v>
      </c>
      <c r="T359" s="12">
        <f t="shared" si="23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>D361/E361</f>
        <v>0.33478406427854035</v>
      </c>
      <c r="P360" s="8">
        <f>IF(E360&lt;&gt;0,E360/G360,0)</f>
        <v>49.826086956521742</v>
      </c>
      <c r="Q360" t="str">
        <f t="shared" si="20"/>
        <v>photography</v>
      </c>
      <c r="R360" t="str">
        <f t="shared" si="21"/>
        <v>photography books</v>
      </c>
      <c r="S360" s="12">
        <f t="shared" si="22"/>
        <v>43322.208333333328</v>
      </c>
      <c r="T360" s="12">
        <f t="shared" si="23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>D362/E362</f>
        <v>0.4417902495337892</v>
      </c>
      <c r="P361" s="8">
        <f>IF(E361&lt;&gt;0,E361/G361,0)</f>
        <v>63.893048128342244</v>
      </c>
      <c r="Q361" t="str">
        <f t="shared" si="20"/>
        <v>film &amp; video</v>
      </c>
      <c r="R361" t="str">
        <f t="shared" si="21"/>
        <v>animation</v>
      </c>
      <c r="S361" s="12">
        <f t="shared" si="22"/>
        <v>40782.208333333336</v>
      </c>
      <c r="T361" s="12">
        <f t="shared" si="23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>D363/E363</f>
        <v>0.57615755290173898</v>
      </c>
      <c r="P362" s="8">
        <f>IF(E362&lt;&gt;0,E362/G362,0)</f>
        <v>47.002434782608695</v>
      </c>
      <c r="Q362" t="str">
        <f t="shared" si="20"/>
        <v>theater</v>
      </c>
      <c r="R362" t="str">
        <f t="shared" si="21"/>
        <v>plays</v>
      </c>
      <c r="S362" s="12">
        <f t="shared" si="22"/>
        <v>40544.25</v>
      </c>
      <c r="T362" s="12">
        <f t="shared" si="23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>D364/E364</f>
        <v>0.26899309342057431</v>
      </c>
      <c r="P363" s="8">
        <f>IF(E363&lt;&gt;0,E363/G363,0)</f>
        <v>108.47727272727273</v>
      </c>
      <c r="Q363" t="str">
        <f t="shared" si="20"/>
        <v>theater</v>
      </c>
      <c r="R363" t="str">
        <f t="shared" si="21"/>
        <v>plays</v>
      </c>
      <c r="S363" s="12">
        <f t="shared" si="22"/>
        <v>43015.208333333328</v>
      </c>
      <c r="T363" s="12">
        <f t="shared" si="23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>D365/E365</f>
        <v>0.62424969987995194</v>
      </c>
      <c r="P364" s="8">
        <f>IF(E364&lt;&gt;0,E364/G364,0)</f>
        <v>72.015706806282722</v>
      </c>
      <c r="Q364" t="str">
        <f t="shared" si="20"/>
        <v>music</v>
      </c>
      <c r="R364" t="str">
        <f t="shared" si="21"/>
        <v>rock</v>
      </c>
      <c r="S364" s="12">
        <f t="shared" si="22"/>
        <v>40570.25</v>
      </c>
      <c r="T364" s="12">
        <f t="shared" si="23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>D366/E366</f>
        <v>6.1868426479686531E-2</v>
      </c>
      <c r="P365" s="8">
        <f>IF(E365&lt;&gt;0,E365/G365,0)</f>
        <v>59.928057553956833</v>
      </c>
      <c r="Q365" t="str">
        <f t="shared" si="20"/>
        <v>music</v>
      </c>
      <c r="R365" t="str">
        <f t="shared" si="21"/>
        <v>rock</v>
      </c>
      <c r="S365" s="12">
        <f t="shared" si="22"/>
        <v>40904.25</v>
      </c>
      <c r="T365" s="12">
        <f t="shared" si="23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>D367/E367</f>
        <v>0.13634426927993182</v>
      </c>
      <c r="P366" s="8">
        <f>IF(E366&lt;&gt;0,E366/G366,0)</f>
        <v>78.209677419354833</v>
      </c>
      <c r="Q366" t="str">
        <f t="shared" si="20"/>
        <v>music</v>
      </c>
      <c r="R366" t="str">
        <f t="shared" si="21"/>
        <v>indie rock</v>
      </c>
      <c r="S366" s="12">
        <f t="shared" si="22"/>
        <v>43164.25</v>
      </c>
      <c r="T366" s="12">
        <f t="shared" si="23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>D368/E368</f>
        <v>0.1688872208669544</v>
      </c>
      <c r="P367" s="8">
        <f>IF(E367&lt;&gt;0,E367/G367,0)</f>
        <v>104.77678571428571</v>
      </c>
      <c r="Q367" t="str">
        <f t="shared" si="20"/>
        <v>theater</v>
      </c>
      <c r="R367" t="str">
        <f t="shared" si="21"/>
        <v>plays</v>
      </c>
      <c r="S367" s="12">
        <f t="shared" si="22"/>
        <v>42733.25</v>
      </c>
      <c r="T367" s="12">
        <f t="shared" si="23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>D369/E369</f>
        <v>5.2941176470588234</v>
      </c>
      <c r="P368" s="8">
        <f>IF(E368&lt;&gt;0,E368/G368,0)</f>
        <v>105.52475247524752</v>
      </c>
      <c r="Q368" t="str">
        <f t="shared" si="20"/>
        <v>theater</v>
      </c>
      <c r="R368" t="str">
        <f t="shared" si="21"/>
        <v>plays</v>
      </c>
      <c r="S368" s="12">
        <f t="shared" si="22"/>
        <v>40546.25</v>
      </c>
      <c r="T368" s="12">
        <f t="shared" si="23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>D370/E370</f>
        <v>0.36126163679310824</v>
      </c>
      <c r="P369" s="8">
        <f>IF(E369&lt;&gt;0,E369/G369,0)</f>
        <v>24.933333333333334</v>
      </c>
      <c r="Q369" t="str">
        <f t="shared" si="20"/>
        <v>theater</v>
      </c>
      <c r="R369" t="str">
        <f t="shared" si="21"/>
        <v>plays</v>
      </c>
      <c r="S369" s="12">
        <f t="shared" si="22"/>
        <v>41930.208333333336</v>
      </c>
      <c r="T369" s="12">
        <f t="shared" si="23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>D371/E371</f>
        <v>0.36627552058604085</v>
      </c>
      <c r="P370" s="8">
        <f>IF(E370&lt;&gt;0,E370/G370,0)</f>
        <v>69.873786407766985</v>
      </c>
      <c r="Q370" t="str">
        <f t="shared" si="20"/>
        <v>film &amp; video</v>
      </c>
      <c r="R370" t="str">
        <f t="shared" si="21"/>
        <v>documentary</v>
      </c>
      <c r="S370" s="12">
        <f t="shared" si="22"/>
        <v>40464.208333333336</v>
      </c>
      <c r="T370" s="12">
        <f t="shared" si="23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>D372/E372</f>
        <v>0.62749699661945069</v>
      </c>
      <c r="P371" s="8">
        <f>IF(E371&lt;&gt;0,E371/G371,0)</f>
        <v>95.733766233766232</v>
      </c>
      <c r="Q371" t="str">
        <f t="shared" si="20"/>
        <v>film &amp; video</v>
      </c>
      <c r="R371" t="str">
        <f t="shared" si="21"/>
        <v>television</v>
      </c>
      <c r="S371" s="12">
        <f t="shared" si="22"/>
        <v>41308.25</v>
      </c>
      <c r="T371" s="12">
        <f t="shared" si="23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>D373/E373</f>
        <v>1.4734054980141733</v>
      </c>
      <c r="P372" s="8">
        <f>IF(E372&lt;&gt;0,E372/G372,0)</f>
        <v>29.997485752598056</v>
      </c>
      <c r="Q372" t="str">
        <f t="shared" si="20"/>
        <v>theater</v>
      </c>
      <c r="R372" t="str">
        <f t="shared" si="21"/>
        <v>plays</v>
      </c>
      <c r="S372" s="12">
        <f t="shared" si="22"/>
        <v>43570.208333333328</v>
      </c>
      <c r="T372" s="12">
        <f t="shared" si="23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>D374/E374</f>
        <v>6.2831611281764871E-2</v>
      </c>
      <c r="P373" s="8">
        <f>IF(E373&lt;&gt;0,E373/G373,0)</f>
        <v>59.011948529411768</v>
      </c>
      <c r="Q373" t="str">
        <f t="shared" si="20"/>
        <v>theater</v>
      </c>
      <c r="R373" t="str">
        <f t="shared" si="21"/>
        <v>plays</v>
      </c>
      <c r="S373" s="12">
        <f t="shared" si="22"/>
        <v>42043.25</v>
      </c>
      <c r="T373" s="12">
        <f t="shared" si="23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>D375/E375</f>
        <v>0.13695211545367672</v>
      </c>
      <c r="P374" s="8">
        <f>IF(E374&lt;&gt;0,E374/G374,0)</f>
        <v>84.757396449704146</v>
      </c>
      <c r="Q374" t="str">
        <f t="shared" si="20"/>
        <v>film &amp; video</v>
      </c>
      <c r="R374" t="str">
        <f t="shared" si="21"/>
        <v>documentary</v>
      </c>
      <c r="S374" s="12">
        <f t="shared" si="22"/>
        <v>42012.25</v>
      </c>
      <c r="T374" s="12">
        <f t="shared" si="23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>D376/E376</f>
        <v>7.5839260635165138</v>
      </c>
      <c r="P375" s="8">
        <f>IF(E375&lt;&gt;0,E375/G375,0)</f>
        <v>78.010921177587846</v>
      </c>
      <c r="Q375" t="str">
        <f t="shared" si="20"/>
        <v>theater</v>
      </c>
      <c r="R375" t="str">
        <f t="shared" si="21"/>
        <v>plays</v>
      </c>
      <c r="S375" s="12">
        <f t="shared" si="22"/>
        <v>42964.208333333328</v>
      </c>
      <c r="T375" s="12">
        <f t="shared" si="23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>D377/E377</f>
        <v>1.8255578093306288</v>
      </c>
      <c r="P376" s="8">
        <f>IF(E376&lt;&gt;0,E376/G376,0)</f>
        <v>50.05215419501134</v>
      </c>
      <c r="Q376" t="str">
        <f t="shared" si="20"/>
        <v>film &amp; video</v>
      </c>
      <c r="R376" t="str">
        <f t="shared" si="21"/>
        <v>documentary</v>
      </c>
      <c r="S376" s="12">
        <f t="shared" si="22"/>
        <v>43476.25</v>
      </c>
      <c r="T376" s="12">
        <f t="shared" si="23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>D378/E378</f>
        <v>0.27698574338085541</v>
      </c>
      <c r="P377" s="8">
        <f>IF(E377&lt;&gt;0,E377/G377,0)</f>
        <v>59.16</v>
      </c>
      <c r="Q377" t="str">
        <f t="shared" si="20"/>
        <v>music</v>
      </c>
      <c r="R377" t="str">
        <f t="shared" si="21"/>
        <v>indie rock</v>
      </c>
      <c r="S377" s="12">
        <f t="shared" si="22"/>
        <v>42293.208333333328</v>
      </c>
      <c r="T377" s="12">
        <f t="shared" si="23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>D379/E379</f>
        <v>9.7489211455472731</v>
      </c>
      <c r="P378" s="8">
        <f>IF(E378&lt;&gt;0,E378/G378,0)</f>
        <v>93.702290076335885</v>
      </c>
      <c r="Q378" t="str">
        <f t="shared" si="20"/>
        <v>music</v>
      </c>
      <c r="R378" t="str">
        <f t="shared" si="21"/>
        <v>rock</v>
      </c>
      <c r="S378" s="12">
        <f t="shared" si="22"/>
        <v>41826.208333333336</v>
      </c>
      <c r="T378" s="12">
        <f t="shared" si="23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>D380/E380</f>
        <v>7.1618037135278518</v>
      </c>
      <c r="P379" s="8">
        <f>IF(E379&lt;&gt;0,E379/G379,0)</f>
        <v>40.14173228346457</v>
      </c>
      <c r="Q379" t="str">
        <f t="shared" si="20"/>
        <v>theater</v>
      </c>
      <c r="R379" t="str">
        <f t="shared" si="21"/>
        <v>plays</v>
      </c>
      <c r="S379" s="12">
        <f t="shared" si="22"/>
        <v>43760.208333333328</v>
      </c>
      <c r="T379" s="12">
        <f t="shared" si="23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>D381/E381</f>
        <v>2.4725274725274726</v>
      </c>
      <c r="P380" s="8">
        <f>IF(E380&lt;&gt;0,E380/G380,0)</f>
        <v>70.090140845070422</v>
      </c>
      <c r="Q380" t="str">
        <f t="shared" si="20"/>
        <v>film &amp; video</v>
      </c>
      <c r="R380" t="str">
        <f t="shared" si="21"/>
        <v>documentary</v>
      </c>
      <c r="S380" s="12">
        <f t="shared" si="22"/>
        <v>43241.208333333328</v>
      </c>
      <c r="T380" s="12">
        <f t="shared" si="23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>D382/E382</f>
        <v>0.62375249500998009</v>
      </c>
      <c r="P381" s="8">
        <f>IF(E381&lt;&gt;0,E381/G381,0)</f>
        <v>66.181818181818187</v>
      </c>
      <c r="Q381" t="str">
        <f t="shared" si="20"/>
        <v>theater</v>
      </c>
      <c r="R381" t="str">
        <f t="shared" si="21"/>
        <v>plays</v>
      </c>
      <c r="S381" s="12">
        <f t="shared" si="22"/>
        <v>40843.208333333336</v>
      </c>
      <c r="T381" s="12">
        <f t="shared" si="23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>D383/E383</f>
        <v>0.54364550210277973</v>
      </c>
      <c r="P382" s="8">
        <f>IF(E382&lt;&gt;0,E382/G382,0)</f>
        <v>47.714285714285715</v>
      </c>
      <c r="Q382" t="str">
        <f t="shared" si="20"/>
        <v>theater</v>
      </c>
      <c r="R382" t="str">
        <f t="shared" si="21"/>
        <v>plays</v>
      </c>
      <c r="S382" s="12">
        <f t="shared" si="22"/>
        <v>41448.208333333336</v>
      </c>
      <c r="T382" s="12">
        <f t="shared" si="23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>D384/E384</f>
        <v>1.5681544028950543</v>
      </c>
      <c r="P383" s="8">
        <f>IF(E383&lt;&gt;0,E383/G383,0)</f>
        <v>62.896774193548389</v>
      </c>
      <c r="Q383" t="str">
        <f t="shared" si="20"/>
        <v>theater</v>
      </c>
      <c r="R383" t="str">
        <f t="shared" si="21"/>
        <v>plays</v>
      </c>
      <c r="S383" s="12">
        <f t="shared" si="22"/>
        <v>42163.208333333328</v>
      </c>
      <c r="T383" s="12">
        <f t="shared" si="23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>D385/E385</f>
        <v>0.44369321783224169</v>
      </c>
      <c r="P384" s="8">
        <f>IF(E384&lt;&gt;0,E384/G384,0)</f>
        <v>86.611940298507463</v>
      </c>
      <c r="Q384" t="str">
        <f t="shared" si="20"/>
        <v>photography</v>
      </c>
      <c r="R384" t="str">
        <f t="shared" si="21"/>
        <v>photography books</v>
      </c>
      <c r="S384" s="12">
        <f t="shared" si="22"/>
        <v>43024.208333333328</v>
      </c>
      <c r="T384" s="12">
        <f t="shared" si="23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>D386/E386</f>
        <v>0.58136284867795851</v>
      </c>
      <c r="P385" s="8">
        <f>IF(E385&lt;&gt;0,E385/G385,0)</f>
        <v>75.126984126984127</v>
      </c>
      <c r="Q385" t="str">
        <f t="shared" si="20"/>
        <v>food</v>
      </c>
      <c r="R385" t="str">
        <f t="shared" si="21"/>
        <v>food trucks</v>
      </c>
      <c r="S385" s="12">
        <f t="shared" si="22"/>
        <v>43509.25</v>
      </c>
      <c r="T385" s="12">
        <f t="shared" si="23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>D387/E387</f>
        <v>0.68414850771205971</v>
      </c>
      <c r="P386" s="8">
        <f>IF(E386&lt;&gt;0,E386/G386,0)</f>
        <v>41.004167534903104</v>
      </c>
      <c r="Q386" t="str">
        <f t="shared" si="20"/>
        <v>film &amp; video</v>
      </c>
      <c r="R386" t="str">
        <f t="shared" si="21"/>
        <v>documentary</v>
      </c>
      <c r="S386" s="12">
        <f t="shared" si="22"/>
        <v>42776.25</v>
      </c>
      <c r="T386" s="12">
        <f t="shared" si="23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>D388/E388</f>
        <v>1.3084960503698553</v>
      </c>
      <c r="P387" s="8">
        <f>IF(E387&lt;&gt;0,E387/G387,0)</f>
        <v>50.007915567282325</v>
      </c>
      <c r="Q387" t="str">
        <f t="shared" ref="Q387:Q450" si="24">LEFT(N387,SEARCH("/",N387)-1)</f>
        <v>publishing</v>
      </c>
      <c r="R387" t="str">
        <f t="shared" ref="R387:R450" si="25">RIGHT(N387,LEN(N387)-SEARCH("/",N387))</f>
        <v>nonfiction</v>
      </c>
      <c r="S387" s="12">
        <f t="shared" ref="S387:S450" si="26">(((J387/60/60/24)+DATE(1970,1,1)))</f>
        <v>43553.208333333328</v>
      </c>
      <c r="T387" s="12">
        <f t="shared" ref="T387:T450" si="27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>D389/E389</f>
        <v>2.5470265217899288</v>
      </c>
      <c r="P388" s="8">
        <f>IF(E388&lt;&gt;0,E388/G388,0)</f>
        <v>96.960674157303373</v>
      </c>
      <c r="Q388" t="str">
        <f t="shared" si="24"/>
        <v>theater</v>
      </c>
      <c r="R388" t="str">
        <f t="shared" si="25"/>
        <v>plays</v>
      </c>
      <c r="S388" s="12">
        <f t="shared" si="26"/>
        <v>40355.208333333336</v>
      </c>
      <c r="T388" s="12">
        <f t="shared" si="27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>D390/E390</f>
        <v>8.873087030452929</v>
      </c>
      <c r="P389" s="8">
        <f>IF(E389&lt;&gt;0,E389/G389,0)</f>
        <v>100.93160377358491</v>
      </c>
      <c r="Q389" t="str">
        <f t="shared" si="24"/>
        <v>technology</v>
      </c>
      <c r="R389" t="str">
        <f t="shared" si="25"/>
        <v>wearables</v>
      </c>
      <c r="S389" s="12">
        <f t="shared" si="26"/>
        <v>41072.208333333336</v>
      </c>
      <c r="T389" s="12">
        <f t="shared" si="27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>D391/E391</f>
        <v>0.81892809219354334</v>
      </c>
      <c r="P390" s="8">
        <f>IF(E390&lt;&gt;0,E390/G390,0)</f>
        <v>89.227586206896547</v>
      </c>
      <c r="Q390" t="str">
        <f t="shared" si="24"/>
        <v>music</v>
      </c>
      <c r="R390" t="str">
        <f t="shared" si="25"/>
        <v>indie rock</v>
      </c>
      <c r="S390" s="12">
        <f t="shared" si="26"/>
        <v>40912.25</v>
      </c>
      <c r="T390" s="12">
        <f t="shared" si="27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>D392/E392</f>
        <v>0.53607326334599059</v>
      </c>
      <c r="P391" s="8">
        <f>IF(E391&lt;&gt;0,E391/G391,0)</f>
        <v>87.979166666666671</v>
      </c>
      <c r="Q391" t="str">
        <f t="shared" si="24"/>
        <v>theater</v>
      </c>
      <c r="R391" t="str">
        <f t="shared" si="25"/>
        <v>plays</v>
      </c>
      <c r="S391" s="12">
        <f t="shared" si="26"/>
        <v>40479.208333333336</v>
      </c>
      <c r="T391" s="12">
        <f t="shared" si="27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>D393/E393</f>
        <v>13.749146369223766</v>
      </c>
      <c r="P392" s="8">
        <f>IF(E392&lt;&gt;0,E392/G392,0)</f>
        <v>89.54</v>
      </c>
      <c r="Q392" t="str">
        <f t="shared" si="24"/>
        <v>photography</v>
      </c>
      <c r="R392" t="str">
        <f t="shared" si="25"/>
        <v>photography books</v>
      </c>
      <c r="S392" s="12">
        <f t="shared" si="26"/>
        <v>41530.208333333336</v>
      </c>
      <c r="T392" s="12">
        <f t="shared" si="27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>D394/E394</f>
        <v>1.5234062712817931</v>
      </c>
      <c r="P393" s="8">
        <f>IF(E393&lt;&gt;0,E393/G393,0)</f>
        <v>29.09271523178808</v>
      </c>
      <c r="Q393" t="str">
        <f t="shared" si="24"/>
        <v>publishing</v>
      </c>
      <c r="R393" t="str">
        <f t="shared" si="25"/>
        <v>nonfiction</v>
      </c>
      <c r="S393" s="12">
        <f t="shared" si="26"/>
        <v>41653.25</v>
      </c>
      <c r="T393" s="12">
        <f t="shared" si="27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>D395/E395</f>
        <v>0.43675411021782068</v>
      </c>
      <c r="P394" s="8">
        <f>IF(E394&lt;&gt;0,E394/G394,0)</f>
        <v>42.006218905472636</v>
      </c>
      <c r="Q394" t="str">
        <f t="shared" si="24"/>
        <v>technology</v>
      </c>
      <c r="R394" t="str">
        <f t="shared" si="25"/>
        <v>wearables</v>
      </c>
      <c r="S394" s="12">
        <f t="shared" si="26"/>
        <v>40549.25</v>
      </c>
      <c r="T394" s="12">
        <f t="shared" si="27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>D396/E396</f>
        <v>0.21304926764314247</v>
      </c>
      <c r="P395" s="8">
        <f>IF(E395&lt;&gt;0,E395/G395,0)</f>
        <v>47.004903563255965</v>
      </c>
      <c r="Q395" t="str">
        <f t="shared" si="24"/>
        <v>music</v>
      </c>
      <c r="R395" t="str">
        <f t="shared" si="25"/>
        <v>jazz</v>
      </c>
      <c r="S395" s="12">
        <f t="shared" si="26"/>
        <v>42933.208333333328</v>
      </c>
      <c r="T395" s="12">
        <f t="shared" si="27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>D397/E397</f>
        <v>0.76856462437757089</v>
      </c>
      <c r="P396" s="8">
        <f>IF(E396&lt;&gt;0,E396/G396,0)</f>
        <v>110.44117647058823</v>
      </c>
      <c r="Q396" t="str">
        <f t="shared" si="24"/>
        <v>film &amp; video</v>
      </c>
      <c r="R396" t="str">
        <f t="shared" si="25"/>
        <v>documentary</v>
      </c>
      <c r="S396" s="12">
        <f t="shared" si="26"/>
        <v>41484.208333333336</v>
      </c>
      <c r="T396" s="12">
        <f t="shared" si="27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>D398/E398</f>
        <v>0.59860800914143253</v>
      </c>
      <c r="P397" s="8">
        <f>IF(E397&lt;&gt;0,E397/G397,0)</f>
        <v>41.990909090909092</v>
      </c>
      <c r="Q397" t="str">
        <f t="shared" si="24"/>
        <v>theater</v>
      </c>
      <c r="R397" t="str">
        <f t="shared" si="25"/>
        <v>plays</v>
      </c>
      <c r="S397" s="12">
        <f t="shared" si="26"/>
        <v>40885.25</v>
      </c>
      <c r="T397" s="12">
        <f t="shared" si="27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>D399/E399</f>
        <v>0.57516154228502447</v>
      </c>
      <c r="P398" s="8">
        <f>IF(E398&lt;&gt;0,E398/G398,0)</f>
        <v>48.012468827930178</v>
      </c>
      <c r="Q398" t="str">
        <f t="shared" si="24"/>
        <v>film &amp; video</v>
      </c>
      <c r="R398" t="str">
        <f t="shared" si="25"/>
        <v>drama</v>
      </c>
      <c r="S398" s="12">
        <f t="shared" si="26"/>
        <v>43378.208333333328</v>
      </c>
      <c r="T398" s="12">
        <f t="shared" si="27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>D400/E400</f>
        <v>0.13932142271758727</v>
      </c>
      <c r="P399" s="8">
        <f>IF(E399&lt;&gt;0,E399/G399,0)</f>
        <v>31.019823788546255</v>
      </c>
      <c r="Q399" t="str">
        <f t="shared" si="24"/>
        <v>music</v>
      </c>
      <c r="R399" t="str">
        <f t="shared" si="25"/>
        <v>rock</v>
      </c>
      <c r="S399" s="12">
        <f t="shared" si="26"/>
        <v>41417.208333333336</v>
      </c>
      <c r="T399" s="12">
        <f t="shared" si="27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>D401/E401</f>
        <v>1.5661467638868769</v>
      </c>
      <c r="P400" s="8">
        <f>IF(E400&lt;&gt;0,E400/G400,0)</f>
        <v>99.203252032520325</v>
      </c>
      <c r="Q400" t="str">
        <f t="shared" si="24"/>
        <v>film &amp; video</v>
      </c>
      <c r="R400" t="str">
        <f t="shared" si="25"/>
        <v>animation</v>
      </c>
      <c r="S400" s="12">
        <f t="shared" si="26"/>
        <v>43228.208333333328</v>
      </c>
      <c r="T400" s="12">
        <f t="shared" si="27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>D402/E402</f>
        <v>50</v>
      </c>
      <c r="P401" s="8">
        <f>IF(E401&lt;&gt;0,E401/G401,0)</f>
        <v>66.022316684378325</v>
      </c>
      <c r="Q401" t="str">
        <f t="shared" si="24"/>
        <v>music</v>
      </c>
      <c r="R401" t="str">
        <f t="shared" si="25"/>
        <v>indie rock</v>
      </c>
      <c r="S401" s="12">
        <f t="shared" si="26"/>
        <v>40576.25</v>
      </c>
      <c r="T401" s="12">
        <f t="shared" si="27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>D403/E403</f>
        <v>6.5349985477781009E-2</v>
      </c>
      <c r="P402" s="8">
        <f>IF(E402&lt;&gt;0,E402/G402,0)</f>
        <v>2</v>
      </c>
      <c r="Q402" t="str">
        <f t="shared" si="24"/>
        <v>photography</v>
      </c>
      <c r="R402" t="str">
        <f t="shared" si="25"/>
        <v>photography books</v>
      </c>
      <c r="S402" s="12">
        <f t="shared" si="26"/>
        <v>41502.208333333336</v>
      </c>
      <c r="T402" s="12">
        <f t="shared" si="27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>D404/E404</f>
        <v>2.4779361846571621</v>
      </c>
      <c r="P403" s="8">
        <f>IF(E403&lt;&gt;0,E403/G403,0)</f>
        <v>46.060200668896321</v>
      </c>
      <c r="Q403" t="str">
        <f t="shared" si="24"/>
        <v>theater</v>
      </c>
      <c r="R403" t="str">
        <f t="shared" si="25"/>
        <v>plays</v>
      </c>
      <c r="S403" s="12">
        <f t="shared" si="26"/>
        <v>43765.208333333328</v>
      </c>
      <c r="T403" s="12">
        <f t="shared" si="27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>D405/E405</f>
        <v>1.1598151877739604</v>
      </c>
      <c r="P404" s="8">
        <f>IF(E404&lt;&gt;0,E404/G404,0)</f>
        <v>73.650000000000006</v>
      </c>
      <c r="Q404" t="str">
        <f t="shared" si="24"/>
        <v>film &amp; video</v>
      </c>
      <c r="R404" t="str">
        <f t="shared" si="25"/>
        <v>shorts</v>
      </c>
      <c r="S404" s="12">
        <f t="shared" si="26"/>
        <v>40914.25</v>
      </c>
      <c r="T404" s="12">
        <f t="shared" si="27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>D406/E406</f>
        <v>0.31687197465024203</v>
      </c>
      <c r="P405" s="8">
        <f>IF(E405&lt;&gt;0,E405/G405,0)</f>
        <v>55.99336650082919</v>
      </c>
      <c r="Q405" t="str">
        <f t="shared" si="24"/>
        <v>theater</v>
      </c>
      <c r="R405" t="str">
        <f t="shared" si="25"/>
        <v>plays</v>
      </c>
      <c r="S405" s="12">
        <f t="shared" si="26"/>
        <v>40310.208333333336</v>
      </c>
      <c r="T405" s="12">
        <f t="shared" si="27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>D407/E407</f>
        <v>1.1158442341764994</v>
      </c>
      <c r="P406" s="8">
        <f>IF(E406&lt;&gt;0,E406/G406,0)</f>
        <v>68.985695127402778</v>
      </c>
      <c r="Q406" t="str">
        <f t="shared" si="24"/>
        <v>theater</v>
      </c>
      <c r="R406" t="str">
        <f t="shared" si="25"/>
        <v>plays</v>
      </c>
      <c r="S406" s="12">
        <f t="shared" si="26"/>
        <v>43053.25</v>
      </c>
      <c r="T406" s="12">
        <f t="shared" si="27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>D408/E408</f>
        <v>0.54901303382087929</v>
      </c>
      <c r="P407" s="8">
        <f>IF(E407&lt;&gt;0,E407/G407,0)</f>
        <v>60.981609195402299</v>
      </c>
      <c r="Q407" t="str">
        <f t="shared" si="24"/>
        <v>theater</v>
      </c>
      <c r="R407" t="str">
        <f t="shared" si="25"/>
        <v>plays</v>
      </c>
      <c r="S407" s="12">
        <f t="shared" si="26"/>
        <v>43255.208333333328</v>
      </c>
      <c r="T407" s="12">
        <f t="shared" si="27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>D409/E409</f>
        <v>0.28099173553719009</v>
      </c>
      <c r="P408" s="8">
        <f>IF(E408&lt;&gt;0,E408/G408,0)</f>
        <v>110.98139534883721</v>
      </c>
      <c r="Q408" t="str">
        <f t="shared" si="24"/>
        <v>film &amp; video</v>
      </c>
      <c r="R408" t="str">
        <f t="shared" si="25"/>
        <v>documentary</v>
      </c>
      <c r="S408" s="12">
        <f t="shared" si="26"/>
        <v>41304.25</v>
      </c>
      <c r="T408" s="12">
        <f t="shared" si="27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>D410/E410</f>
        <v>0.75851265561876491</v>
      </c>
      <c r="P409" s="8">
        <f>IF(E409&lt;&gt;0,E409/G409,0)</f>
        <v>25</v>
      </c>
      <c r="Q409" t="str">
        <f t="shared" si="24"/>
        <v>theater</v>
      </c>
      <c r="R409" t="str">
        <f t="shared" si="25"/>
        <v>plays</v>
      </c>
      <c r="S409" s="12">
        <f t="shared" si="26"/>
        <v>43751.208333333328</v>
      </c>
      <c r="T409" s="12">
        <f t="shared" si="27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>D411/E411</f>
        <v>2.1590981466148653</v>
      </c>
      <c r="P410" s="8">
        <f>IF(E410&lt;&gt;0,E410/G410,0)</f>
        <v>78.759740259740255</v>
      </c>
      <c r="Q410" t="str">
        <f t="shared" si="24"/>
        <v>film &amp; video</v>
      </c>
      <c r="R410" t="str">
        <f t="shared" si="25"/>
        <v>documentary</v>
      </c>
      <c r="S410" s="12">
        <f t="shared" si="26"/>
        <v>42541.208333333328</v>
      </c>
      <c r="T410" s="12">
        <f t="shared" si="27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>D412/E412</f>
        <v>2.7675741861135119</v>
      </c>
      <c r="P411" s="8">
        <f>IF(E411&lt;&gt;0,E411/G411,0)</f>
        <v>87.960784313725483</v>
      </c>
      <c r="Q411" t="str">
        <f t="shared" si="24"/>
        <v>music</v>
      </c>
      <c r="R411" t="str">
        <f t="shared" si="25"/>
        <v>rock</v>
      </c>
      <c r="S411" s="12">
        <f t="shared" si="26"/>
        <v>42843.208333333328</v>
      </c>
      <c r="T411" s="12">
        <f t="shared" si="27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>D413/E413</f>
        <v>0.9557652248498959</v>
      </c>
      <c r="P412" s="8">
        <f>IF(E412&lt;&gt;0,E412/G412,0)</f>
        <v>49.987398739873989</v>
      </c>
      <c r="Q412" t="str">
        <f t="shared" si="24"/>
        <v>games</v>
      </c>
      <c r="R412" t="str">
        <f t="shared" si="25"/>
        <v>mobile games</v>
      </c>
      <c r="S412" s="12">
        <f t="shared" si="26"/>
        <v>42122.208333333328</v>
      </c>
      <c r="T412" s="12">
        <f t="shared" si="27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>D414/E414</f>
        <v>0.149508756941478</v>
      </c>
      <c r="P413" s="8">
        <f>IF(E413&lt;&gt;0,E413/G413,0)</f>
        <v>99.524390243902445</v>
      </c>
      <c r="Q413" t="str">
        <f t="shared" si="24"/>
        <v>theater</v>
      </c>
      <c r="R413" t="str">
        <f t="shared" si="25"/>
        <v>plays</v>
      </c>
      <c r="S413" s="12">
        <f t="shared" si="26"/>
        <v>42884.208333333328</v>
      </c>
      <c r="T413" s="12">
        <f t="shared" si="27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>D415/E415</f>
        <v>1.6110109837793722</v>
      </c>
      <c r="P414" s="8">
        <f>IF(E414&lt;&gt;0,E414/G414,0)</f>
        <v>104.82089552238806</v>
      </c>
      <c r="Q414" t="str">
        <f t="shared" si="24"/>
        <v>publishing</v>
      </c>
      <c r="R414" t="str">
        <f t="shared" si="25"/>
        <v>fiction</v>
      </c>
      <c r="S414" s="12">
        <f t="shared" si="26"/>
        <v>41642.25</v>
      </c>
      <c r="T414" s="12">
        <f t="shared" si="27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>D416/E416</f>
        <v>1.1806405068849786</v>
      </c>
      <c r="P415" s="8">
        <f>IF(E415&lt;&gt;0,E415/G415,0)</f>
        <v>108.01469237832875</v>
      </c>
      <c r="Q415" t="str">
        <f t="shared" si="24"/>
        <v>film &amp; video</v>
      </c>
      <c r="R415" t="str">
        <f t="shared" si="25"/>
        <v>animation</v>
      </c>
      <c r="S415" s="12">
        <f t="shared" si="26"/>
        <v>43431.25</v>
      </c>
      <c r="T415" s="12">
        <f t="shared" si="27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>D417/E417</f>
        <v>9.0423836838750802</v>
      </c>
      <c r="P416" s="8">
        <f>IF(E416&lt;&gt;0,E416/G416,0)</f>
        <v>28.998544660724033</v>
      </c>
      <c r="Q416" t="str">
        <f t="shared" si="24"/>
        <v>food</v>
      </c>
      <c r="R416" t="str">
        <f t="shared" si="25"/>
        <v>food trucks</v>
      </c>
      <c r="S416" s="12">
        <f t="shared" si="26"/>
        <v>40288.208333333336</v>
      </c>
      <c r="T416" s="12">
        <f t="shared" si="27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>D418/E418</f>
        <v>2.281085294965004</v>
      </c>
      <c r="P417" s="8">
        <f>IF(E417&lt;&gt;0,E417/G417,0)</f>
        <v>30.028708133971293</v>
      </c>
      <c r="Q417" t="str">
        <f t="shared" si="24"/>
        <v>theater</v>
      </c>
      <c r="R417" t="str">
        <f t="shared" si="25"/>
        <v>plays</v>
      </c>
      <c r="S417" s="12">
        <f t="shared" si="26"/>
        <v>40921.25</v>
      </c>
      <c r="T417" s="12">
        <f t="shared" si="27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>D419/E419</f>
        <v>1.8027571580063626</v>
      </c>
      <c r="P418" s="8">
        <f>IF(E418&lt;&gt;0,E418/G418,0)</f>
        <v>41.005559416261292</v>
      </c>
      <c r="Q418" t="str">
        <f t="shared" si="24"/>
        <v>film &amp; video</v>
      </c>
      <c r="R418" t="str">
        <f t="shared" si="25"/>
        <v>documentary</v>
      </c>
      <c r="S418" s="12">
        <f t="shared" si="26"/>
        <v>40560.25</v>
      </c>
      <c r="T418" s="12">
        <f t="shared" si="27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>D420/E420</f>
        <v>1.7421751114800506</v>
      </c>
      <c r="P419" s="8">
        <f>IF(E419&lt;&gt;0,E419/G419,0)</f>
        <v>62.866666666666667</v>
      </c>
      <c r="Q419" t="str">
        <f t="shared" si="24"/>
        <v>theater</v>
      </c>
      <c r="R419" t="str">
        <f t="shared" si="25"/>
        <v>plays</v>
      </c>
      <c r="S419" s="12">
        <f t="shared" si="26"/>
        <v>43407.208333333328</v>
      </c>
      <c r="T419" s="12">
        <f t="shared" si="27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>D421/E421</f>
        <v>0.81014316326022107</v>
      </c>
      <c r="P420" s="8">
        <f>IF(E420&lt;&gt;0,E420/G420,0)</f>
        <v>47.005002501250623</v>
      </c>
      <c r="Q420" t="str">
        <f t="shared" si="24"/>
        <v>film &amp; video</v>
      </c>
      <c r="R420" t="str">
        <f t="shared" si="25"/>
        <v>documentary</v>
      </c>
      <c r="S420" s="12">
        <f t="shared" si="26"/>
        <v>41035.208333333336</v>
      </c>
      <c r="T420" s="12">
        <f t="shared" si="27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>D422/E422</f>
        <v>0.77845243655612639</v>
      </c>
      <c r="P421" s="8">
        <f>IF(E421&lt;&gt;0,E421/G421,0)</f>
        <v>26.997693638285604</v>
      </c>
      <c r="Q421" t="str">
        <f t="shared" si="24"/>
        <v>technology</v>
      </c>
      <c r="R421" t="str">
        <f t="shared" si="25"/>
        <v>web</v>
      </c>
      <c r="S421" s="12">
        <f t="shared" si="26"/>
        <v>40899.25</v>
      </c>
      <c r="T421" s="12">
        <f t="shared" si="27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>D423/E423</f>
        <v>1.5627597672485454</v>
      </c>
      <c r="P422" s="8">
        <f>IF(E422&lt;&gt;0,E422/G422,0)</f>
        <v>68.329787234042556</v>
      </c>
      <c r="Q422" t="str">
        <f t="shared" si="24"/>
        <v>theater</v>
      </c>
      <c r="R422" t="str">
        <f t="shared" si="25"/>
        <v>plays</v>
      </c>
      <c r="S422" s="12">
        <f t="shared" si="26"/>
        <v>42911.208333333328</v>
      </c>
      <c r="T422" s="12">
        <f t="shared" si="27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>D424/E424</f>
        <v>0.78555304740406318</v>
      </c>
      <c r="P423" s="8">
        <f>IF(E423&lt;&gt;0,E423/G423,0)</f>
        <v>50.974576271186443</v>
      </c>
      <c r="Q423" t="str">
        <f t="shared" si="24"/>
        <v>technology</v>
      </c>
      <c r="R423" t="str">
        <f t="shared" si="25"/>
        <v>wearables</v>
      </c>
      <c r="S423" s="12">
        <f t="shared" si="26"/>
        <v>42915.208333333328</v>
      </c>
      <c r="T423" s="12">
        <f t="shared" si="27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>D425/E425</f>
        <v>9.4002416841569669</v>
      </c>
      <c r="P424" s="8">
        <f>IF(E424&lt;&gt;0,E424/G424,0)</f>
        <v>54.024390243902438</v>
      </c>
      <c r="Q424" t="str">
        <f t="shared" si="24"/>
        <v>theater</v>
      </c>
      <c r="R424" t="str">
        <f t="shared" si="25"/>
        <v>plays</v>
      </c>
      <c r="S424" s="12">
        <f t="shared" si="26"/>
        <v>40285.208333333336</v>
      </c>
      <c r="T424" s="12">
        <f t="shared" si="27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>D426/E426</f>
        <v>2.4709302325581395</v>
      </c>
      <c r="P425" s="8">
        <f>IF(E425&lt;&gt;0,E425/G425,0)</f>
        <v>97.055555555555557</v>
      </c>
      <c r="Q425" t="str">
        <f t="shared" si="24"/>
        <v>food</v>
      </c>
      <c r="R425" t="str">
        <f t="shared" si="25"/>
        <v>food trucks</v>
      </c>
      <c r="S425" s="12">
        <f t="shared" si="26"/>
        <v>40808.208333333336</v>
      </c>
      <c r="T425" s="12">
        <f t="shared" si="27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>D427/E427</f>
        <v>0.34762456546929316</v>
      </c>
      <c r="P426" s="8">
        <f>IF(E426&lt;&gt;0,E426/G426,0)</f>
        <v>24.867469879518072</v>
      </c>
      <c r="Q426" t="str">
        <f t="shared" si="24"/>
        <v>music</v>
      </c>
      <c r="R426" t="str">
        <f t="shared" si="25"/>
        <v>indie rock</v>
      </c>
      <c r="S426" s="12">
        <f t="shared" si="26"/>
        <v>43208.208333333328</v>
      </c>
      <c r="T426" s="12">
        <f t="shared" si="27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>D428/E428</f>
        <v>0.17453699214583535</v>
      </c>
      <c r="P427" s="8">
        <f>IF(E427&lt;&gt;0,E427/G427,0)</f>
        <v>84.423913043478265</v>
      </c>
      <c r="Q427" t="str">
        <f t="shared" si="24"/>
        <v>photography</v>
      </c>
      <c r="R427" t="str">
        <f t="shared" si="25"/>
        <v>photography books</v>
      </c>
      <c r="S427" s="12">
        <f t="shared" si="26"/>
        <v>42213.208333333328</v>
      </c>
      <c r="T427" s="12">
        <f t="shared" si="27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>D429/E429</f>
        <v>0.88570587459013894</v>
      </c>
      <c r="P428" s="8">
        <f>IF(E428&lt;&gt;0,E428/G428,0)</f>
        <v>47.091324200913242</v>
      </c>
      <c r="Q428" t="str">
        <f t="shared" si="24"/>
        <v>theater</v>
      </c>
      <c r="R428" t="str">
        <f t="shared" si="25"/>
        <v>plays</v>
      </c>
      <c r="S428" s="12">
        <f t="shared" si="26"/>
        <v>41332.25</v>
      </c>
      <c r="T428" s="12">
        <f t="shared" si="27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>D430/E430</f>
        <v>2.1557497289367946</v>
      </c>
      <c r="P429" s="8">
        <f>IF(E429&lt;&gt;0,E429/G429,0)</f>
        <v>77.996041171813147</v>
      </c>
      <c r="Q429" t="str">
        <f t="shared" si="24"/>
        <v>theater</v>
      </c>
      <c r="R429" t="str">
        <f t="shared" si="25"/>
        <v>plays</v>
      </c>
      <c r="S429" s="12">
        <f t="shared" si="26"/>
        <v>41895.208333333336</v>
      </c>
      <c r="T429" s="12">
        <f t="shared" si="27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>D431/E431</f>
        <v>1.1028286689262143</v>
      </c>
      <c r="P430" s="8">
        <f>IF(E430&lt;&gt;0,E430/G430,0)</f>
        <v>62.967871485943775</v>
      </c>
      <c r="Q430" t="str">
        <f t="shared" si="24"/>
        <v>film &amp; video</v>
      </c>
      <c r="R430" t="str">
        <f t="shared" si="25"/>
        <v>animation</v>
      </c>
      <c r="S430" s="12">
        <f t="shared" si="26"/>
        <v>40585.25</v>
      </c>
      <c r="T430" s="12">
        <f t="shared" si="27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>D432/E432</f>
        <v>1.4762165117550574</v>
      </c>
      <c r="P431" s="8">
        <f>IF(E431&lt;&gt;0,E431/G431,0)</f>
        <v>81.006080449017773</v>
      </c>
      <c r="Q431" t="str">
        <f t="shared" si="24"/>
        <v>photography</v>
      </c>
      <c r="R431" t="str">
        <f t="shared" si="25"/>
        <v>photography books</v>
      </c>
      <c r="S431" s="12">
        <f t="shared" si="26"/>
        <v>41680.25</v>
      </c>
      <c r="T431" s="12">
        <f t="shared" si="27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>D433/E433</f>
        <v>0.51950697769175924</v>
      </c>
      <c r="P432" s="8">
        <f>IF(E432&lt;&gt;0,E432/G432,0)</f>
        <v>65.321428571428569</v>
      </c>
      <c r="Q432" t="str">
        <f t="shared" si="24"/>
        <v>theater</v>
      </c>
      <c r="R432" t="str">
        <f t="shared" si="25"/>
        <v>plays</v>
      </c>
      <c r="S432" s="12">
        <f t="shared" si="26"/>
        <v>43737.208333333328</v>
      </c>
      <c r="T432" s="12">
        <f t="shared" si="27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>D434/E434</f>
        <v>1.2089810017271156</v>
      </c>
      <c r="P433" s="8">
        <f>IF(E433&lt;&gt;0,E433/G433,0)</f>
        <v>104.43617021276596</v>
      </c>
      <c r="Q433" t="str">
        <f t="shared" si="24"/>
        <v>theater</v>
      </c>
      <c r="R433" t="str">
        <f t="shared" si="25"/>
        <v>plays</v>
      </c>
      <c r="S433" s="12">
        <f t="shared" si="26"/>
        <v>43273.208333333328</v>
      </c>
      <c r="T433" s="12">
        <f t="shared" si="27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>D435/E435</f>
        <v>1.8462474336552352</v>
      </c>
      <c r="P434" s="8">
        <f>IF(E434&lt;&gt;0,E434/G434,0)</f>
        <v>69.989010989010993</v>
      </c>
      <c r="Q434" t="str">
        <f t="shared" si="24"/>
        <v>theater</v>
      </c>
      <c r="R434" t="str">
        <f t="shared" si="25"/>
        <v>plays</v>
      </c>
      <c r="S434" s="12">
        <f t="shared" si="26"/>
        <v>41761.208333333336</v>
      </c>
      <c r="T434" s="12">
        <f t="shared" si="27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>D436/E436</f>
        <v>5.9800664451827243</v>
      </c>
      <c r="P435" s="8">
        <f>IF(E435&lt;&gt;0,E435/G435,0)</f>
        <v>83.023989898989896</v>
      </c>
      <c r="Q435" t="str">
        <f t="shared" si="24"/>
        <v>film &amp; video</v>
      </c>
      <c r="R435" t="str">
        <f t="shared" si="25"/>
        <v>documentary</v>
      </c>
      <c r="S435" s="12">
        <f t="shared" si="26"/>
        <v>41603.25</v>
      </c>
      <c r="T435" s="12">
        <f t="shared" si="27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>D437/E437</f>
        <v>0.85560296429373461</v>
      </c>
      <c r="P436" s="8">
        <f>IF(E436&lt;&gt;0,E436/G436,0)</f>
        <v>90.3</v>
      </c>
      <c r="Q436" t="str">
        <f t="shared" si="24"/>
        <v>theater</v>
      </c>
      <c r="R436" t="str">
        <f t="shared" si="25"/>
        <v>plays</v>
      </c>
      <c r="S436" s="12">
        <f t="shared" si="26"/>
        <v>42705.25</v>
      </c>
      <c r="T436" s="12">
        <f t="shared" si="27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>D438/E438</f>
        <v>9.5043134961251649E-2</v>
      </c>
      <c r="P437" s="8">
        <f>IF(E437&lt;&gt;0,E437/G437,0)</f>
        <v>103.98131932282546</v>
      </c>
      <c r="Q437" t="str">
        <f t="shared" si="24"/>
        <v>theater</v>
      </c>
      <c r="R437" t="str">
        <f t="shared" si="25"/>
        <v>plays</v>
      </c>
      <c r="S437" s="12">
        <f t="shared" si="26"/>
        <v>41988.25</v>
      </c>
      <c r="T437" s="12">
        <f t="shared" si="27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>D439/E439</f>
        <v>0.81251880830574785</v>
      </c>
      <c r="P438" s="8">
        <f>IF(E438&lt;&gt;0,E438/G438,0)</f>
        <v>54.931726907630519</v>
      </c>
      <c r="Q438" t="str">
        <f t="shared" si="24"/>
        <v>music</v>
      </c>
      <c r="R438" t="str">
        <f t="shared" si="25"/>
        <v>jazz</v>
      </c>
      <c r="S438" s="12">
        <f t="shared" si="26"/>
        <v>43575.208333333328</v>
      </c>
      <c r="T438" s="12">
        <f t="shared" si="27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>D440/E440</f>
        <v>0.55978957307614485</v>
      </c>
      <c r="P439" s="8">
        <f>IF(E439&lt;&gt;0,E439/G439,0)</f>
        <v>51.921875</v>
      </c>
      <c r="Q439" t="str">
        <f t="shared" si="24"/>
        <v>film &amp; video</v>
      </c>
      <c r="R439" t="str">
        <f t="shared" si="25"/>
        <v>animation</v>
      </c>
      <c r="S439" s="12">
        <f t="shared" si="26"/>
        <v>42260.208333333328</v>
      </c>
      <c r="T439" s="12">
        <f t="shared" si="27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>D441/E441</f>
        <v>0.28146679881070369</v>
      </c>
      <c r="P440" s="8">
        <f>IF(E440&lt;&gt;0,E440/G440,0)</f>
        <v>60.02834008097166</v>
      </c>
      <c r="Q440" t="str">
        <f t="shared" si="24"/>
        <v>theater</v>
      </c>
      <c r="R440" t="str">
        <f t="shared" si="25"/>
        <v>plays</v>
      </c>
      <c r="S440" s="12">
        <f t="shared" si="26"/>
        <v>41337.25</v>
      </c>
      <c r="T440" s="12">
        <f t="shared" si="27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>D442/E442</f>
        <v>0.61764103305735329</v>
      </c>
      <c r="P441" s="8">
        <f>IF(E441&lt;&gt;0,E441/G441,0)</f>
        <v>44.003488879197555</v>
      </c>
      <c r="Q441" t="str">
        <f t="shared" si="24"/>
        <v>film &amp; video</v>
      </c>
      <c r="R441" t="str">
        <f t="shared" si="25"/>
        <v>science fiction</v>
      </c>
      <c r="S441" s="12">
        <f t="shared" si="26"/>
        <v>42680.208333333328</v>
      </c>
      <c r="T441" s="12">
        <f t="shared" si="27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>D443/E443</f>
        <v>4.0137614678899078</v>
      </c>
      <c r="P442" s="8">
        <f>IF(E442&lt;&gt;0,E442/G442,0)</f>
        <v>53.003513254551258</v>
      </c>
      <c r="Q442" t="str">
        <f t="shared" si="24"/>
        <v>film &amp; video</v>
      </c>
      <c r="R442" t="str">
        <f t="shared" si="25"/>
        <v>television</v>
      </c>
      <c r="S442" s="12">
        <f t="shared" si="26"/>
        <v>42916.208333333328</v>
      </c>
      <c r="T442" s="12">
        <f t="shared" si="27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>D444/E444</f>
        <v>0.50321498462398662</v>
      </c>
      <c r="P443" s="8">
        <f>IF(E443&lt;&gt;0,E443/G443,0)</f>
        <v>54.5</v>
      </c>
      <c r="Q443" t="str">
        <f t="shared" si="24"/>
        <v>technology</v>
      </c>
      <c r="R443" t="str">
        <f t="shared" si="25"/>
        <v>wearables</v>
      </c>
      <c r="S443" s="12">
        <f t="shared" si="26"/>
        <v>41025.208333333336</v>
      </c>
      <c r="T443" s="12">
        <f t="shared" si="27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>D445/E445</f>
        <v>2.8774752475247523</v>
      </c>
      <c r="P444" s="8">
        <f>IF(E444&lt;&gt;0,E444/G444,0)</f>
        <v>75.04195804195804</v>
      </c>
      <c r="Q444" t="str">
        <f t="shared" si="24"/>
        <v>theater</v>
      </c>
      <c r="R444" t="str">
        <f t="shared" si="25"/>
        <v>plays</v>
      </c>
      <c r="S444" s="12">
        <f t="shared" si="26"/>
        <v>42980.208333333328</v>
      </c>
      <c r="T444" s="12">
        <f t="shared" si="27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>D446/E446</f>
        <v>0.56683123057231666</v>
      </c>
      <c r="P445" s="8">
        <f>IF(E445&lt;&gt;0,E445/G445,0)</f>
        <v>35.911111111111111</v>
      </c>
      <c r="Q445" t="str">
        <f t="shared" si="24"/>
        <v>theater</v>
      </c>
      <c r="R445" t="str">
        <f t="shared" si="25"/>
        <v>plays</v>
      </c>
      <c r="S445" s="12">
        <f t="shared" si="26"/>
        <v>40451.208333333336</v>
      </c>
      <c r="T445" s="12">
        <f t="shared" si="27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>D447/E447</f>
        <v>0.19554893379271812</v>
      </c>
      <c r="P446" s="8">
        <f>IF(E446&lt;&gt;0,E446/G446,0)</f>
        <v>36.952702702702702</v>
      </c>
      <c r="Q446" t="str">
        <f t="shared" si="24"/>
        <v>music</v>
      </c>
      <c r="R446" t="str">
        <f t="shared" si="25"/>
        <v>indie rock</v>
      </c>
      <c r="S446" s="12">
        <f t="shared" si="26"/>
        <v>40748.208333333336</v>
      </c>
      <c r="T446" s="12">
        <f t="shared" si="27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>D448/E448</f>
        <v>1.2188564258827748</v>
      </c>
      <c r="P447" s="8">
        <f>IF(E447&lt;&gt;0,E447/G447,0)</f>
        <v>63.170588235294119</v>
      </c>
      <c r="Q447" t="str">
        <f t="shared" si="24"/>
        <v>theater</v>
      </c>
      <c r="R447" t="str">
        <f t="shared" si="25"/>
        <v>plays</v>
      </c>
      <c r="S447" s="12">
        <f t="shared" si="26"/>
        <v>40515.25</v>
      </c>
      <c r="T447" s="12">
        <f t="shared" si="27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>D449/E449</f>
        <v>4.1108226942840496</v>
      </c>
      <c r="P448" s="8">
        <f>IF(E448&lt;&gt;0,E448/G448,0)</f>
        <v>29.99462365591398</v>
      </c>
      <c r="Q448" t="str">
        <f t="shared" si="24"/>
        <v>technology</v>
      </c>
      <c r="R448" t="str">
        <f t="shared" si="25"/>
        <v>wearables</v>
      </c>
      <c r="S448" s="12">
        <f t="shared" si="26"/>
        <v>41261.25</v>
      </c>
      <c r="T448" s="12">
        <f t="shared" si="27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>D450/E450</f>
        <v>1.9808743169398908</v>
      </c>
      <c r="P449" s="8">
        <f>IF(E449&lt;&gt;0,E449/G449,0)</f>
        <v>86</v>
      </c>
      <c r="Q449" t="str">
        <f t="shared" si="24"/>
        <v>film &amp; video</v>
      </c>
      <c r="R449" t="str">
        <f t="shared" si="25"/>
        <v>television</v>
      </c>
      <c r="S449" s="12">
        <f t="shared" si="26"/>
        <v>43088.25</v>
      </c>
      <c r="T449" s="12">
        <f t="shared" si="27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>D451/E451</f>
        <v>0.10341261633919338</v>
      </c>
      <c r="P450" s="8">
        <f>IF(E450&lt;&gt;0,E450/G450,0)</f>
        <v>75.014876033057845</v>
      </c>
      <c r="Q450" t="str">
        <f t="shared" si="24"/>
        <v>games</v>
      </c>
      <c r="R450" t="str">
        <f t="shared" si="25"/>
        <v>video games</v>
      </c>
      <c r="S450" s="12">
        <f t="shared" si="26"/>
        <v>41378.208333333336</v>
      </c>
      <c r="T450" s="12">
        <f t="shared" si="27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>D452/E452</f>
        <v>25</v>
      </c>
      <c r="P451" s="8">
        <f>IF(E451&lt;&gt;0,E451/G451,0)</f>
        <v>101.19767441860465</v>
      </c>
      <c r="Q451" t="str">
        <f t="shared" ref="Q451:Q514" si="28">LEFT(N451,SEARCH("/",N451)-1)</f>
        <v>games</v>
      </c>
      <c r="R451" t="str">
        <f t="shared" ref="R451:R514" si="29">RIGHT(N451,LEN(N451)-SEARCH("/",N451))</f>
        <v>video games</v>
      </c>
      <c r="S451" s="12">
        <f t="shared" ref="S451:S514" si="30">(((J451/60/60/24)+DATE(1970,1,1)))</f>
        <v>43530.25</v>
      </c>
      <c r="T451" s="12">
        <f t="shared" ref="T451:T514" si="31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>D453/E453</f>
        <v>0.81403385590942501</v>
      </c>
      <c r="P452" s="8">
        <f>IF(E452&lt;&gt;0,E452/G452,0)</f>
        <v>4</v>
      </c>
      <c r="Q452" t="str">
        <f t="shared" si="28"/>
        <v>film &amp; video</v>
      </c>
      <c r="R452" t="str">
        <f t="shared" si="29"/>
        <v>animation</v>
      </c>
      <c r="S452" s="12">
        <f t="shared" si="30"/>
        <v>43394.208333333328</v>
      </c>
      <c r="T452" s="12">
        <f t="shared" si="31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>D454/E454</f>
        <v>1.5763546798029557</v>
      </c>
      <c r="P453" s="8">
        <f>IF(E453&lt;&gt;0,E453/G453,0)</f>
        <v>29.001272669424118</v>
      </c>
      <c r="Q453" t="str">
        <f t="shared" si="28"/>
        <v>music</v>
      </c>
      <c r="R453" t="str">
        <f t="shared" si="29"/>
        <v>rock</v>
      </c>
      <c r="S453" s="12">
        <f t="shared" si="30"/>
        <v>42935.208333333328</v>
      </c>
      <c r="T453" s="12">
        <f t="shared" si="31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>D455/E455</f>
        <v>1.7751997586351205</v>
      </c>
      <c r="P454" s="8">
        <f>IF(E454&lt;&gt;0,E454/G454,0)</f>
        <v>98.225806451612897</v>
      </c>
      <c r="Q454" t="str">
        <f t="shared" si="28"/>
        <v>film &amp; video</v>
      </c>
      <c r="R454" t="str">
        <f t="shared" si="29"/>
        <v>drama</v>
      </c>
      <c r="S454" s="12">
        <f t="shared" si="30"/>
        <v>40365.208333333336</v>
      </c>
      <c r="T454" s="12">
        <f t="shared" si="31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>D456/E456</f>
        <v>2.2688598979013044</v>
      </c>
      <c r="P455" s="8">
        <f>IF(E455&lt;&gt;0,E455/G455,0)</f>
        <v>87.001693480101608</v>
      </c>
      <c r="Q455" t="str">
        <f t="shared" si="28"/>
        <v>film &amp; video</v>
      </c>
      <c r="R455" t="str">
        <f t="shared" si="29"/>
        <v>science fiction</v>
      </c>
      <c r="S455" s="12">
        <f t="shared" si="30"/>
        <v>42705.25</v>
      </c>
      <c r="T455" s="12">
        <f t="shared" si="31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>D457/E457</f>
        <v>0.84479057895347487</v>
      </c>
      <c r="P456" s="8">
        <f>IF(E456&lt;&gt;0,E456/G456,0)</f>
        <v>45.205128205128204</v>
      </c>
      <c r="Q456" t="str">
        <f t="shared" si="28"/>
        <v>film &amp; video</v>
      </c>
      <c r="R456" t="str">
        <f t="shared" si="29"/>
        <v>drama</v>
      </c>
      <c r="S456" s="12">
        <f t="shared" si="30"/>
        <v>41568.208333333336</v>
      </c>
      <c r="T456" s="12">
        <f t="shared" si="31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>D458/E458</f>
        <v>0.96039045382384969</v>
      </c>
      <c r="P457" s="8">
        <f>IF(E457&lt;&gt;0,E457/G457,0)</f>
        <v>37.001341561577675</v>
      </c>
      <c r="Q457" t="str">
        <f t="shared" si="28"/>
        <v>theater</v>
      </c>
      <c r="R457" t="str">
        <f t="shared" si="29"/>
        <v>plays</v>
      </c>
      <c r="S457" s="12">
        <f t="shared" si="30"/>
        <v>40809.208333333336</v>
      </c>
      <c r="T457" s="12">
        <f t="shared" si="31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>D459/E459</f>
        <v>3.7537537537537538</v>
      </c>
      <c r="P458" s="8">
        <f>IF(E458&lt;&gt;0,E458/G458,0)</f>
        <v>94.976947040498445</v>
      </c>
      <c r="Q458" t="str">
        <f t="shared" si="28"/>
        <v>music</v>
      </c>
      <c r="R458" t="str">
        <f t="shared" si="29"/>
        <v>indie rock</v>
      </c>
      <c r="S458" s="12">
        <f t="shared" si="30"/>
        <v>43141.25</v>
      </c>
      <c r="T458" s="12">
        <f t="shared" si="31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>D460/E460</f>
        <v>0.28473708152915606</v>
      </c>
      <c r="P459" s="8">
        <f>IF(E459&lt;&gt;0,E459/G459,0)</f>
        <v>28.956521739130434</v>
      </c>
      <c r="Q459" t="str">
        <f t="shared" si="28"/>
        <v>theater</v>
      </c>
      <c r="R459" t="str">
        <f t="shared" si="29"/>
        <v>plays</v>
      </c>
      <c r="S459" s="12">
        <f t="shared" si="30"/>
        <v>42657.208333333328</v>
      </c>
      <c r="T459" s="12">
        <f t="shared" si="31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>D461/E461</f>
        <v>1.1103278110680297</v>
      </c>
      <c r="P460" s="8">
        <f>IF(E460&lt;&gt;0,E460/G460,0)</f>
        <v>55.993396226415094</v>
      </c>
      <c r="Q460" t="str">
        <f t="shared" si="28"/>
        <v>theater</v>
      </c>
      <c r="R460" t="str">
        <f t="shared" si="29"/>
        <v>plays</v>
      </c>
      <c r="S460" s="12">
        <f t="shared" si="30"/>
        <v>40265.208333333336</v>
      </c>
      <c r="T460" s="12">
        <f t="shared" si="31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>D462/E462</f>
        <v>0.58266569555717407</v>
      </c>
      <c r="P461" s="8">
        <f>IF(E461&lt;&gt;0,E461/G461,0)</f>
        <v>54.038095238095238</v>
      </c>
      <c r="Q461" t="str">
        <f t="shared" si="28"/>
        <v>film &amp; video</v>
      </c>
      <c r="R461" t="str">
        <f t="shared" si="29"/>
        <v>documentary</v>
      </c>
      <c r="S461" s="12">
        <f t="shared" si="30"/>
        <v>42001.25</v>
      </c>
      <c r="T461" s="12">
        <f t="shared" si="31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>D463/E463</f>
        <v>0.70898574852533836</v>
      </c>
      <c r="P462" s="8">
        <f>IF(E462&lt;&gt;0,E462/G462,0)</f>
        <v>82.38</v>
      </c>
      <c r="Q462" t="str">
        <f t="shared" si="28"/>
        <v>theater</v>
      </c>
      <c r="R462" t="str">
        <f t="shared" si="29"/>
        <v>plays</v>
      </c>
      <c r="S462" s="12">
        <f t="shared" si="30"/>
        <v>40399.208333333336</v>
      </c>
      <c r="T462" s="12">
        <f t="shared" si="31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>D464/E464</f>
        <v>3.2701700904146604</v>
      </c>
      <c r="P463" s="8">
        <f>IF(E463&lt;&gt;0,E463/G463,0)</f>
        <v>66.997115384615384</v>
      </c>
      <c r="Q463" t="str">
        <f t="shared" si="28"/>
        <v>film &amp; video</v>
      </c>
      <c r="R463" t="str">
        <f t="shared" si="29"/>
        <v>drama</v>
      </c>
      <c r="S463" s="12">
        <f t="shared" si="30"/>
        <v>41757.208333333336</v>
      </c>
      <c r="T463" s="12">
        <f t="shared" si="31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>D465/E465</f>
        <v>0.92451726155646574</v>
      </c>
      <c r="P464" s="8">
        <f>IF(E464&lt;&gt;0,E464/G464,0)</f>
        <v>107.91401869158878</v>
      </c>
      <c r="Q464" t="str">
        <f t="shared" si="28"/>
        <v>games</v>
      </c>
      <c r="R464" t="str">
        <f t="shared" si="29"/>
        <v>mobile games</v>
      </c>
      <c r="S464" s="12">
        <f t="shared" si="30"/>
        <v>41304.25</v>
      </c>
      <c r="T464" s="12">
        <f t="shared" si="31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>D466/E466</f>
        <v>0.74931593348768677</v>
      </c>
      <c r="P465" s="8">
        <f>IF(E465&lt;&gt;0,E465/G465,0)</f>
        <v>69.009501187648453</v>
      </c>
      <c r="Q465" t="str">
        <f t="shared" si="28"/>
        <v>film &amp; video</v>
      </c>
      <c r="R465" t="str">
        <f t="shared" si="29"/>
        <v>animation</v>
      </c>
      <c r="S465" s="12">
        <f t="shared" si="30"/>
        <v>41639.25</v>
      </c>
      <c r="T465" s="12">
        <f t="shared" si="31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>D467/E467</f>
        <v>0.53233661796352927</v>
      </c>
      <c r="P466" s="8">
        <f>IF(E466&lt;&gt;0,E466/G466,0)</f>
        <v>39.006568144499177</v>
      </c>
      <c r="Q466" t="str">
        <f t="shared" si="28"/>
        <v>theater</v>
      </c>
      <c r="R466" t="str">
        <f t="shared" si="29"/>
        <v>plays</v>
      </c>
      <c r="S466" s="12">
        <f t="shared" si="30"/>
        <v>43142.25</v>
      </c>
      <c r="T466" s="12">
        <f t="shared" si="31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>D468/E468</f>
        <v>0.30120481927710846</v>
      </c>
      <c r="P467" s="8">
        <f>IF(E467&lt;&gt;0,E467/G467,0)</f>
        <v>110.3625</v>
      </c>
      <c r="Q467" t="str">
        <f t="shared" si="28"/>
        <v>publishing</v>
      </c>
      <c r="R467" t="str">
        <f t="shared" si="29"/>
        <v>translations</v>
      </c>
      <c r="S467" s="12">
        <f t="shared" si="30"/>
        <v>43127.25</v>
      </c>
      <c r="T467" s="12">
        <f t="shared" si="31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>D469/E469</f>
        <v>0.17384825530858064</v>
      </c>
      <c r="P468" s="8">
        <f>IF(E468&lt;&gt;0,E468/G468,0)</f>
        <v>94.857142857142861</v>
      </c>
      <c r="Q468" t="str">
        <f t="shared" si="28"/>
        <v>technology</v>
      </c>
      <c r="R468" t="str">
        <f t="shared" si="29"/>
        <v>wearables</v>
      </c>
      <c r="S468" s="12">
        <f t="shared" si="30"/>
        <v>41409.208333333336</v>
      </c>
      <c r="T468" s="12">
        <f t="shared" si="31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>D470/E470</f>
        <v>2.4691358024691357</v>
      </c>
      <c r="P469" s="8">
        <f>IF(E469&lt;&gt;0,E469/G469,0)</f>
        <v>57.935251798561154</v>
      </c>
      <c r="Q469" t="str">
        <f t="shared" si="28"/>
        <v>technology</v>
      </c>
      <c r="R469" t="str">
        <f t="shared" si="29"/>
        <v>web</v>
      </c>
      <c r="S469" s="12">
        <f t="shared" si="30"/>
        <v>42331.25</v>
      </c>
      <c r="T469" s="12">
        <f t="shared" si="31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>D471/E471</f>
        <v>0.5422153369481022</v>
      </c>
      <c r="P470" s="8">
        <f>IF(E470&lt;&gt;0,E470/G470,0)</f>
        <v>101.25</v>
      </c>
      <c r="Q470" t="str">
        <f t="shared" si="28"/>
        <v>theater</v>
      </c>
      <c r="R470" t="str">
        <f t="shared" si="29"/>
        <v>plays</v>
      </c>
      <c r="S470" s="12">
        <f t="shared" si="30"/>
        <v>43569.208333333328</v>
      </c>
      <c r="T470" s="12">
        <f t="shared" si="31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>D472/E472</f>
        <v>0.34988823014870252</v>
      </c>
      <c r="P471" s="8">
        <f>IF(E471&lt;&gt;0,E471/G471,0)</f>
        <v>64.95597484276729</v>
      </c>
      <c r="Q471" t="str">
        <f t="shared" si="28"/>
        <v>film &amp; video</v>
      </c>
      <c r="R471" t="str">
        <f t="shared" si="29"/>
        <v>drama</v>
      </c>
      <c r="S471" s="12">
        <f t="shared" si="30"/>
        <v>42142.208333333328</v>
      </c>
      <c r="T471" s="12">
        <f t="shared" si="31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>D473/E473</f>
        <v>0.31347962382445144</v>
      </c>
      <c r="P472" s="8">
        <f>IF(E472&lt;&gt;0,E472/G472,0)</f>
        <v>27.00524934383202</v>
      </c>
      <c r="Q472" t="str">
        <f t="shared" si="28"/>
        <v>technology</v>
      </c>
      <c r="R472" t="str">
        <f t="shared" si="29"/>
        <v>wearables</v>
      </c>
      <c r="S472" s="12">
        <f t="shared" si="30"/>
        <v>42716.25</v>
      </c>
      <c r="T472" s="12">
        <f t="shared" si="31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>D474/E474</f>
        <v>2.5488051440124622</v>
      </c>
      <c r="P473" s="8">
        <f>IF(E473&lt;&gt;0,E473/G473,0)</f>
        <v>50.97422680412371</v>
      </c>
      <c r="Q473" t="str">
        <f t="shared" si="28"/>
        <v>food</v>
      </c>
      <c r="R473" t="str">
        <f t="shared" si="29"/>
        <v>food trucks</v>
      </c>
      <c r="S473" s="12">
        <f t="shared" si="30"/>
        <v>41031.208333333336</v>
      </c>
      <c r="T473" s="12">
        <f t="shared" si="31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>D475/E475</f>
        <v>0.56135623666778933</v>
      </c>
      <c r="P474" s="8">
        <f>IF(E474&lt;&gt;0,E474/G474,0)</f>
        <v>104.94260869565217</v>
      </c>
      <c r="Q474" t="str">
        <f t="shared" si="28"/>
        <v>music</v>
      </c>
      <c r="R474" t="str">
        <f t="shared" si="29"/>
        <v>rock</v>
      </c>
      <c r="S474" s="12">
        <f t="shared" si="30"/>
        <v>43535.208333333328</v>
      </c>
      <c r="T474" s="12">
        <f t="shared" si="31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>D476/E476</f>
        <v>0.2738600575106121</v>
      </c>
      <c r="P475" s="8">
        <f>IF(E475&lt;&gt;0,E475/G475,0)</f>
        <v>84.028301886792448</v>
      </c>
      <c r="Q475" t="str">
        <f t="shared" si="28"/>
        <v>music</v>
      </c>
      <c r="R475" t="str">
        <f t="shared" si="29"/>
        <v>electric music</v>
      </c>
      <c r="S475" s="12">
        <f t="shared" si="30"/>
        <v>43277.208333333328</v>
      </c>
      <c r="T475" s="12">
        <f t="shared" si="31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>D477/E477</f>
        <v>0.87760910815939275</v>
      </c>
      <c r="P476" s="8">
        <f>IF(E476&lt;&gt;0,E476/G476,0)</f>
        <v>102.85915492957747</v>
      </c>
      <c r="Q476" t="str">
        <f t="shared" si="28"/>
        <v>film &amp; video</v>
      </c>
      <c r="R476" t="str">
        <f t="shared" si="29"/>
        <v>television</v>
      </c>
      <c r="S476" s="12">
        <f t="shared" si="30"/>
        <v>41989.25</v>
      </c>
      <c r="T476" s="12">
        <f t="shared" si="31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>D478/E478</f>
        <v>3.3524736528833023</v>
      </c>
      <c r="P477" s="8">
        <f>IF(E477&lt;&gt;0,E477/G477,0)</f>
        <v>39.962085308056871</v>
      </c>
      <c r="Q477" t="str">
        <f t="shared" si="28"/>
        <v>publishing</v>
      </c>
      <c r="R477" t="str">
        <f t="shared" si="29"/>
        <v>translations</v>
      </c>
      <c r="S477" s="12">
        <f t="shared" si="30"/>
        <v>41450.208333333336</v>
      </c>
      <c r="T477" s="12">
        <f t="shared" si="31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>D479/E479</f>
        <v>1.8426186863212659</v>
      </c>
      <c r="P478" s="8">
        <f>IF(E478&lt;&gt;0,E478/G478,0)</f>
        <v>51.001785714285717</v>
      </c>
      <c r="Q478" t="str">
        <f t="shared" si="28"/>
        <v>publishing</v>
      </c>
      <c r="R478" t="str">
        <f t="shared" si="29"/>
        <v>fiction</v>
      </c>
      <c r="S478" s="12">
        <f t="shared" si="30"/>
        <v>43322.208333333328</v>
      </c>
      <c r="T478" s="12">
        <f t="shared" si="31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>D480/E480</f>
        <v>0.42311642466621158</v>
      </c>
      <c r="P479" s="8">
        <f>IF(E479&lt;&gt;0,E479/G479,0)</f>
        <v>40.823008849557525</v>
      </c>
      <c r="Q479" t="str">
        <f t="shared" si="28"/>
        <v>film &amp; video</v>
      </c>
      <c r="R479" t="str">
        <f t="shared" si="29"/>
        <v>science fiction</v>
      </c>
      <c r="S479" s="12">
        <f t="shared" si="30"/>
        <v>40720.208333333336</v>
      </c>
      <c r="T479" s="12">
        <f t="shared" si="31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>D481/E481</f>
        <v>0.19496344435418358</v>
      </c>
      <c r="P480" s="8">
        <f>IF(E480&lt;&gt;0,E480/G480,0)</f>
        <v>58.999637155297535</v>
      </c>
      <c r="Q480" t="str">
        <f t="shared" si="28"/>
        <v>technology</v>
      </c>
      <c r="R480" t="str">
        <f t="shared" si="29"/>
        <v>wearables</v>
      </c>
      <c r="S480" s="12">
        <f t="shared" si="30"/>
        <v>42072.208333333328</v>
      </c>
      <c r="T480" s="12">
        <f t="shared" si="31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>D482/E482</f>
        <v>0.99353049907578561</v>
      </c>
      <c r="P481" s="8">
        <f>IF(E481&lt;&gt;0,E481/G481,0)</f>
        <v>71.156069364161851</v>
      </c>
      <c r="Q481" t="str">
        <f t="shared" si="28"/>
        <v>food</v>
      </c>
      <c r="R481" t="str">
        <f t="shared" si="29"/>
        <v>food trucks</v>
      </c>
      <c r="S481" s="12">
        <f t="shared" si="30"/>
        <v>42945.208333333328</v>
      </c>
      <c r="T481" s="12">
        <f t="shared" si="31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>D483/E483</f>
        <v>1.2292801270547924</v>
      </c>
      <c r="P482" s="8">
        <f>IF(E482&lt;&gt;0,E482/G482,0)</f>
        <v>99.494252873563212</v>
      </c>
      <c r="Q482" t="str">
        <f t="shared" si="28"/>
        <v>photography</v>
      </c>
      <c r="R482" t="str">
        <f t="shared" si="29"/>
        <v>photography books</v>
      </c>
      <c r="S482" s="12">
        <f t="shared" si="30"/>
        <v>40248.25</v>
      </c>
      <c r="T482" s="12">
        <f t="shared" si="31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>D484/E484</f>
        <v>6.0957910014513788</v>
      </c>
      <c r="P483" s="8">
        <f>IF(E483&lt;&gt;0,E483/G483,0)</f>
        <v>103.98634590377114</v>
      </c>
      <c r="Q483" t="str">
        <f t="shared" si="28"/>
        <v>theater</v>
      </c>
      <c r="R483" t="str">
        <f t="shared" si="29"/>
        <v>plays</v>
      </c>
      <c r="S483" s="12">
        <f t="shared" si="30"/>
        <v>41913.208333333336</v>
      </c>
      <c r="T483" s="12">
        <f t="shared" si="31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>D485/E485</f>
        <v>1.8948503192636206</v>
      </c>
      <c r="P484" s="8">
        <f>IF(E484&lt;&gt;0,E484/G484,0)</f>
        <v>76.555555555555557</v>
      </c>
      <c r="Q484" t="str">
        <f t="shared" si="28"/>
        <v>publishing</v>
      </c>
      <c r="R484" t="str">
        <f t="shared" si="29"/>
        <v>fiction</v>
      </c>
      <c r="S484" s="12">
        <f t="shared" si="30"/>
        <v>40963.25</v>
      </c>
      <c r="T484" s="12">
        <f t="shared" si="31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>D486/E486</f>
        <v>0.38431077238675165</v>
      </c>
      <c r="P485" s="8">
        <f>IF(E485&lt;&gt;0,E485/G485,0)</f>
        <v>87.068592057761734</v>
      </c>
      <c r="Q485" t="str">
        <f t="shared" si="28"/>
        <v>theater</v>
      </c>
      <c r="R485" t="str">
        <f t="shared" si="29"/>
        <v>plays</v>
      </c>
      <c r="S485" s="12">
        <f t="shared" si="30"/>
        <v>43811.25</v>
      </c>
      <c r="T485" s="12">
        <f t="shared" si="31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>D487/E487</f>
        <v>3.2538428386726044</v>
      </c>
      <c r="P486" s="8">
        <f>IF(E486&lt;&gt;0,E486/G486,0)</f>
        <v>48.99554707379135</v>
      </c>
      <c r="Q486" t="str">
        <f t="shared" si="28"/>
        <v>food</v>
      </c>
      <c r="R486" t="str">
        <f t="shared" si="29"/>
        <v>food trucks</v>
      </c>
      <c r="S486" s="12">
        <f t="shared" si="30"/>
        <v>41855.208333333336</v>
      </c>
      <c r="T486" s="12">
        <f t="shared" si="31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>D488/E488</f>
        <v>7.4074074074074074</v>
      </c>
      <c r="P487" s="8">
        <f>IF(E487&lt;&gt;0,E487/G487,0)</f>
        <v>42.969135802469133</v>
      </c>
      <c r="Q487" t="str">
        <f t="shared" si="28"/>
        <v>theater</v>
      </c>
      <c r="R487" t="str">
        <f t="shared" si="29"/>
        <v>plays</v>
      </c>
      <c r="S487" s="12">
        <f t="shared" si="30"/>
        <v>43626.208333333328</v>
      </c>
      <c r="T487" s="12">
        <f t="shared" si="31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>D489/E489</f>
        <v>0.55983027448432676</v>
      </c>
      <c r="P488" s="8">
        <f>IF(E488&lt;&gt;0,E488/G488,0)</f>
        <v>33.428571428571431</v>
      </c>
      <c r="Q488" t="str">
        <f t="shared" si="28"/>
        <v>publishing</v>
      </c>
      <c r="R488" t="str">
        <f t="shared" si="29"/>
        <v>translations</v>
      </c>
      <c r="S488" s="12">
        <f t="shared" si="30"/>
        <v>43168.25</v>
      </c>
      <c r="T488" s="12">
        <f t="shared" si="31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>D490/E490</f>
        <v>0.45442853468232874</v>
      </c>
      <c r="P489" s="8">
        <f>IF(E489&lt;&gt;0,E489/G489,0)</f>
        <v>83.982949701619773</v>
      </c>
      <c r="Q489" t="str">
        <f t="shared" si="28"/>
        <v>theater</v>
      </c>
      <c r="R489" t="str">
        <f t="shared" si="29"/>
        <v>plays</v>
      </c>
      <c r="S489" s="12">
        <f t="shared" si="30"/>
        <v>42845.208333333328</v>
      </c>
      <c r="T489" s="12">
        <f t="shared" si="31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>D491/E491</f>
        <v>0.98511617946246921</v>
      </c>
      <c r="P490" s="8">
        <f>IF(E490&lt;&gt;0,E490/G490,0)</f>
        <v>101.41739130434783</v>
      </c>
      <c r="Q490" t="str">
        <f t="shared" si="28"/>
        <v>theater</v>
      </c>
      <c r="R490" t="str">
        <f t="shared" si="29"/>
        <v>plays</v>
      </c>
      <c r="S490" s="12">
        <f t="shared" si="30"/>
        <v>42403.25</v>
      </c>
      <c r="T490" s="12">
        <f t="shared" si="31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>D492/E492</f>
        <v>0.52219321148825071</v>
      </c>
      <c r="P491" s="8">
        <f>IF(E491&lt;&gt;0,E491/G491,0)</f>
        <v>109.87058823529412</v>
      </c>
      <c r="Q491" t="str">
        <f t="shared" si="28"/>
        <v>technology</v>
      </c>
      <c r="R491" t="str">
        <f t="shared" si="29"/>
        <v>wearables</v>
      </c>
      <c r="S491" s="12">
        <f t="shared" si="30"/>
        <v>40406.208333333336</v>
      </c>
      <c r="T491" s="12">
        <f t="shared" si="31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>D493/E493</f>
        <v>0.32749643962937552</v>
      </c>
      <c r="P492" s="8">
        <f>IF(E492&lt;&gt;0,E492/G492,0)</f>
        <v>31.916666666666668</v>
      </c>
      <c r="Q492" t="str">
        <f t="shared" si="28"/>
        <v>journalism</v>
      </c>
      <c r="R492" t="str">
        <f t="shared" si="29"/>
        <v>audio</v>
      </c>
      <c r="S492" s="12">
        <f t="shared" si="30"/>
        <v>43786.25</v>
      </c>
      <c r="T492" s="12">
        <f t="shared" si="31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>D494/E494</f>
        <v>4.1674848901398613</v>
      </c>
      <c r="P493" s="8">
        <f>IF(E493&lt;&gt;0,E493/G493,0)</f>
        <v>70.993450675399103</v>
      </c>
      <c r="Q493" t="str">
        <f t="shared" si="28"/>
        <v>food</v>
      </c>
      <c r="R493" t="str">
        <f t="shared" si="29"/>
        <v>food trucks</v>
      </c>
      <c r="S493" s="12">
        <f t="shared" si="30"/>
        <v>41456.208333333336</v>
      </c>
      <c r="T493" s="12">
        <f t="shared" si="31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>D495/E495</f>
        <v>0.1381639545594105</v>
      </c>
      <c r="P494" s="8">
        <f>IF(E494&lt;&gt;0,E494/G494,0)</f>
        <v>77.026890756302521</v>
      </c>
      <c r="Q494" t="str">
        <f t="shared" si="28"/>
        <v>film &amp; video</v>
      </c>
      <c r="R494" t="str">
        <f t="shared" si="29"/>
        <v>shorts</v>
      </c>
      <c r="S494" s="12">
        <f t="shared" si="30"/>
        <v>40336.208333333336</v>
      </c>
      <c r="T494" s="12">
        <f t="shared" si="31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>D496/E496</f>
        <v>0.18269511838643671</v>
      </c>
      <c r="P495" s="8">
        <f>IF(E495&lt;&gt;0,E495/G495,0)</f>
        <v>101.78125</v>
      </c>
      <c r="Q495" t="str">
        <f t="shared" si="28"/>
        <v>photography</v>
      </c>
      <c r="R495" t="str">
        <f t="shared" si="29"/>
        <v>photography books</v>
      </c>
      <c r="S495" s="12">
        <f t="shared" si="30"/>
        <v>43645.208333333328</v>
      </c>
      <c r="T495" s="12">
        <f t="shared" si="31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>D497/E497</f>
        <v>0.24125452352231605</v>
      </c>
      <c r="P496" s="8">
        <f>IF(E496&lt;&gt;0,E496/G496,0)</f>
        <v>51.059701492537314</v>
      </c>
      <c r="Q496" t="str">
        <f t="shared" si="28"/>
        <v>technology</v>
      </c>
      <c r="R496" t="str">
        <f t="shared" si="29"/>
        <v>wearables</v>
      </c>
      <c r="S496" s="12">
        <f t="shared" si="30"/>
        <v>40990.208333333336</v>
      </c>
      <c r="T496" s="12">
        <f t="shared" si="31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>D498/E498</f>
        <v>110.25794841031794</v>
      </c>
      <c r="P497" s="8">
        <f>IF(E497&lt;&gt;0,E497/G497,0)</f>
        <v>68.02051282051282</v>
      </c>
      <c r="Q497" t="str">
        <f t="shared" si="28"/>
        <v>theater</v>
      </c>
      <c r="R497" t="str">
        <f t="shared" si="29"/>
        <v>plays</v>
      </c>
      <c r="S497" s="12">
        <f t="shared" si="30"/>
        <v>41800.208333333336</v>
      </c>
      <c r="T497" s="12">
        <f t="shared" si="31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>D499/E499</f>
        <v>2.9262466407882952</v>
      </c>
      <c r="P498" s="8">
        <f>IF(E498&lt;&gt;0,E498/G498,0)</f>
        <v>30.87037037037037</v>
      </c>
      <c r="Q498" t="str">
        <f t="shared" si="28"/>
        <v>film &amp; video</v>
      </c>
      <c r="R498" t="str">
        <f t="shared" si="29"/>
        <v>animation</v>
      </c>
      <c r="S498" s="12">
        <f t="shared" si="30"/>
        <v>42876.208333333328</v>
      </c>
      <c r="T498" s="12">
        <f t="shared" si="31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>D500/E500</f>
        <v>4.1755726838957621</v>
      </c>
      <c r="P499" s="8">
        <f>IF(E499&lt;&gt;0,E499/G499,0)</f>
        <v>27.908333333333335</v>
      </c>
      <c r="Q499" t="str">
        <f t="shared" si="28"/>
        <v>technology</v>
      </c>
      <c r="R499" t="str">
        <f t="shared" si="29"/>
        <v>wearables</v>
      </c>
      <c r="S499" s="12">
        <f t="shared" si="30"/>
        <v>42724.25</v>
      </c>
      <c r="T499" s="12">
        <f t="shared" si="31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>D501/E501</f>
        <v>2.0801849053249177</v>
      </c>
      <c r="P500" s="8">
        <f>IF(E500&lt;&gt;0,E500/G500,0)</f>
        <v>79.994818652849744</v>
      </c>
      <c r="Q500" t="str">
        <f t="shared" si="28"/>
        <v>technology</v>
      </c>
      <c r="R500" t="str">
        <f t="shared" si="29"/>
        <v>web</v>
      </c>
      <c r="S500" s="12">
        <f t="shared" si="30"/>
        <v>42005.25</v>
      </c>
      <c r="T500" s="12">
        <f t="shared" si="31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 t="e">
        <f>D502/E502</f>
        <v>#DIV/0!</v>
      </c>
      <c r="P501" s="8">
        <f>IF(E501&lt;&gt;0,E501/G501,0)</f>
        <v>38.003378378378379</v>
      </c>
      <c r="Q501" t="str">
        <f t="shared" si="28"/>
        <v>film &amp; video</v>
      </c>
      <c r="R501" t="str">
        <f t="shared" si="29"/>
        <v>documentary</v>
      </c>
      <c r="S501" s="12">
        <f t="shared" si="30"/>
        <v>42444.208333333328</v>
      </c>
      <c r="T501" s="12">
        <f t="shared" si="31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>D503/E503</f>
        <v>1.4256146571006933</v>
      </c>
      <c r="P502" s="8">
        <f>IF(E502&lt;&gt;0,E502/G502,0)</f>
        <v>0</v>
      </c>
      <c r="Q502" t="str">
        <f t="shared" si="28"/>
        <v>theater</v>
      </c>
      <c r="R502" t="str">
        <f t="shared" si="29"/>
        <v>plays</v>
      </c>
      <c r="S502" s="12">
        <f t="shared" si="30"/>
        <v>41395.208333333336</v>
      </c>
      <c r="T502" s="12">
        <f t="shared" si="31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>D504/E504</f>
        <v>0.18870663376397154</v>
      </c>
      <c r="P503" s="8">
        <f>IF(E503&lt;&gt;0,E503/G503,0)</f>
        <v>59.990534521158132</v>
      </c>
      <c r="Q503" t="str">
        <f t="shared" si="28"/>
        <v>film &amp; video</v>
      </c>
      <c r="R503" t="str">
        <f t="shared" si="29"/>
        <v>documentary</v>
      </c>
      <c r="S503" s="12">
        <f t="shared" si="30"/>
        <v>41345.208333333336</v>
      </c>
      <c r="T503" s="12">
        <f t="shared" si="31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>D505/E505</f>
        <v>0.55455276950177235</v>
      </c>
      <c r="P504" s="8">
        <f>IF(E504&lt;&gt;0,E504/G504,0)</f>
        <v>37.037634408602152</v>
      </c>
      <c r="Q504" t="str">
        <f t="shared" si="28"/>
        <v>games</v>
      </c>
      <c r="R504" t="str">
        <f t="shared" si="29"/>
        <v>video games</v>
      </c>
      <c r="S504" s="12">
        <f t="shared" si="30"/>
        <v>41117.208333333336</v>
      </c>
      <c r="T504" s="12">
        <f t="shared" si="31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>D506/E506</f>
        <v>1.0831889081455806</v>
      </c>
      <c r="P505" s="8">
        <f>IF(E505&lt;&gt;0,E505/G505,0)</f>
        <v>99.963043478260872</v>
      </c>
      <c r="Q505" t="str">
        <f t="shared" si="28"/>
        <v>film &amp; video</v>
      </c>
      <c r="R505" t="str">
        <f t="shared" si="29"/>
        <v>drama</v>
      </c>
      <c r="S505" s="12">
        <f t="shared" si="30"/>
        <v>42186.208333333328</v>
      </c>
      <c r="T505" s="12">
        <f t="shared" si="31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>D507/E507</f>
        <v>7.1937264943586463</v>
      </c>
      <c r="P506" s="8">
        <f>IF(E506&lt;&gt;0,E506/G506,0)</f>
        <v>111.6774193548387</v>
      </c>
      <c r="Q506" t="str">
        <f t="shared" si="28"/>
        <v>music</v>
      </c>
      <c r="R506" t="str">
        <f t="shared" si="29"/>
        <v>rock</v>
      </c>
      <c r="S506" s="12">
        <f t="shared" si="30"/>
        <v>42142.208333333328</v>
      </c>
      <c r="T506" s="12">
        <f t="shared" si="31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>D508/E508</f>
        <v>0.10786581492623176</v>
      </c>
      <c r="P507" s="8">
        <f>IF(E507&lt;&gt;0,E507/G507,0)</f>
        <v>36.014409221902014</v>
      </c>
      <c r="Q507" t="str">
        <f t="shared" si="28"/>
        <v>publishing</v>
      </c>
      <c r="R507" t="str">
        <f t="shared" si="29"/>
        <v>radio &amp; podcasts</v>
      </c>
      <c r="S507" s="12">
        <f t="shared" si="30"/>
        <v>41341.25</v>
      </c>
      <c r="T507" s="12">
        <f t="shared" si="31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>D509/E509</f>
        <v>2.5089605734767026</v>
      </c>
      <c r="P508" s="8">
        <f>IF(E508&lt;&gt;0,E508/G508,0)</f>
        <v>66.010284810126578</v>
      </c>
      <c r="Q508" t="str">
        <f t="shared" si="28"/>
        <v>theater</v>
      </c>
      <c r="R508" t="str">
        <f t="shared" si="29"/>
        <v>plays</v>
      </c>
      <c r="S508" s="12">
        <f t="shared" si="30"/>
        <v>43062.25</v>
      </c>
      <c r="T508" s="12">
        <f t="shared" si="31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>D510/E510</f>
        <v>0.89103291713961408</v>
      </c>
      <c r="P509" s="8">
        <f>IF(E509&lt;&gt;0,E509/G509,0)</f>
        <v>44.05263157894737</v>
      </c>
      <c r="Q509" t="str">
        <f t="shared" si="28"/>
        <v>technology</v>
      </c>
      <c r="R509" t="str">
        <f t="shared" si="29"/>
        <v>web</v>
      </c>
      <c r="S509" s="12">
        <f t="shared" si="30"/>
        <v>41373.208333333336</v>
      </c>
      <c r="T509" s="12">
        <f t="shared" si="31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>D511/E511</f>
        <v>1.4099238557442892</v>
      </c>
      <c r="P510" s="8">
        <f>IF(E510&lt;&gt;0,E510/G510,0)</f>
        <v>52.999726551818434</v>
      </c>
      <c r="Q510" t="str">
        <f t="shared" si="28"/>
        <v>theater</v>
      </c>
      <c r="R510" t="str">
        <f t="shared" si="29"/>
        <v>plays</v>
      </c>
      <c r="S510" s="12">
        <f t="shared" si="30"/>
        <v>43310.208333333328</v>
      </c>
      <c r="T510" s="12">
        <f t="shared" si="31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>D512/E512</f>
        <v>0.83970287436753144</v>
      </c>
      <c r="P511" s="8">
        <f>IF(E511&lt;&gt;0,E511/G511,0)</f>
        <v>95</v>
      </c>
      <c r="Q511" t="str">
        <f t="shared" si="28"/>
        <v>theater</v>
      </c>
      <c r="R511" t="str">
        <f t="shared" si="29"/>
        <v>plays</v>
      </c>
      <c r="S511" s="12">
        <f t="shared" si="30"/>
        <v>41034.208333333336</v>
      </c>
      <c r="T511" s="12">
        <f t="shared" si="31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>D513/E513</f>
        <v>4.1636148515409319</v>
      </c>
      <c r="P512" s="8">
        <f>IF(E512&lt;&gt;0,E512/G512,0)</f>
        <v>70.908396946564892</v>
      </c>
      <c r="Q512" t="str">
        <f t="shared" si="28"/>
        <v>film &amp; video</v>
      </c>
      <c r="R512" t="str">
        <f t="shared" si="29"/>
        <v>drama</v>
      </c>
      <c r="S512" s="12">
        <f t="shared" si="30"/>
        <v>43251.208333333328</v>
      </c>
      <c r="T512" s="12">
        <f t="shared" si="31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>D514/E514</f>
        <v>0.71777882946837046</v>
      </c>
      <c r="P513" s="8">
        <f>IF(E513&lt;&gt;0,E513/G513,0)</f>
        <v>98.060773480662988</v>
      </c>
      <c r="Q513" t="str">
        <f t="shared" si="28"/>
        <v>theater</v>
      </c>
      <c r="R513" t="str">
        <f t="shared" si="29"/>
        <v>plays</v>
      </c>
      <c r="S513" s="12">
        <f t="shared" si="30"/>
        <v>43671.208333333328</v>
      </c>
      <c r="T513" s="12">
        <f t="shared" si="31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>D515/E515</f>
        <v>2.5460122699386503</v>
      </c>
      <c r="P514" s="8">
        <f>IF(E514&lt;&gt;0,E514/G514,0)</f>
        <v>53.046025104602514</v>
      </c>
      <c r="Q514" t="str">
        <f t="shared" si="28"/>
        <v>games</v>
      </c>
      <c r="R514" t="str">
        <f t="shared" si="29"/>
        <v>video games</v>
      </c>
      <c r="S514" s="12">
        <f t="shared" si="30"/>
        <v>41825.208333333336</v>
      </c>
      <c r="T514" s="12">
        <f t="shared" si="31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>D516/E516</f>
        <v>4.4565112617678242</v>
      </c>
      <c r="P515" s="8">
        <f>IF(E515&lt;&gt;0,E515/G515,0)</f>
        <v>93.142857142857139</v>
      </c>
      <c r="Q515" t="str">
        <f t="shared" ref="Q515:Q578" si="32">LEFT(N515,SEARCH("/",N515)-1)</f>
        <v>film &amp; video</v>
      </c>
      <c r="R515" t="str">
        <f t="shared" ref="R515:R578" si="33">RIGHT(N515,LEN(N515)-SEARCH("/",N515))</f>
        <v>television</v>
      </c>
      <c r="S515" s="12">
        <f t="shared" ref="S515:S578" si="34">(((J515/60/60/24)+DATE(1970,1,1)))</f>
        <v>40430.208333333336</v>
      </c>
      <c r="T515" s="12">
        <f t="shared" ref="T515:T578" si="35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>D517/E517</f>
        <v>1.7927871586408173</v>
      </c>
      <c r="P516" s="8">
        <f>IF(E516&lt;&gt;0,E516/G516,0)</f>
        <v>58.945075757575758</v>
      </c>
      <c r="Q516" t="str">
        <f t="shared" si="32"/>
        <v>music</v>
      </c>
      <c r="R516" t="str">
        <f t="shared" si="33"/>
        <v>rock</v>
      </c>
      <c r="S516" s="12">
        <f t="shared" si="34"/>
        <v>41614.25</v>
      </c>
      <c r="T516" s="12">
        <f t="shared" si="35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>D518/E518</f>
        <v>2.3516615407696349</v>
      </c>
      <c r="P517" s="8">
        <f>IF(E517&lt;&gt;0,E517/G517,0)</f>
        <v>36.067669172932334</v>
      </c>
      <c r="Q517" t="str">
        <f t="shared" si="32"/>
        <v>theater</v>
      </c>
      <c r="R517" t="str">
        <f t="shared" si="33"/>
        <v>plays</v>
      </c>
      <c r="S517" s="12">
        <f t="shared" si="34"/>
        <v>40900.25</v>
      </c>
      <c r="T517" s="12">
        <f t="shared" si="35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>D519/E519</f>
        <v>0.8928571428571429</v>
      </c>
      <c r="P518" s="8">
        <f>IF(E518&lt;&gt;0,E518/G518,0)</f>
        <v>63.030732860520096</v>
      </c>
      <c r="Q518" t="str">
        <f t="shared" si="32"/>
        <v>publishing</v>
      </c>
      <c r="R518" t="str">
        <f t="shared" si="33"/>
        <v>nonfiction</v>
      </c>
      <c r="S518" s="12">
        <f t="shared" si="34"/>
        <v>40396.208333333336</v>
      </c>
      <c r="T518" s="12">
        <f t="shared" si="35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>D520/E520</f>
        <v>14.14790996784566</v>
      </c>
      <c r="P519" s="8">
        <f>IF(E519&lt;&gt;0,E519/G519,0)</f>
        <v>84.717948717948715</v>
      </c>
      <c r="Q519" t="str">
        <f t="shared" si="32"/>
        <v>food</v>
      </c>
      <c r="R519" t="str">
        <f t="shared" si="33"/>
        <v>food trucks</v>
      </c>
      <c r="S519" s="12">
        <f t="shared" si="34"/>
        <v>42860.208333333328</v>
      </c>
      <c r="T519" s="12">
        <f t="shared" si="35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>D521/E521</f>
        <v>0.98284311014258696</v>
      </c>
      <c r="P520" s="8">
        <f>IF(E520&lt;&gt;0,E520/G520,0)</f>
        <v>62.2</v>
      </c>
      <c r="Q520" t="str">
        <f t="shared" si="32"/>
        <v>film &amp; video</v>
      </c>
      <c r="R520" t="str">
        <f t="shared" si="33"/>
        <v>animation</v>
      </c>
      <c r="S520" s="12">
        <f t="shared" si="34"/>
        <v>43154.25</v>
      </c>
      <c r="T520" s="12">
        <f t="shared" si="35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>D522/E522</f>
        <v>0.23487962419260131</v>
      </c>
      <c r="P521" s="8">
        <f>IF(E521&lt;&gt;0,E521/G521,0)</f>
        <v>101.97518330513255</v>
      </c>
      <c r="Q521" t="str">
        <f t="shared" si="32"/>
        <v>music</v>
      </c>
      <c r="R521" t="str">
        <f t="shared" si="33"/>
        <v>rock</v>
      </c>
      <c r="S521" s="12">
        <f t="shared" si="34"/>
        <v>42012.25</v>
      </c>
      <c r="T521" s="12">
        <f t="shared" si="35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>D523/E523</f>
        <v>0.68709881565862041</v>
      </c>
      <c r="P522" s="8">
        <f>IF(E522&lt;&gt;0,E522/G522,0)</f>
        <v>106.4375</v>
      </c>
      <c r="Q522" t="str">
        <f t="shared" si="32"/>
        <v>theater</v>
      </c>
      <c r="R522" t="str">
        <f t="shared" si="33"/>
        <v>plays</v>
      </c>
      <c r="S522" s="12">
        <f t="shared" si="34"/>
        <v>43574.208333333328</v>
      </c>
      <c r="T522" s="12">
        <f t="shared" si="35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>D524/E524</f>
        <v>3.081335041796327</v>
      </c>
      <c r="P523" s="8">
        <f>IF(E523&lt;&gt;0,E523/G523,0)</f>
        <v>29.975609756097562</v>
      </c>
      <c r="Q523" t="str">
        <f t="shared" si="32"/>
        <v>film &amp; video</v>
      </c>
      <c r="R523" t="str">
        <f t="shared" si="33"/>
        <v>drama</v>
      </c>
      <c r="S523" s="12">
        <f t="shared" si="34"/>
        <v>42605.208333333328</v>
      </c>
      <c r="T523" s="12">
        <f t="shared" si="35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>D525/E525</f>
        <v>0.14278914802475012</v>
      </c>
      <c r="P524" s="8">
        <f>IF(E524&lt;&gt;0,E524/G524,0)</f>
        <v>85.806282722513089</v>
      </c>
      <c r="Q524" t="str">
        <f t="shared" si="32"/>
        <v>film &amp; video</v>
      </c>
      <c r="R524" t="str">
        <f t="shared" si="33"/>
        <v>shorts</v>
      </c>
      <c r="S524" s="12">
        <f t="shared" si="34"/>
        <v>41093.208333333336</v>
      </c>
      <c r="T524" s="12">
        <f t="shared" si="35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>D526/E526</f>
        <v>1.1918260698087162</v>
      </c>
      <c r="P525" s="8">
        <f>IF(E525&lt;&gt;0,E525/G525,0)</f>
        <v>70.82022471910112</v>
      </c>
      <c r="Q525" t="str">
        <f t="shared" si="32"/>
        <v>film &amp; video</v>
      </c>
      <c r="R525" t="str">
        <f t="shared" si="33"/>
        <v>shorts</v>
      </c>
      <c r="S525" s="12">
        <f t="shared" si="34"/>
        <v>40241.25</v>
      </c>
      <c r="T525" s="12">
        <f t="shared" si="35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>D527/E527</f>
        <v>1.1877828054298643</v>
      </c>
      <c r="P526" s="8">
        <f>IF(E526&lt;&gt;0,E526/G526,0)</f>
        <v>40.998484082870135</v>
      </c>
      <c r="Q526" t="str">
        <f t="shared" si="32"/>
        <v>theater</v>
      </c>
      <c r="R526" t="str">
        <f t="shared" si="33"/>
        <v>plays</v>
      </c>
      <c r="S526" s="12">
        <f t="shared" si="34"/>
        <v>40294.208333333336</v>
      </c>
      <c r="T526" s="12">
        <f t="shared" si="35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>D528/E528</f>
        <v>0.64122373300370827</v>
      </c>
      <c r="P527" s="8">
        <f>IF(E527&lt;&gt;0,E527/G527,0)</f>
        <v>28.063492063492063</v>
      </c>
      <c r="Q527" t="str">
        <f t="shared" si="32"/>
        <v>technology</v>
      </c>
      <c r="R527" t="str">
        <f t="shared" si="33"/>
        <v>wearables</v>
      </c>
      <c r="S527" s="12">
        <f t="shared" si="34"/>
        <v>40505.25</v>
      </c>
      <c r="T527" s="12">
        <f t="shared" si="35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>D529/E529</f>
        <v>1.0038200339558574</v>
      </c>
      <c r="P528" s="8">
        <f>IF(E528&lt;&gt;0,E528/G528,0)</f>
        <v>88.054421768707485</v>
      </c>
      <c r="Q528" t="str">
        <f t="shared" si="32"/>
        <v>theater</v>
      </c>
      <c r="R528" t="str">
        <f t="shared" si="33"/>
        <v>plays</v>
      </c>
      <c r="S528" s="12">
        <f t="shared" si="34"/>
        <v>42364.25</v>
      </c>
      <c r="T528" s="12">
        <f t="shared" si="35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>D530/E530</f>
        <v>1.2453300124533002</v>
      </c>
      <c r="P529" s="8">
        <f>IF(E529&lt;&gt;0,E529/G529,0)</f>
        <v>31</v>
      </c>
      <c r="Q529" t="str">
        <f t="shared" si="32"/>
        <v>film &amp; video</v>
      </c>
      <c r="R529" t="str">
        <f t="shared" si="33"/>
        <v>animation</v>
      </c>
      <c r="S529" s="12">
        <f t="shared" si="34"/>
        <v>42405.25</v>
      </c>
      <c r="T529" s="12">
        <f t="shared" si="35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>D531/E531</f>
        <v>8.8850174216027877</v>
      </c>
      <c r="P530" s="8">
        <f>IF(E530&lt;&gt;0,E530/G530,0)</f>
        <v>90.337500000000006</v>
      </c>
      <c r="Q530" t="str">
        <f t="shared" si="32"/>
        <v>music</v>
      </c>
      <c r="R530" t="str">
        <f t="shared" si="33"/>
        <v>indie rock</v>
      </c>
      <c r="S530" s="12">
        <f t="shared" si="34"/>
        <v>41601.25</v>
      </c>
      <c r="T530" s="12">
        <f t="shared" si="35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>D532/E532</f>
        <v>1.090025745369986</v>
      </c>
      <c r="P531" s="8">
        <f>IF(E531&lt;&gt;0,E531/G531,0)</f>
        <v>63.777777777777779</v>
      </c>
      <c r="Q531" t="str">
        <f t="shared" si="32"/>
        <v>games</v>
      </c>
      <c r="R531" t="str">
        <f t="shared" si="33"/>
        <v>video games</v>
      </c>
      <c r="S531" s="12">
        <f t="shared" si="34"/>
        <v>41769.208333333336</v>
      </c>
      <c r="T531" s="12">
        <f t="shared" si="35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>D533/E533</f>
        <v>1.0468884926375759</v>
      </c>
      <c r="P532" s="8">
        <f>IF(E532&lt;&gt;0,E532/G532,0)</f>
        <v>53.995515695067262</v>
      </c>
      <c r="Q532" t="str">
        <f t="shared" si="32"/>
        <v>publishing</v>
      </c>
      <c r="R532" t="str">
        <f t="shared" si="33"/>
        <v>fiction</v>
      </c>
      <c r="S532" s="12">
        <f t="shared" si="34"/>
        <v>40421.208333333336</v>
      </c>
      <c r="T532" s="12">
        <f t="shared" si="35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>D534/E534</f>
        <v>0.19885657469550086</v>
      </c>
      <c r="P533" s="8">
        <f>IF(E533&lt;&gt;0,E533/G533,0)</f>
        <v>48.993956043956047</v>
      </c>
      <c r="Q533" t="str">
        <f t="shared" si="32"/>
        <v>games</v>
      </c>
      <c r="R533" t="str">
        <f t="shared" si="33"/>
        <v>video games</v>
      </c>
      <c r="S533" s="12">
        <f t="shared" si="34"/>
        <v>41589.25</v>
      </c>
      <c r="T533" s="12">
        <f t="shared" si="35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>D535/E535</f>
        <v>0.62796736308029943</v>
      </c>
      <c r="P534" s="8">
        <f>IF(E534&lt;&gt;0,E534/G534,0)</f>
        <v>63.857142857142854</v>
      </c>
      <c r="Q534" t="str">
        <f t="shared" si="32"/>
        <v>theater</v>
      </c>
      <c r="R534" t="str">
        <f t="shared" si="33"/>
        <v>plays</v>
      </c>
      <c r="S534" s="12">
        <f t="shared" si="34"/>
        <v>43125.25</v>
      </c>
      <c r="T534" s="12">
        <f t="shared" si="35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>D536/E536</f>
        <v>6.6567052670900262</v>
      </c>
      <c r="P535" s="8">
        <f>IF(E535&lt;&gt;0,E535/G535,0)</f>
        <v>82.996393146979258</v>
      </c>
      <c r="Q535" t="str">
        <f t="shared" si="32"/>
        <v>music</v>
      </c>
      <c r="R535" t="str">
        <f t="shared" si="33"/>
        <v>indie rock</v>
      </c>
      <c r="S535" s="12">
        <f t="shared" si="34"/>
        <v>41479.208333333336</v>
      </c>
      <c r="T535" s="12">
        <f t="shared" si="35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>D537/E537</f>
        <v>0.20745232585973031</v>
      </c>
      <c r="P536" s="8">
        <f>IF(E536&lt;&gt;0,E536/G536,0)</f>
        <v>55.08230452674897</v>
      </c>
      <c r="Q536" t="str">
        <f t="shared" si="32"/>
        <v>film &amp; video</v>
      </c>
      <c r="R536" t="str">
        <f t="shared" si="33"/>
        <v>drama</v>
      </c>
      <c r="S536" s="12">
        <f t="shared" si="34"/>
        <v>43329.208333333328</v>
      </c>
      <c r="T536" s="12">
        <f t="shared" si="35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>D538/E538</f>
        <v>0.66680274886031166</v>
      </c>
      <c r="P537" s="8">
        <f>IF(E537&lt;&gt;0,E537/G537,0)</f>
        <v>62.044554455445542</v>
      </c>
      <c r="Q537" t="str">
        <f t="shared" si="32"/>
        <v>theater</v>
      </c>
      <c r="R537" t="str">
        <f t="shared" si="33"/>
        <v>plays</v>
      </c>
      <c r="S537" s="12">
        <f t="shared" si="34"/>
        <v>43259.208333333328</v>
      </c>
      <c r="T537" s="12">
        <f t="shared" si="35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>D539/E539</f>
        <v>0.85308535907413963</v>
      </c>
      <c r="P538" s="8">
        <f>IF(E538&lt;&gt;0,E538/G538,0)</f>
        <v>104.97857142857143</v>
      </c>
      <c r="Q538" t="str">
        <f t="shared" si="32"/>
        <v>publishing</v>
      </c>
      <c r="R538" t="str">
        <f t="shared" si="33"/>
        <v>fiction</v>
      </c>
      <c r="S538" s="12">
        <f t="shared" si="34"/>
        <v>40414.208333333336</v>
      </c>
      <c r="T538" s="12">
        <f t="shared" si="35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>D540/E540</f>
        <v>2.6528035908405512</v>
      </c>
      <c r="P539" s="8">
        <f>IF(E539&lt;&gt;0,E539/G539,0)</f>
        <v>94.044676806083643</v>
      </c>
      <c r="Q539" t="str">
        <f t="shared" si="32"/>
        <v>film &amp; video</v>
      </c>
      <c r="R539" t="str">
        <f t="shared" si="33"/>
        <v>documentary</v>
      </c>
      <c r="S539" s="12">
        <f t="shared" si="34"/>
        <v>43342.208333333328</v>
      </c>
      <c r="T539" s="12">
        <f t="shared" si="35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>D541/E541</f>
        <v>1.3764044943820224</v>
      </c>
      <c r="P540" s="8">
        <f>IF(E540&lt;&gt;0,E540/G540,0)</f>
        <v>44.007716049382715</v>
      </c>
      <c r="Q540" t="str">
        <f t="shared" si="32"/>
        <v>games</v>
      </c>
      <c r="R540" t="str">
        <f t="shared" si="33"/>
        <v>mobile games</v>
      </c>
      <c r="S540" s="12">
        <f t="shared" si="34"/>
        <v>41539.208333333336</v>
      </c>
      <c r="T540" s="12">
        <f t="shared" si="35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>D542/E542</f>
        <v>0.37596651769880118</v>
      </c>
      <c r="P541" s="8">
        <f>IF(E541&lt;&gt;0,E541/G541,0)</f>
        <v>92.467532467532465</v>
      </c>
      <c r="Q541" t="str">
        <f t="shared" si="32"/>
        <v>food</v>
      </c>
      <c r="R541" t="str">
        <f t="shared" si="33"/>
        <v>food trucks</v>
      </c>
      <c r="S541" s="12">
        <f t="shared" si="34"/>
        <v>43647.208333333328</v>
      </c>
      <c r="T541" s="12">
        <f t="shared" si="35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>D543/E543</f>
        <v>4.1312723390428445</v>
      </c>
      <c r="P542" s="8">
        <f>IF(E542&lt;&gt;0,E542/G542,0)</f>
        <v>57.072874493927124</v>
      </c>
      <c r="Q542" t="str">
        <f t="shared" si="32"/>
        <v>photography</v>
      </c>
      <c r="R542" t="str">
        <f t="shared" si="33"/>
        <v>photography books</v>
      </c>
      <c r="S542" s="12">
        <f t="shared" si="34"/>
        <v>43225.208333333328</v>
      </c>
      <c r="T542" s="12">
        <f t="shared" si="35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>D544/E544</f>
        <v>39.896373056994818</v>
      </c>
      <c r="P543" s="8">
        <f>IF(E543&lt;&gt;0,E543/G543,0)</f>
        <v>109.07848101265823</v>
      </c>
      <c r="Q543" t="str">
        <f t="shared" si="32"/>
        <v>games</v>
      </c>
      <c r="R543" t="str">
        <f t="shared" si="33"/>
        <v>mobile games</v>
      </c>
      <c r="S543" s="12">
        <f t="shared" si="34"/>
        <v>42165.208333333328</v>
      </c>
      <c r="T543" s="12">
        <f t="shared" si="35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>D545/E545</f>
        <v>6.1237738026543562</v>
      </c>
      <c r="P544" s="8">
        <f>IF(E544&lt;&gt;0,E544/G544,0)</f>
        <v>39.387755102040813</v>
      </c>
      <c r="Q544" t="str">
        <f t="shared" si="32"/>
        <v>music</v>
      </c>
      <c r="R544" t="str">
        <f t="shared" si="33"/>
        <v>indie rock</v>
      </c>
      <c r="S544" s="12">
        <f t="shared" si="34"/>
        <v>42391.25</v>
      </c>
      <c r="T544" s="12">
        <f t="shared" si="35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>D546/E546</f>
        <v>0.36166365280289331</v>
      </c>
      <c r="P545" s="8">
        <f>IF(E545&lt;&gt;0,E545/G545,0)</f>
        <v>77.022222222222226</v>
      </c>
      <c r="Q545" t="str">
        <f t="shared" si="32"/>
        <v>games</v>
      </c>
      <c r="R545" t="str">
        <f t="shared" si="33"/>
        <v>video games</v>
      </c>
      <c r="S545" s="12">
        <f t="shared" si="34"/>
        <v>41528.208333333336</v>
      </c>
      <c r="T545" s="12">
        <f t="shared" si="35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>D547/E547</f>
        <v>1.1260808365171928</v>
      </c>
      <c r="P546" s="8">
        <f>IF(E546&lt;&gt;0,E546/G546,0)</f>
        <v>92.166666666666671</v>
      </c>
      <c r="Q546" t="str">
        <f t="shared" si="32"/>
        <v>music</v>
      </c>
      <c r="R546" t="str">
        <f t="shared" si="33"/>
        <v>rock</v>
      </c>
      <c r="S546" s="12">
        <f t="shared" si="34"/>
        <v>42377.25</v>
      </c>
      <c r="T546" s="12">
        <f t="shared" si="35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>D548/E548</f>
        <v>0.611353711790393</v>
      </c>
      <c r="P547" s="8">
        <f>IF(E547&lt;&gt;0,E547/G547,0)</f>
        <v>61.007063197026021</v>
      </c>
      <c r="Q547" t="str">
        <f t="shared" si="32"/>
        <v>theater</v>
      </c>
      <c r="R547" t="str">
        <f t="shared" si="33"/>
        <v>plays</v>
      </c>
      <c r="S547" s="12">
        <f t="shared" si="34"/>
        <v>43824.25</v>
      </c>
      <c r="T547" s="12">
        <f t="shared" si="35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>D549/E549</f>
        <v>0.10319917440660474</v>
      </c>
      <c r="P548" s="8">
        <f>IF(E548&lt;&gt;0,E548/G548,0)</f>
        <v>78.068181818181813</v>
      </c>
      <c r="Q548" t="str">
        <f t="shared" si="32"/>
        <v>theater</v>
      </c>
      <c r="R548" t="str">
        <f t="shared" si="33"/>
        <v>plays</v>
      </c>
      <c r="S548" s="12">
        <f t="shared" si="34"/>
        <v>43360.208333333328</v>
      </c>
      <c r="T548" s="12">
        <f t="shared" si="35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>D550/E550</f>
        <v>0.36912114544825042</v>
      </c>
      <c r="P549" s="8">
        <f>IF(E549&lt;&gt;0,E549/G549,0)</f>
        <v>80.75</v>
      </c>
      <c r="Q549" t="str">
        <f t="shared" si="32"/>
        <v>film &amp; video</v>
      </c>
      <c r="R549" t="str">
        <f t="shared" si="33"/>
        <v>drama</v>
      </c>
      <c r="S549" s="12">
        <f t="shared" si="34"/>
        <v>42029.25</v>
      </c>
      <c r="T549" s="12">
        <f t="shared" si="35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>D551/E551</f>
        <v>0.35184809703851244</v>
      </c>
      <c r="P550" s="8">
        <f>IF(E550&lt;&gt;0,E550/G550,0)</f>
        <v>59.991289782244557</v>
      </c>
      <c r="Q550" t="str">
        <f t="shared" si="32"/>
        <v>theater</v>
      </c>
      <c r="R550" t="str">
        <f t="shared" si="33"/>
        <v>plays</v>
      </c>
      <c r="S550" s="12">
        <f t="shared" si="34"/>
        <v>42461.208333333328</v>
      </c>
      <c r="T550" s="12">
        <f t="shared" si="35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>D552/E552</f>
        <v>25</v>
      </c>
      <c r="P551" s="8">
        <f>IF(E551&lt;&gt;0,E551/G551,0)</f>
        <v>110.03018372703411</v>
      </c>
      <c r="Q551" t="str">
        <f t="shared" si="32"/>
        <v>technology</v>
      </c>
      <c r="R551" t="str">
        <f t="shared" si="33"/>
        <v>wearables</v>
      </c>
      <c r="S551" s="12">
        <f t="shared" si="34"/>
        <v>41422.208333333336</v>
      </c>
      <c r="T551" s="12">
        <f t="shared" si="35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>D553/E553</f>
        <v>1.7055247258470805</v>
      </c>
      <c r="P552" s="8">
        <f>IF(E552&lt;&gt;0,E552/G552,0)</f>
        <v>4</v>
      </c>
      <c r="Q552" t="str">
        <f t="shared" si="32"/>
        <v>music</v>
      </c>
      <c r="R552" t="str">
        <f t="shared" si="33"/>
        <v>indie rock</v>
      </c>
      <c r="S552" s="12">
        <f t="shared" si="34"/>
        <v>40968.25</v>
      </c>
      <c r="T552" s="12">
        <f t="shared" si="35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>D554/E554</f>
        <v>1.0151139183397249</v>
      </c>
      <c r="P553" s="8">
        <f>IF(E553&lt;&gt;0,E553/G553,0)</f>
        <v>37.99856063332134</v>
      </c>
      <c r="Q553" t="str">
        <f t="shared" si="32"/>
        <v>technology</v>
      </c>
      <c r="R553" t="str">
        <f t="shared" si="33"/>
        <v>web</v>
      </c>
      <c r="S553" s="12">
        <f t="shared" si="34"/>
        <v>41993.25</v>
      </c>
      <c r="T553" s="12">
        <f t="shared" si="35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>D555/E555</f>
        <v>2.2739996267761455</v>
      </c>
      <c r="P554" s="8">
        <f>IF(E554&lt;&gt;0,E554/G554,0)</f>
        <v>96.369565217391298</v>
      </c>
      <c r="Q554" t="str">
        <f t="shared" si="32"/>
        <v>theater</v>
      </c>
      <c r="R554" t="str">
        <f t="shared" si="33"/>
        <v>plays</v>
      </c>
      <c r="S554" s="12">
        <f t="shared" si="34"/>
        <v>42700.25</v>
      </c>
      <c r="T554" s="12">
        <f t="shared" si="35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>D556/E556</f>
        <v>0.65935591338145472</v>
      </c>
      <c r="P555" s="8">
        <f>IF(E555&lt;&gt;0,E555/G555,0)</f>
        <v>72.978599221789878</v>
      </c>
      <c r="Q555" t="str">
        <f t="shared" si="32"/>
        <v>music</v>
      </c>
      <c r="R555" t="str">
        <f t="shared" si="33"/>
        <v>rock</v>
      </c>
      <c r="S555" s="12">
        <f t="shared" si="34"/>
        <v>40545.25</v>
      </c>
      <c r="T555" s="12">
        <f t="shared" si="35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>D557/E557</f>
        <v>0.44715735680317981</v>
      </c>
      <c r="P556" s="8">
        <f>IF(E556&lt;&gt;0,E556/G556,0)</f>
        <v>26.007220216606498</v>
      </c>
      <c r="Q556" t="str">
        <f t="shared" si="32"/>
        <v>music</v>
      </c>
      <c r="R556" t="str">
        <f t="shared" si="33"/>
        <v>indie rock</v>
      </c>
      <c r="S556" s="12">
        <f t="shared" si="34"/>
        <v>42723.25</v>
      </c>
      <c r="T556" s="12">
        <f t="shared" si="35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>D558/E558</f>
        <v>0.41710114702815432</v>
      </c>
      <c r="P557" s="8">
        <f>IF(E557&lt;&gt;0,E557/G557,0)</f>
        <v>104.36296296296297</v>
      </c>
      <c r="Q557" t="str">
        <f t="shared" si="32"/>
        <v>music</v>
      </c>
      <c r="R557" t="str">
        <f t="shared" si="33"/>
        <v>rock</v>
      </c>
      <c r="S557" s="12">
        <f t="shared" si="34"/>
        <v>41731.208333333336</v>
      </c>
      <c r="T557" s="12">
        <f t="shared" si="35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>D559/E559</f>
        <v>0.50167224080267558</v>
      </c>
      <c r="P558" s="8">
        <f>IF(E558&lt;&gt;0,E558/G558,0)</f>
        <v>102.18852459016394</v>
      </c>
      <c r="Q558" t="str">
        <f t="shared" si="32"/>
        <v>publishing</v>
      </c>
      <c r="R558" t="str">
        <f t="shared" si="33"/>
        <v>translations</v>
      </c>
      <c r="S558" s="12">
        <f t="shared" si="34"/>
        <v>40792.208333333336</v>
      </c>
      <c r="T558" s="12">
        <f t="shared" si="35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>D560/E560</f>
        <v>0.72809440120512181</v>
      </c>
      <c r="P559" s="8">
        <f>IF(E559&lt;&gt;0,E559/G559,0)</f>
        <v>54.117647058823529</v>
      </c>
      <c r="Q559" t="str">
        <f t="shared" si="32"/>
        <v>film &amp; video</v>
      </c>
      <c r="R559" t="str">
        <f t="shared" si="33"/>
        <v>science fiction</v>
      </c>
      <c r="S559" s="12">
        <f t="shared" si="34"/>
        <v>42279.208333333328</v>
      </c>
      <c r="T559" s="12">
        <f t="shared" si="35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>D561/E561</f>
        <v>0.99039700529528507</v>
      </c>
      <c r="P560" s="8">
        <f>IF(E560&lt;&gt;0,E560/G560,0)</f>
        <v>63.222222222222221</v>
      </c>
      <c r="Q560" t="str">
        <f t="shared" si="32"/>
        <v>theater</v>
      </c>
      <c r="R560" t="str">
        <f t="shared" si="33"/>
        <v>plays</v>
      </c>
      <c r="S560" s="12">
        <f t="shared" si="34"/>
        <v>42424.25</v>
      </c>
      <c r="T560" s="12">
        <f t="shared" si="35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>D562/E562</f>
        <v>0.12591921023471342</v>
      </c>
      <c r="P561" s="8">
        <f>IF(E561&lt;&gt;0,E561/G561,0)</f>
        <v>104.03228962818004</v>
      </c>
      <c r="Q561" t="str">
        <f t="shared" si="32"/>
        <v>theater</v>
      </c>
      <c r="R561" t="str">
        <f t="shared" si="33"/>
        <v>plays</v>
      </c>
      <c r="S561" s="12">
        <f t="shared" si="34"/>
        <v>42584.208333333328</v>
      </c>
      <c r="T561" s="12">
        <f t="shared" si="35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>D563/E563</f>
        <v>0.27048958615093321</v>
      </c>
      <c r="P562" s="8">
        <f>IF(E562&lt;&gt;0,E562/G562,0)</f>
        <v>49.994334277620396</v>
      </c>
      <c r="Q562" t="str">
        <f t="shared" si="32"/>
        <v>film &amp; video</v>
      </c>
      <c r="R562" t="str">
        <f t="shared" si="33"/>
        <v>animation</v>
      </c>
      <c r="S562" s="12">
        <f t="shared" si="34"/>
        <v>40865.25</v>
      </c>
      <c r="T562" s="12">
        <f t="shared" si="35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>D564/E564</f>
        <v>7.8014184397163122</v>
      </c>
      <c r="P563" s="8">
        <f>IF(E563&lt;&gt;0,E563/G563,0)</f>
        <v>56.015151515151516</v>
      </c>
      <c r="Q563" t="str">
        <f t="shared" si="32"/>
        <v>theater</v>
      </c>
      <c r="R563" t="str">
        <f t="shared" si="33"/>
        <v>plays</v>
      </c>
      <c r="S563" s="12">
        <f t="shared" si="34"/>
        <v>40833.208333333336</v>
      </c>
      <c r="T563" s="12">
        <f t="shared" si="35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>D565/E565</f>
        <v>0.72449579009203058</v>
      </c>
      <c r="P564" s="8">
        <f>IF(E564&lt;&gt;0,E564/G564,0)</f>
        <v>48.807692307692307</v>
      </c>
      <c r="Q564" t="str">
        <f t="shared" si="32"/>
        <v>music</v>
      </c>
      <c r="R564" t="str">
        <f t="shared" si="33"/>
        <v>rock</v>
      </c>
      <c r="S564" s="12">
        <f t="shared" si="34"/>
        <v>43536.208333333328</v>
      </c>
      <c r="T564" s="12">
        <f t="shared" si="35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>D566/E566</f>
        <v>1.1931283726917175</v>
      </c>
      <c r="P565" s="8">
        <f>IF(E565&lt;&gt;0,E565/G565,0)</f>
        <v>60.082352941176474</v>
      </c>
      <c r="Q565" t="str">
        <f t="shared" si="32"/>
        <v>film &amp; video</v>
      </c>
      <c r="R565" t="str">
        <f t="shared" si="33"/>
        <v>documentary</v>
      </c>
      <c r="S565" s="12">
        <f t="shared" si="34"/>
        <v>43417.25</v>
      </c>
      <c r="T565" s="12">
        <f t="shared" si="35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>D567/E567</f>
        <v>0.48875704294263672</v>
      </c>
      <c r="P566" s="8">
        <f>IF(E566&lt;&gt;0,E566/G566,0)</f>
        <v>78.990502793296088</v>
      </c>
      <c r="Q566" t="str">
        <f t="shared" si="32"/>
        <v>theater</v>
      </c>
      <c r="R566" t="str">
        <f t="shared" si="33"/>
        <v>plays</v>
      </c>
      <c r="S566" s="12">
        <f t="shared" si="34"/>
        <v>42078.208333333328</v>
      </c>
      <c r="T566" s="12">
        <f t="shared" si="35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>D568/E568</f>
        <v>2.2550921435499514</v>
      </c>
      <c r="P567" s="8">
        <f>IF(E567&lt;&gt;0,E567/G567,0)</f>
        <v>53.99499443826474</v>
      </c>
      <c r="Q567" t="str">
        <f t="shared" si="32"/>
        <v>theater</v>
      </c>
      <c r="R567" t="str">
        <f t="shared" si="33"/>
        <v>plays</v>
      </c>
      <c r="S567" s="12">
        <f t="shared" si="34"/>
        <v>40862.25</v>
      </c>
      <c r="T567" s="12">
        <f t="shared" si="35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>D569/E569</f>
        <v>0.45745038681466532</v>
      </c>
      <c r="P568" s="8">
        <f>IF(E568&lt;&gt;0,E568/G568,0)</f>
        <v>111.45945945945945</v>
      </c>
      <c r="Q568" t="str">
        <f t="shared" si="32"/>
        <v>music</v>
      </c>
      <c r="R568" t="str">
        <f t="shared" si="33"/>
        <v>electric music</v>
      </c>
      <c r="S568" s="12">
        <f t="shared" si="34"/>
        <v>42424.25</v>
      </c>
      <c r="T568" s="12">
        <f t="shared" si="35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>D570/E570</f>
        <v>0.53753860774530771</v>
      </c>
      <c r="P569" s="8">
        <f>IF(E569&lt;&gt;0,E569/G569,0)</f>
        <v>60.922131147540981</v>
      </c>
      <c r="Q569" t="str">
        <f t="shared" si="32"/>
        <v>music</v>
      </c>
      <c r="R569" t="str">
        <f t="shared" si="33"/>
        <v>rock</v>
      </c>
      <c r="S569" s="12">
        <f t="shared" si="34"/>
        <v>41830.208333333336</v>
      </c>
      <c r="T569" s="12">
        <f t="shared" si="35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>D571/E571</f>
        <v>0.42133948223456663</v>
      </c>
      <c r="P570" s="8">
        <f>IF(E570&lt;&gt;0,E570/G570,0)</f>
        <v>26.0015444015444</v>
      </c>
      <c r="Q570" t="str">
        <f t="shared" si="32"/>
        <v>theater</v>
      </c>
      <c r="R570" t="str">
        <f t="shared" si="33"/>
        <v>plays</v>
      </c>
      <c r="S570" s="12">
        <f t="shared" si="34"/>
        <v>40374.208333333336</v>
      </c>
      <c r="T570" s="12">
        <f t="shared" si="35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>D572/E572</f>
        <v>0.32716748458537814</v>
      </c>
      <c r="P571" s="8">
        <f>IF(E571&lt;&gt;0,E571/G571,0)</f>
        <v>80.993208828522924</v>
      </c>
      <c r="Q571" t="str">
        <f t="shared" si="32"/>
        <v>film &amp; video</v>
      </c>
      <c r="R571" t="str">
        <f t="shared" si="33"/>
        <v>animation</v>
      </c>
      <c r="S571" s="12">
        <f t="shared" si="34"/>
        <v>40554.25</v>
      </c>
      <c r="T571" s="12">
        <f t="shared" si="35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>D573/E573</f>
        <v>1.062215477996965</v>
      </c>
      <c r="P572" s="8">
        <f>IF(E572&lt;&gt;0,E572/G572,0)</f>
        <v>34.995963302752294</v>
      </c>
      <c r="Q572" t="str">
        <f t="shared" si="32"/>
        <v>music</v>
      </c>
      <c r="R572" t="str">
        <f t="shared" si="33"/>
        <v>rock</v>
      </c>
      <c r="S572" s="12">
        <f t="shared" si="34"/>
        <v>41993.25</v>
      </c>
      <c r="T572" s="12">
        <f t="shared" si="35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>D574/E574</f>
        <v>1.838235294117647</v>
      </c>
      <c r="P573" s="8">
        <f>IF(E573&lt;&gt;0,E573/G573,0)</f>
        <v>94.142857142857139</v>
      </c>
      <c r="Q573" t="str">
        <f t="shared" si="32"/>
        <v>film &amp; video</v>
      </c>
      <c r="R573" t="str">
        <f t="shared" si="33"/>
        <v>shorts</v>
      </c>
      <c r="S573" s="12">
        <f t="shared" si="34"/>
        <v>42174.208333333328</v>
      </c>
      <c r="T573" s="12">
        <f t="shared" si="35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>D575/E575</f>
        <v>0.89381003201707576</v>
      </c>
      <c r="P574" s="8">
        <f>IF(E574&lt;&gt;0,E574/G574,0)</f>
        <v>52.085106382978722</v>
      </c>
      <c r="Q574" t="str">
        <f t="shared" si="32"/>
        <v>music</v>
      </c>
      <c r="R574" t="str">
        <f t="shared" si="33"/>
        <v>rock</v>
      </c>
      <c r="S574" s="12">
        <f t="shared" si="34"/>
        <v>42275.208333333328</v>
      </c>
      <c r="T574" s="12">
        <f t="shared" si="35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>D576/E576</f>
        <v>0.2708939500351159</v>
      </c>
      <c r="P575" s="8">
        <f>IF(E575&lt;&gt;0,E575/G575,0)</f>
        <v>24.986666666666668</v>
      </c>
      <c r="Q575" t="str">
        <f t="shared" si="32"/>
        <v>journalism</v>
      </c>
      <c r="R575" t="str">
        <f t="shared" si="33"/>
        <v>audio</v>
      </c>
      <c r="S575" s="12">
        <f t="shared" si="34"/>
        <v>41761.208333333336</v>
      </c>
      <c r="T575" s="12">
        <f t="shared" si="35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>D577/E577</f>
        <v>1.589057820339177</v>
      </c>
      <c r="P576" s="8">
        <f>IF(E576&lt;&gt;0,E576/G576,0)</f>
        <v>69.215277777777771</v>
      </c>
      <c r="Q576" t="str">
        <f t="shared" si="32"/>
        <v>food</v>
      </c>
      <c r="R576" t="str">
        <f t="shared" si="33"/>
        <v>food trucks</v>
      </c>
      <c r="S576" s="12">
        <f t="shared" si="34"/>
        <v>43806.25</v>
      </c>
      <c r="T576" s="12">
        <f t="shared" si="35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>D578/E578</f>
        <v>1.5401714830104796</v>
      </c>
      <c r="P577" s="8">
        <f>IF(E577&lt;&gt;0,E577/G577,0)</f>
        <v>93.944444444444443</v>
      </c>
      <c r="Q577" t="str">
        <f t="shared" si="32"/>
        <v>theater</v>
      </c>
      <c r="R577" t="str">
        <f t="shared" si="33"/>
        <v>plays</v>
      </c>
      <c r="S577" s="12">
        <f t="shared" si="34"/>
        <v>41779.208333333336</v>
      </c>
      <c r="T577" s="12">
        <f t="shared" si="35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>D579/E579</f>
        <v>5.304010349288486</v>
      </c>
      <c r="P578" s="8">
        <f>IF(E578&lt;&gt;0,E578/G578,0)</f>
        <v>98.40625</v>
      </c>
      <c r="Q578" t="str">
        <f t="shared" si="32"/>
        <v>theater</v>
      </c>
      <c r="R578" t="str">
        <f t="shared" si="33"/>
        <v>plays</v>
      </c>
      <c r="S578" s="12">
        <f t="shared" si="34"/>
        <v>43040.208333333328</v>
      </c>
      <c r="T578" s="12">
        <f t="shared" si="35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>D580/E580</f>
        <v>5.9685799109351807</v>
      </c>
      <c r="P579" s="8">
        <f>IF(E579&lt;&gt;0,E579/G579,0)</f>
        <v>41.783783783783782</v>
      </c>
      <c r="Q579" t="str">
        <f t="shared" ref="Q579:Q642" si="36">LEFT(N579,SEARCH("/",N579)-1)</f>
        <v>music</v>
      </c>
      <c r="R579" t="str">
        <f t="shared" ref="R579:R642" si="37">RIGHT(N579,LEN(N579)-SEARCH("/",N579))</f>
        <v>jazz</v>
      </c>
      <c r="S579" s="12">
        <f t="shared" ref="S579:S642" si="38">(((J579/60/60/24)+DATE(1970,1,1)))</f>
        <v>40613.25</v>
      </c>
      <c r="T579" s="12">
        <f t="shared" ref="T579:T642" si="3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>D581/E581</f>
        <v>0.98899345988195886</v>
      </c>
      <c r="P580" s="8">
        <f>IF(E580&lt;&gt;0,E580/G580,0)</f>
        <v>65.991836734693877</v>
      </c>
      <c r="Q580" t="str">
        <f t="shared" si="36"/>
        <v>film &amp; video</v>
      </c>
      <c r="R580" t="str">
        <f t="shared" si="37"/>
        <v>science fiction</v>
      </c>
      <c r="S580" s="12">
        <f t="shared" si="38"/>
        <v>40878.25</v>
      </c>
      <c r="T580" s="12">
        <f t="shared" si="3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>D582/E582</f>
        <v>0.29282381098824695</v>
      </c>
      <c r="P581" s="8">
        <f>IF(E581&lt;&gt;0,E581/G581,0)</f>
        <v>72.05747126436782</v>
      </c>
      <c r="Q581" t="str">
        <f t="shared" si="36"/>
        <v>music</v>
      </c>
      <c r="R581" t="str">
        <f t="shared" si="37"/>
        <v>jazz</v>
      </c>
      <c r="S581" s="12">
        <f t="shared" si="38"/>
        <v>40762.208333333336</v>
      </c>
      <c r="T581" s="12">
        <f t="shared" si="3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>D583/E583</f>
        <v>1.5620932048945586</v>
      </c>
      <c r="P582" s="8">
        <f>IF(E582&lt;&gt;0,E582/G582,0)</f>
        <v>48.003209242618745</v>
      </c>
      <c r="Q582" t="str">
        <f t="shared" si="36"/>
        <v>theater</v>
      </c>
      <c r="R582" t="str">
        <f t="shared" si="37"/>
        <v>plays</v>
      </c>
      <c r="S582" s="12">
        <f t="shared" si="38"/>
        <v>41696.25</v>
      </c>
      <c r="T582" s="12">
        <f t="shared" si="3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>D584/E584</f>
        <v>1.9201059368792761</v>
      </c>
      <c r="P583" s="8">
        <f>IF(E583&lt;&gt;0,E583/G583,0)</f>
        <v>54.098591549295776</v>
      </c>
      <c r="Q583" t="str">
        <f t="shared" si="36"/>
        <v>technology</v>
      </c>
      <c r="R583" t="str">
        <f t="shared" si="37"/>
        <v>web</v>
      </c>
      <c r="S583" s="12">
        <f t="shared" si="38"/>
        <v>40662.208333333336</v>
      </c>
      <c r="T583" s="12">
        <f t="shared" si="3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>D585/E585</f>
        <v>0.31017166114156303</v>
      </c>
      <c r="P584" s="8">
        <f>IF(E584&lt;&gt;0,E584/G584,0)</f>
        <v>107.88095238095238</v>
      </c>
      <c r="Q584" t="str">
        <f t="shared" si="36"/>
        <v>games</v>
      </c>
      <c r="R584" t="str">
        <f t="shared" si="37"/>
        <v>video games</v>
      </c>
      <c r="S584" s="12">
        <f t="shared" si="38"/>
        <v>42165.208333333328</v>
      </c>
      <c r="T584" s="12">
        <f t="shared" si="3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>D586/E586</f>
        <v>0.83676335286426806</v>
      </c>
      <c r="P585" s="8">
        <f>IF(E585&lt;&gt;0,E585/G585,0)</f>
        <v>67.034103410341032</v>
      </c>
      <c r="Q585" t="str">
        <f t="shared" si="36"/>
        <v>film &amp; video</v>
      </c>
      <c r="R585" t="str">
        <f t="shared" si="37"/>
        <v>documentary</v>
      </c>
      <c r="S585" s="12">
        <f t="shared" si="38"/>
        <v>40959.25</v>
      </c>
      <c r="T585" s="12">
        <f t="shared" si="3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>D587/E587</f>
        <v>0.68120933792575589</v>
      </c>
      <c r="P586" s="8">
        <f>IF(E586&lt;&gt;0,E586/G586,0)</f>
        <v>64.01425914445133</v>
      </c>
      <c r="Q586" t="str">
        <f t="shared" si="36"/>
        <v>technology</v>
      </c>
      <c r="R586" t="str">
        <f t="shared" si="37"/>
        <v>web</v>
      </c>
      <c r="S586" s="12">
        <f t="shared" si="38"/>
        <v>41024.208333333336</v>
      </c>
      <c r="T586" s="12">
        <f t="shared" si="3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>D588/E588</f>
        <v>0.10519987977156597</v>
      </c>
      <c r="P587" s="8">
        <f>IF(E587&lt;&gt;0,E587/G587,0)</f>
        <v>96.066176470588232</v>
      </c>
      <c r="Q587" t="str">
        <f t="shared" si="36"/>
        <v>publishing</v>
      </c>
      <c r="R587" t="str">
        <f t="shared" si="37"/>
        <v>translations</v>
      </c>
      <c r="S587" s="12">
        <f t="shared" si="38"/>
        <v>40255.208333333336</v>
      </c>
      <c r="T587" s="12">
        <f t="shared" si="3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>D589/E589</f>
        <v>1.3718622300058376</v>
      </c>
      <c r="P588" s="8">
        <f>IF(E588&lt;&gt;0,E588/G588,0)</f>
        <v>51.184615384615384</v>
      </c>
      <c r="Q588" t="str">
        <f t="shared" si="36"/>
        <v>music</v>
      </c>
      <c r="R588" t="str">
        <f t="shared" si="37"/>
        <v>rock</v>
      </c>
      <c r="S588" s="12">
        <f t="shared" si="38"/>
        <v>40499.25</v>
      </c>
      <c r="T588" s="12">
        <f t="shared" si="3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>D590/E590</f>
        <v>1.2656906285888674</v>
      </c>
      <c r="P589" s="8">
        <f>IF(E589&lt;&gt;0,E589/G589,0)</f>
        <v>43.92307692307692</v>
      </c>
      <c r="Q589" t="str">
        <f t="shared" si="36"/>
        <v>food</v>
      </c>
      <c r="R589" t="str">
        <f t="shared" si="37"/>
        <v>food trucks</v>
      </c>
      <c r="S589" s="12">
        <f t="shared" si="38"/>
        <v>43484.25</v>
      </c>
      <c r="T589" s="12">
        <f t="shared" si="3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>D591/E591</f>
        <v>1.5450811656561705</v>
      </c>
      <c r="P590" s="8">
        <f>IF(E590&lt;&gt;0,E590/G590,0)</f>
        <v>91.021198830409361</v>
      </c>
      <c r="Q590" t="str">
        <f t="shared" si="36"/>
        <v>theater</v>
      </c>
      <c r="R590" t="str">
        <f t="shared" si="37"/>
        <v>plays</v>
      </c>
      <c r="S590" s="12">
        <f t="shared" si="38"/>
        <v>40262.208333333336</v>
      </c>
      <c r="T590" s="12">
        <f t="shared" si="3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>D592/E592</f>
        <v>1.2190934065934067</v>
      </c>
      <c r="P591" s="8">
        <f>IF(E591&lt;&gt;0,E591/G591,0)</f>
        <v>50.127450980392155</v>
      </c>
      <c r="Q591" t="str">
        <f t="shared" si="36"/>
        <v>film &amp; video</v>
      </c>
      <c r="R591" t="str">
        <f t="shared" si="37"/>
        <v>documentary</v>
      </c>
      <c r="S591" s="12">
        <f t="shared" si="38"/>
        <v>42190.208333333328</v>
      </c>
      <c r="T591" s="12">
        <f t="shared" si="3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>D593/E593</f>
        <v>9.6370061034371984E-2</v>
      </c>
      <c r="P592" s="8">
        <f>IF(E592&lt;&gt;0,E592/G592,0)</f>
        <v>67.720930232558146</v>
      </c>
      <c r="Q592" t="str">
        <f t="shared" si="36"/>
        <v>publishing</v>
      </c>
      <c r="R592" t="str">
        <f t="shared" si="37"/>
        <v>radio &amp; podcasts</v>
      </c>
      <c r="S592" s="12">
        <f t="shared" si="38"/>
        <v>41994.25</v>
      </c>
      <c r="T592" s="12">
        <f t="shared" si="3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>D594/E594</f>
        <v>7.7458874672726372</v>
      </c>
      <c r="P593" s="8">
        <f>IF(E593&lt;&gt;0,E593/G593,0)</f>
        <v>61.03921568627451</v>
      </c>
      <c r="Q593" t="str">
        <f t="shared" si="36"/>
        <v>games</v>
      </c>
      <c r="R593" t="str">
        <f t="shared" si="37"/>
        <v>video games</v>
      </c>
      <c r="S593" s="12">
        <f t="shared" si="38"/>
        <v>40373.208333333336</v>
      </c>
      <c r="T593" s="12">
        <f t="shared" si="3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>D595/E595</f>
        <v>0.64581917063222294</v>
      </c>
      <c r="P594" s="8">
        <f>IF(E594&lt;&gt;0,E594/G594,0)</f>
        <v>80.011857707509876</v>
      </c>
      <c r="Q594" t="str">
        <f t="shared" si="36"/>
        <v>theater</v>
      </c>
      <c r="R594" t="str">
        <f t="shared" si="37"/>
        <v>plays</v>
      </c>
      <c r="S594" s="12">
        <f t="shared" si="38"/>
        <v>41789.208333333336</v>
      </c>
      <c r="T594" s="12">
        <f t="shared" si="3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>D596/E596</f>
        <v>14.086146682188591</v>
      </c>
      <c r="P595" s="8">
        <f>IF(E595&lt;&gt;0,E595/G595,0)</f>
        <v>47.001497753369947</v>
      </c>
      <c r="Q595" t="str">
        <f t="shared" si="36"/>
        <v>film &amp; video</v>
      </c>
      <c r="R595" t="str">
        <f t="shared" si="37"/>
        <v>animation</v>
      </c>
      <c r="S595" s="12">
        <f t="shared" si="38"/>
        <v>41724.208333333336</v>
      </c>
      <c r="T595" s="12">
        <f t="shared" si="3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>D597/E597</f>
        <v>0.47955250861216275</v>
      </c>
      <c r="P596" s="8">
        <f>IF(E596&lt;&gt;0,E596/G596,0)</f>
        <v>71.127388535031841</v>
      </c>
      <c r="Q596" t="str">
        <f t="shared" si="36"/>
        <v>theater</v>
      </c>
      <c r="R596" t="str">
        <f t="shared" si="37"/>
        <v>plays</v>
      </c>
      <c r="S596" s="12">
        <f t="shared" si="38"/>
        <v>42548.208333333328</v>
      </c>
      <c r="T596" s="12">
        <f t="shared" si="3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>D598/E598</f>
        <v>1.0031746031746032</v>
      </c>
      <c r="P597" s="8">
        <f>IF(E597&lt;&gt;0,E597/G597,0)</f>
        <v>89.99079189686924</v>
      </c>
      <c r="Q597" t="str">
        <f t="shared" si="36"/>
        <v>theater</v>
      </c>
      <c r="R597" t="str">
        <f t="shared" si="37"/>
        <v>plays</v>
      </c>
      <c r="S597" s="12">
        <f t="shared" si="38"/>
        <v>40253.208333333336</v>
      </c>
      <c r="T597" s="12">
        <f t="shared" si="3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>D599/E599</f>
        <v>0.49603774726271854</v>
      </c>
      <c r="P598" s="8">
        <f>IF(E598&lt;&gt;0,E598/G598,0)</f>
        <v>43.032786885245905</v>
      </c>
      <c r="Q598" t="str">
        <f t="shared" si="36"/>
        <v>film &amp; video</v>
      </c>
      <c r="R598" t="str">
        <f t="shared" si="37"/>
        <v>drama</v>
      </c>
      <c r="S598" s="12">
        <f t="shared" si="38"/>
        <v>42434.25</v>
      </c>
      <c r="T598" s="12">
        <f t="shared" si="3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>D600/E600</f>
        <v>0.61693997771055564</v>
      </c>
      <c r="P599" s="8">
        <f>IF(E599&lt;&gt;0,E599/G599,0)</f>
        <v>67.997714808043881</v>
      </c>
      <c r="Q599" t="str">
        <f t="shared" si="36"/>
        <v>theater</v>
      </c>
      <c r="R599" t="str">
        <f t="shared" si="37"/>
        <v>plays</v>
      </c>
      <c r="S599" s="12">
        <f t="shared" si="38"/>
        <v>43786.25</v>
      </c>
      <c r="T599" s="12">
        <f t="shared" si="3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>D601/E601</f>
        <v>27.445226917057902</v>
      </c>
      <c r="P600" s="8">
        <f>IF(E600&lt;&gt;0,E600/G600,0)</f>
        <v>73.004566210045667</v>
      </c>
      <c r="Q600" t="str">
        <f t="shared" si="36"/>
        <v>music</v>
      </c>
      <c r="R600" t="str">
        <f t="shared" si="37"/>
        <v>rock</v>
      </c>
      <c r="S600" s="12">
        <f t="shared" si="38"/>
        <v>40344.208333333336</v>
      </c>
      <c r="T600" s="12">
        <f t="shared" si="3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>D602/E602</f>
        <v>20</v>
      </c>
      <c r="P601" s="8">
        <f>IF(E601&lt;&gt;0,E601/G601,0)</f>
        <v>62.341463414634148</v>
      </c>
      <c r="Q601" t="str">
        <f t="shared" si="36"/>
        <v>film &amp; video</v>
      </c>
      <c r="R601" t="str">
        <f t="shared" si="37"/>
        <v>documentary</v>
      </c>
      <c r="S601" s="12">
        <f t="shared" si="38"/>
        <v>42047.25</v>
      </c>
      <c r="T601" s="12">
        <f t="shared" si="3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>D603/E603</f>
        <v>0.48394530649869411</v>
      </c>
      <c r="P602" s="8">
        <f>IF(E602&lt;&gt;0,E602/G602,0)</f>
        <v>5</v>
      </c>
      <c r="Q602" t="str">
        <f t="shared" si="36"/>
        <v>food</v>
      </c>
      <c r="R602" t="str">
        <f t="shared" si="37"/>
        <v>food trucks</v>
      </c>
      <c r="S602" s="12">
        <f t="shared" si="38"/>
        <v>41485.208333333336</v>
      </c>
      <c r="T602" s="12">
        <f t="shared" si="3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>D604/E604</f>
        <v>0.77981047644116874</v>
      </c>
      <c r="P603" s="8">
        <f>IF(E603&lt;&gt;0,E603/G603,0)</f>
        <v>67.103092783505161</v>
      </c>
      <c r="Q603" t="str">
        <f t="shared" si="36"/>
        <v>technology</v>
      </c>
      <c r="R603" t="str">
        <f t="shared" si="37"/>
        <v>wearables</v>
      </c>
      <c r="S603" s="12">
        <f t="shared" si="38"/>
        <v>41789.208333333336</v>
      </c>
      <c r="T603" s="12">
        <f t="shared" si="3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>D605/E605</f>
        <v>0.83569851781772309</v>
      </c>
      <c r="P604" s="8">
        <f>IF(E604&lt;&gt;0,E604/G604,0)</f>
        <v>79.978947368421046</v>
      </c>
      <c r="Q604" t="str">
        <f t="shared" si="36"/>
        <v>theater</v>
      </c>
      <c r="R604" t="str">
        <f t="shared" si="37"/>
        <v>plays</v>
      </c>
      <c r="S604" s="12">
        <f t="shared" si="38"/>
        <v>42160.208333333328</v>
      </c>
      <c r="T604" s="12">
        <f t="shared" si="3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>D606/E606</f>
        <v>0.58571824773174497</v>
      </c>
      <c r="P605" s="8">
        <f>IF(E605&lt;&gt;0,E605/G605,0)</f>
        <v>62.176470588235297</v>
      </c>
      <c r="Q605" t="str">
        <f t="shared" si="36"/>
        <v>theater</v>
      </c>
      <c r="R605" t="str">
        <f t="shared" si="37"/>
        <v>plays</v>
      </c>
      <c r="S605" s="12">
        <f t="shared" si="38"/>
        <v>43573.208333333328</v>
      </c>
      <c r="T605" s="12">
        <f t="shared" si="3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>D607/E607</f>
        <v>0.53415344771770801</v>
      </c>
      <c r="P606" s="8">
        <f>IF(E606&lt;&gt;0,E606/G606,0)</f>
        <v>53.005950297514879</v>
      </c>
      <c r="Q606" t="str">
        <f t="shared" si="36"/>
        <v>theater</v>
      </c>
      <c r="R606" t="str">
        <f t="shared" si="37"/>
        <v>plays</v>
      </c>
      <c r="S606" s="12">
        <f t="shared" si="38"/>
        <v>40565.25</v>
      </c>
      <c r="T606" s="12">
        <f t="shared" si="3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>D608/E608</f>
        <v>0.53083528493364562</v>
      </c>
      <c r="P607" s="8">
        <f>IF(E607&lt;&gt;0,E607/G607,0)</f>
        <v>57.738317757009348</v>
      </c>
      <c r="Q607" t="str">
        <f t="shared" si="36"/>
        <v>publishing</v>
      </c>
      <c r="R607" t="str">
        <f t="shared" si="37"/>
        <v>nonfiction</v>
      </c>
      <c r="S607" s="12">
        <f t="shared" si="38"/>
        <v>42280.208333333328</v>
      </c>
      <c r="T607" s="12">
        <f t="shared" si="3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>D609/E609</f>
        <v>0.76162221102913097</v>
      </c>
      <c r="P608" s="8">
        <f>IF(E608&lt;&gt;0,E608/G608,0)</f>
        <v>40.03125</v>
      </c>
      <c r="Q608" t="str">
        <f t="shared" si="36"/>
        <v>music</v>
      </c>
      <c r="R608" t="str">
        <f t="shared" si="37"/>
        <v>rock</v>
      </c>
      <c r="S608" s="12">
        <f t="shared" si="38"/>
        <v>42436.25</v>
      </c>
      <c r="T608" s="12">
        <f t="shared" si="3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>D610/E610</f>
        <v>0.35214446952595935</v>
      </c>
      <c r="P609" s="8">
        <f>IF(E609&lt;&gt;0,E609/G609,0)</f>
        <v>81.016591928251117</v>
      </c>
      <c r="Q609" t="str">
        <f t="shared" si="36"/>
        <v>food</v>
      </c>
      <c r="R609" t="str">
        <f t="shared" si="37"/>
        <v>food trucks</v>
      </c>
      <c r="S609" s="12">
        <f t="shared" si="38"/>
        <v>41721.208333333336</v>
      </c>
      <c r="T609" s="12">
        <f t="shared" si="3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>D611/E611</f>
        <v>0.83042683939544926</v>
      </c>
      <c r="P610" s="8">
        <f>IF(E610&lt;&gt;0,E610/G610,0)</f>
        <v>35.047468354430379</v>
      </c>
      <c r="Q610" t="str">
        <f t="shared" si="36"/>
        <v>music</v>
      </c>
      <c r="R610" t="str">
        <f t="shared" si="37"/>
        <v>jazz</v>
      </c>
      <c r="S610" s="12">
        <f t="shared" si="38"/>
        <v>43530.25</v>
      </c>
      <c r="T610" s="12">
        <f t="shared" si="3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>D612/E612</f>
        <v>0.23863154842882311</v>
      </c>
      <c r="P611" s="8">
        <f>IF(E611&lt;&gt;0,E611/G611,0)</f>
        <v>102.92307692307692</v>
      </c>
      <c r="Q611" t="str">
        <f t="shared" si="36"/>
        <v>film &amp; video</v>
      </c>
      <c r="R611" t="str">
        <f t="shared" si="37"/>
        <v>science fiction</v>
      </c>
      <c r="S611" s="12">
        <f t="shared" si="38"/>
        <v>43481.25</v>
      </c>
      <c r="T611" s="12">
        <f t="shared" si="3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>D613/E613</f>
        <v>7.21830985915493</v>
      </c>
      <c r="P612" s="8">
        <f>IF(E612&lt;&gt;0,E612/G612,0)</f>
        <v>27.998126756166094</v>
      </c>
      <c r="Q612" t="str">
        <f t="shared" si="36"/>
        <v>theater</v>
      </c>
      <c r="R612" t="str">
        <f t="shared" si="37"/>
        <v>plays</v>
      </c>
      <c r="S612" s="12">
        <f t="shared" si="38"/>
        <v>41259.25</v>
      </c>
      <c r="T612" s="12">
        <f t="shared" si="3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>D614/E614</f>
        <v>0.71717755928282245</v>
      </c>
      <c r="P613" s="8">
        <f>IF(E613&lt;&gt;0,E613/G613,0)</f>
        <v>75.733333333333334</v>
      </c>
      <c r="Q613" t="str">
        <f t="shared" si="36"/>
        <v>theater</v>
      </c>
      <c r="R613" t="str">
        <f t="shared" si="37"/>
        <v>plays</v>
      </c>
      <c r="S613" s="12">
        <f t="shared" si="38"/>
        <v>41480.208333333336</v>
      </c>
      <c r="T613" s="12">
        <f t="shared" si="3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>D615/E615</f>
        <v>0.57471264367816088</v>
      </c>
      <c r="P614" s="8">
        <f>IF(E614&lt;&gt;0,E614/G614,0)</f>
        <v>45.026041666666664</v>
      </c>
      <c r="Q614" t="str">
        <f t="shared" si="36"/>
        <v>music</v>
      </c>
      <c r="R614" t="str">
        <f t="shared" si="37"/>
        <v>electric music</v>
      </c>
      <c r="S614" s="12">
        <f t="shared" si="38"/>
        <v>40474.208333333336</v>
      </c>
      <c r="T614" s="12">
        <f t="shared" si="3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>D616/E616</f>
        <v>0.64312583424341707</v>
      </c>
      <c r="P615" s="8">
        <f>IF(E615&lt;&gt;0,E615/G615,0)</f>
        <v>73.615384615384613</v>
      </c>
      <c r="Q615" t="str">
        <f t="shared" si="36"/>
        <v>theater</v>
      </c>
      <c r="R615" t="str">
        <f t="shared" si="37"/>
        <v>plays</v>
      </c>
      <c r="S615" s="12">
        <f t="shared" si="38"/>
        <v>42973.208333333328</v>
      </c>
      <c r="T615" s="12">
        <f t="shared" si="3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>D617/E617</f>
        <v>0.58669243511871894</v>
      </c>
      <c r="P616" s="8">
        <f>IF(E616&lt;&gt;0,E616/G616,0)</f>
        <v>56.991701244813278</v>
      </c>
      <c r="Q616" t="str">
        <f t="shared" si="36"/>
        <v>theater</v>
      </c>
      <c r="R616" t="str">
        <f t="shared" si="37"/>
        <v>plays</v>
      </c>
      <c r="S616" s="12">
        <f t="shared" si="38"/>
        <v>42746.25</v>
      </c>
      <c r="T616" s="12">
        <f t="shared" si="3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>D618/E618</f>
        <v>0.52766097782174948</v>
      </c>
      <c r="P617" s="8">
        <f>IF(E617&lt;&gt;0,E617/G617,0)</f>
        <v>85.223529411764702</v>
      </c>
      <c r="Q617" t="str">
        <f t="shared" si="36"/>
        <v>theater</v>
      </c>
      <c r="R617" t="str">
        <f t="shared" si="37"/>
        <v>plays</v>
      </c>
      <c r="S617" s="12">
        <f t="shared" si="38"/>
        <v>42489.208333333328</v>
      </c>
      <c r="T617" s="12">
        <f t="shared" si="3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>D619/E619</f>
        <v>0.40045766590389015</v>
      </c>
      <c r="P618" s="8">
        <f>IF(E618&lt;&gt;0,E618/G618,0)</f>
        <v>50.962184873949582</v>
      </c>
      <c r="Q618" t="str">
        <f t="shared" si="36"/>
        <v>music</v>
      </c>
      <c r="R618" t="str">
        <f t="shared" si="37"/>
        <v>indie rock</v>
      </c>
      <c r="S618" s="12">
        <f t="shared" si="38"/>
        <v>41537.208333333336</v>
      </c>
      <c r="T618" s="12">
        <f t="shared" si="3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>D620/E620</f>
        <v>2.0466420025351155</v>
      </c>
      <c r="P619" s="8">
        <f>IF(E619&lt;&gt;0,E619/G619,0)</f>
        <v>63.563636363636363</v>
      </c>
      <c r="Q619" t="str">
        <f t="shared" si="36"/>
        <v>theater</v>
      </c>
      <c r="R619" t="str">
        <f t="shared" si="37"/>
        <v>plays</v>
      </c>
      <c r="S619" s="12">
        <f t="shared" si="38"/>
        <v>41794.208333333336</v>
      </c>
      <c r="T619" s="12">
        <f t="shared" si="3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>D621/E621</f>
        <v>3.5134601933389531</v>
      </c>
      <c r="P620" s="8">
        <f>IF(E620&lt;&gt;0,E620/G620,0)</f>
        <v>80.999165275459092</v>
      </c>
      <c r="Q620" t="str">
        <f t="shared" si="36"/>
        <v>publishing</v>
      </c>
      <c r="R620" t="str">
        <f t="shared" si="37"/>
        <v>nonfiction</v>
      </c>
      <c r="S620" s="12">
        <f t="shared" si="38"/>
        <v>41396.208333333336</v>
      </c>
      <c r="T620" s="12">
        <f t="shared" si="3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>D622/E622</f>
        <v>0.37310195227765725</v>
      </c>
      <c r="P621" s="8">
        <f>IF(E621&lt;&gt;0,E621/G621,0)</f>
        <v>86.044753086419746</v>
      </c>
      <c r="Q621" t="str">
        <f t="shared" si="36"/>
        <v>theater</v>
      </c>
      <c r="R621" t="str">
        <f t="shared" si="37"/>
        <v>plays</v>
      </c>
      <c r="S621" s="12">
        <f t="shared" si="38"/>
        <v>40669.208333333336</v>
      </c>
      <c r="T621" s="12">
        <f t="shared" si="3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>D623/E623</f>
        <v>0.16134216513622698</v>
      </c>
      <c r="P622" s="8">
        <f>IF(E622&lt;&gt;0,E622/G622,0)</f>
        <v>90.0390625</v>
      </c>
      <c r="Q622" t="str">
        <f t="shared" si="36"/>
        <v>photography</v>
      </c>
      <c r="R622" t="str">
        <f t="shared" si="37"/>
        <v>photography books</v>
      </c>
      <c r="S622" s="12">
        <f t="shared" si="38"/>
        <v>42559.208333333328</v>
      </c>
      <c r="T622" s="12">
        <f t="shared" si="3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>D624/E624</f>
        <v>31.947261663286003</v>
      </c>
      <c r="P623" s="8">
        <f>IF(E623&lt;&gt;0,E623/G623,0)</f>
        <v>74.006063432835816</v>
      </c>
      <c r="Q623" t="str">
        <f t="shared" si="36"/>
        <v>theater</v>
      </c>
      <c r="R623" t="str">
        <f t="shared" si="37"/>
        <v>plays</v>
      </c>
      <c r="S623" s="12">
        <f t="shared" si="38"/>
        <v>42626.208333333328</v>
      </c>
      <c r="T623" s="12">
        <f t="shared" si="3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>D625/E625</f>
        <v>0.6253066854103948</v>
      </c>
      <c r="P624" s="8">
        <f>IF(E624&lt;&gt;0,E624/G624,0)</f>
        <v>92.4375</v>
      </c>
      <c r="Q624" t="str">
        <f t="shared" si="36"/>
        <v>music</v>
      </c>
      <c r="R624" t="str">
        <f t="shared" si="37"/>
        <v>indie rock</v>
      </c>
      <c r="S624" s="12">
        <f t="shared" si="38"/>
        <v>43205.208333333328</v>
      </c>
      <c r="T624" s="12">
        <f t="shared" si="3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>D626/E626</f>
        <v>0.35791985402484383</v>
      </c>
      <c r="P625" s="8">
        <f>IF(E625&lt;&gt;0,E625/G625,0)</f>
        <v>55.999257333828446</v>
      </c>
      <c r="Q625" t="str">
        <f t="shared" si="36"/>
        <v>theater</v>
      </c>
      <c r="R625" t="str">
        <f t="shared" si="37"/>
        <v>plays</v>
      </c>
      <c r="S625" s="12">
        <f t="shared" si="38"/>
        <v>42201.208333333328</v>
      </c>
      <c r="T625" s="12">
        <f t="shared" si="3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>D627/E627</f>
        <v>1.2924349474409789</v>
      </c>
      <c r="P626" s="8">
        <f>IF(E626&lt;&gt;0,E626/G626,0)</f>
        <v>32.983796296296298</v>
      </c>
      <c r="Q626" t="str">
        <f t="shared" si="36"/>
        <v>photography</v>
      </c>
      <c r="R626" t="str">
        <f t="shared" si="37"/>
        <v>photography books</v>
      </c>
      <c r="S626" s="12">
        <f t="shared" si="38"/>
        <v>42029.25</v>
      </c>
      <c r="T626" s="12">
        <f t="shared" si="3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>D628/E628</f>
        <v>0.48466489965921999</v>
      </c>
      <c r="P627" s="8">
        <f>IF(E627&lt;&gt;0,E627/G627,0)</f>
        <v>93.596774193548384</v>
      </c>
      <c r="Q627" t="str">
        <f t="shared" si="36"/>
        <v>theater</v>
      </c>
      <c r="R627" t="str">
        <f t="shared" si="37"/>
        <v>plays</v>
      </c>
      <c r="S627" s="12">
        <f t="shared" si="38"/>
        <v>43857.25</v>
      </c>
      <c r="T627" s="12">
        <f t="shared" si="3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>D629/E629</f>
        <v>0.14404033129276198</v>
      </c>
      <c r="P628" s="8">
        <f>IF(E628&lt;&gt;0,E628/G628,0)</f>
        <v>69.867724867724874</v>
      </c>
      <c r="Q628" t="str">
        <f t="shared" si="36"/>
        <v>theater</v>
      </c>
      <c r="R628" t="str">
        <f t="shared" si="37"/>
        <v>plays</v>
      </c>
      <c r="S628" s="12">
        <f t="shared" si="38"/>
        <v>40449.208333333336</v>
      </c>
      <c r="T628" s="12">
        <f t="shared" si="3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>D630/E630</f>
        <v>0.6588072122052705</v>
      </c>
      <c r="P629" s="8">
        <f>IF(E629&lt;&gt;0,E629/G629,0)</f>
        <v>72.129870129870127</v>
      </c>
      <c r="Q629" t="str">
        <f t="shared" si="36"/>
        <v>food</v>
      </c>
      <c r="R629" t="str">
        <f t="shared" si="37"/>
        <v>food trucks</v>
      </c>
      <c r="S629" s="12">
        <f t="shared" si="38"/>
        <v>40345.208333333336</v>
      </c>
      <c r="T629" s="12">
        <f t="shared" si="3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>D631/E631</f>
        <v>1.5484173336217464</v>
      </c>
      <c r="P630" s="8">
        <f>IF(E630&lt;&gt;0,E630/G630,0)</f>
        <v>30.041666666666668</v>
      </c>
      <c r="Q630" t="str">
        <f t="shared" si="36"/>
        <v>music</v>
      </c>
      <c r="R630" t="str">
        <f t="shared" si="37"/>
        <v>indie rock</v>
      </c>
      <c r="S630" s="12">
        <f t="shared" si="38"/>
        <v>40455.208333333336</v>
      </c>
      <c r="T630" s="12">
        <f t="shared" si="3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>D632/E632</f>
        <v>1.5904905407667838</v>
      </c>
      <c r="P631" s="8">
        <f>IF(E631&lt;&gt;0,E631/G631,0)</f>
        <v>73.968000000000004</v>
      </c>
      <c r="Q631" t="str">
        <f t="shared" si="36"/>
        <v>theater</v>
      </c>
      <c r="R631" t="str">
        <f t="shared" si="37"/>
        <v>plays</v>
      </c>
      <c r="S631" s="12">
        <f t="shared" si="38"/>
        <v>42557.208333333328</v>
      </c>
      <c r="T631" s="12">
        <f t="shared" si="3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>D633/E633</f>
        <v>0.32216635103071467</v>
      </c>
      <c r="P632" s="8">
        <f>IF(E632&lt;&gt;0,E632/G632,0)</f>
        <v>68.65517241379311</v>
      </c>
      <c r="Q632" t="str">
        <f t="shared" si="36"/>
        <v>theater</v>
      </c>
      <c r="R632" t="str">
        <f t="shared" si="37"/>
        <v>plays</v>
      </c>
      <c r="S632" s="12">
        <f t="shared" si="38"/>
        <v>43586.208333333328</v>
      </c>
      <c r="T632" s="12">
        <f t="shared" si="3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>D634/E634</f>
        <v>2.3331823182965503</v>
      </c>
      <c r="P633" s="8">
        <f>IF(E633&lt;&gt;0,E633/G633,0)</f>
        <v>59.992164544564154</v>
      </c>
      <c r="Q633" t="str">
        <f t="shared" si="36"/>
        <v>theater</v>
      </c>
      <c r="R633" t="str">
        <f t="shared" si="37"/>
        <v>plays</v>
      </c>
      <c r="S633" s="12">
        <f t="shared" si="38"/>
        <v>43550.208333333328</v>
      </c>
      <c r="T633" s="12">
        <f t="shared" si="3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>D635/E635</f>
        <v>1.2030885257676422</v>
      </c>
      <c r="P634" s="8">
        <f>IF(E634&lt;&gt;0,E634/G634,0)</f>
        <v>111.15827338129496</v>
      </c>
      <c r="Q634" t="str">
        <f t="shared" si="36"/>
        <v>theater</v>
      </c>
      <c r="R634" t="str">
        <f t="shared" si="37"/>
        <v>plays</v>
      </c>
      <c r="S634" s="12">
        <f t="shared" si="38"/>
        <v>41945.208333333336</v>
      </c>
      <c r="T634" s="12">
        <f t="shared" si="3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>D636/E636</f>
        <v>1.273377574765147</v>
      </c>
      <c r="P635" s="8">
        <f>IF(E635&lt;&gt;0,E635/G635,0)</f>
        <v>53.038095238095238</v>
      </c>
      <c r="Q635" t="str">
        <f t="shared" si="36"/>
        <v>film &amp; video</v>
      </c>
      <c r="R635" t="str">
        <f t="shared" si="37"/>
        <v>animation</v>
      </c>
      <c r="S635" s="12">
        <f t="shared" si="38"/>
        <v>42315.25</v>
      </c>
      <c r="T635" s="12">
        <f t="shared" si="3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>D637/E637</f>
        <v>0.87647392647707922</v>
      </c>
      <c r="P636" s="8">
        <f>IF(E636&lt;&gt;0,E636/G636,0)</f>
        <v>55.985524728588658</v>
      </c>
      <c r="Q636" t="str">
        <f t="shared" si="36"/>
        <v>film &amp; video</v>
      </c>
      <c r="R636" t="str">
        <f t="shared" si="37"/>
        <v>television</v>
      </c>
      <c r="S636" s="12">
        <f t="shared" si="38"/>
        <v>42819.208333333328</v>
      </c>
      <c r="T636" s="12">
        <f t="shared" si="3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>D638/E638</f>
        <v>1.5494823302584038</v>
      </c>
      <c r="P637" s="8">
        <f>IF(E637&lt;&gt;0,E637/G637,0)</f>
        <v>69.986760812003524</v>
      </c>
      <c r="Q637" t="str">
        <f t="shared" si="36"/>
        <v>film &amp; video</v>
      </c>
      <c r="R637" t="str">
        <f t="shared" si="37"/>
        <v>television</v>
      </c>
      <c r="S637" s="12">
        <f t="shared" si="38"/>
        <v>41314.25</v>
      </c>
      <c r="T637" s="12">
        <f t="shared" si="3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>D639/E639</f>
        <v>1.2592592592592593</v>
      </c>
      <c r="P638" s="8">
        <f>IF(E638&lt;&gt;0,E638/G638,0)</f>
        <v>48.998079877112133</v>
      </c>
      <c r="Q638" t="str">
        <f t="shared" si="36"/>
        <v>film &amp; video</v>
      </c>
      <c r="R638" t="str">
        <f t="shared" si="37"/>
        <v>animation</v>
      </c>
      <c r="S638" s="12">
        <f t="shared" si="38"/>
        <v>40926.25</v>
      </c>
      <c r="T638" s="12">
        <f t="shared" si="3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>D640/E640</f>
        <v>8.7572440437862209</v>
      </c>
      <c r="P639" s="8">
        <f>IF(E639&lt;&gt;0,E639/G639,0)</f>
        <v>103.84615384615384</v>
      </c>
      <c r="Q639" t="str">
        <f t="shared" si="36"/>
        <v>theater</v>
      </c>
      <c r="R639" t="str">
        <f t="shared" si="37"/>
        <v>plays</v>
      </c>
      <c r="S639" s="12">
        <f t="shared" si="38"/>
        <v>42688.25</v>
      </c>
      <c r="T639" s="12">
        <f t="shared" si="3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>D641/E641</f>
        <v>1.7798013245033113</v>
      </c>
      <c r="P640" s="8">
        <f>IF(E640&lt;&gt;0,E640/G640,0)</f>
        <v>99.127659574468083</v>
      </c>
      <c r="Q640" t="str">
        <f t="shared" si="36"/>
        <v>theater</v>
      </c>
      <c r="R640" t="str">
        <f t="shared" si="37"/>
        <v>plays</v>
      </c>
      <c r="S640" s="12">
        <f t="shared" si="38"/>
        <v>40386.208333333336</v>
      </c>
      <c r="T640" s="12">
        <f t="shared" si="3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>D642/E642</f>
        <v>6.0599929182052712</v>
      </c>
      <c r="P641" s="8">
        <f>IF(E641&lt;&gt;0,E641/G641,0)</f>
        <v>107.37777777777778</v>
      </c>
      <c r="Q641" t="str">
        <f t="shared" si="36"/>
        <v>film &amp; video</v>
      </c>
      <c r="R641" t="str">
        <f t="shared" si="37"/>
        <v>drama</v>
      </c>
      <c r="S641" s="12">
        <f t="shared" si="38"/>
        <v>43309.208333333328</v>
      </c>
      <c r="T641" s="12">
        <f t="shared" si="3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>D643/E643</f>
        <v>0.83355502349915755</v>
      </c>
      <c r="P642" s="8">
        <f>IF(E642&lt;&gt;0,E642/G642,0)</f>
        <v>76.922178988326849</v>
      </c>
      <c r="Q642" t="str">
        <f t="shared" si="36"/>
        <v>theater</v>
      </c>
      <c r="R642" t="str">
        <f t="shared" si="37"/>
        <v>plays</v>
      </c>
      <c r="S642" s="12">
        <f t="shared" si="38"/>
        <v>42387.25</v>
      </c>
      <c r="T642" s="12">
        <f t="shared" si="3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>D644/E644</f>
        <v>0.68749065909430573</v>
      </c>
      <c r="P643" s="8">
        <f>IF(E643&lt;&gt;0,E643/G643,0)</f>
        <v>58.128865979381445</v>
      </c>
      <c r="Q643" t="str">
        <f t="shared" ref="Q643:Q706" si="40">LEFT(N643,SEARCH("/",N643)-1)</f>
        <v>theater</v>
      </c>
      <c r="R643" t="str">
        <f t="shared" ref="R643:R706" si="41">RIGHT(N643,LEN(N643)-SEARCH("/",N643))</f>
        <v>plays</v>
      </c>
      <c r="S643" s="12">
        <f t="shared" ref="S643:S706" si="42">(((J643/60/60/24)+DATE(1970,1,1)))</f>
        <v>42786.25</v>
      </c>
      <c r="T643" s="12">
        <f t="shared" ref="T643:T706" si="43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>D645/E645</f>
        <v>0.45170678469653791</v>
      </c>
      <c r="P644" s="8">
        <f>IF(E644&lt;&gt;0,E644/G644,0)</f>
        <v>103.73643410852713</v>
      </c>
      <c r="Q644" t="str">
        <f t="shared" si="40"/>
        <v>technology</v>
      </c>
      <c r="R644" t="str">
        <f t="shared" si="41"/>
        <v>wearables</v>
      </c>
      <c r="S644" s="12">
        <f t="shared" si="42"/>
        <v>43451.25</v>
      </c>
      <c r="T644" s="12">
        <f t="shared" si="43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>D646/E646</f>
        <v>2.0662568306010929</v>
      </c>
      <c r="P645" s="8">
        <f>IF(E645&lt;&gt;0,E645/G645,0)</f>
        <v>87.962666666666664</v>
      </c>
      <c r="Q645" t="str">
        <f t="shared" si="40"/>
        <v>theater</v>
      </c>
      <c r="R645" t="str">
        <f t="shared" si="41"/>
        <v>plays</v>
      </c>
      <c r="S645" s="12">
        <f t="shared" si="42"/>
        <v>42795.25</v>
      </c>
      <c r="T645" s="12">
        <f t="shared" si="43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>D647/E647</f>
        <v>1.0762929802838366</v>
      </c>
      <c r="P646" s="8">
        <f>IF(E646&lt;&gt;0,E646/G646,0)</f>
        <v>28</v>
      </c>
      <c r="Q646" t="str">
        <f t="shared" si="40"/>
        <v>theater</v>
      </c>
      <c r="R646" t="str">
        <f t="shared" si="41"/>
        <v>plays</v>
      </c>
      <c r="S646" s="12">
        <f t="shared" si="42"/>
        <v>43452.25</v>
      </c>
      <c r="T646" s="12">
        <f t="shared" si="43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>D648/E648</f>
        <v>1.1286707529045832</v>
      </c>
      <c r="P647" s="8">
        <f>IF(E647&lt;&gt;0,E647/G647,0)</f>
        <v>37.999361294443261</v>
      </c>
      <c r="Q647" t="str">
        <f t="shared" si="40"/>
        <v>music</v>
      </c>
      <c r="R647" t="str">
        <f t="shared" si="41"/>
        <v>rock</v>
      </c>
      <c r="S647" s="12">
        <f t="shared" si="42"/>
        <v>43369.208333333328</v>
      </c>
      <c r="T647" s="12">
        <f t="shared" si="43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>D649/E649</f>
        <v>2.4154589371980677</v>
      </c>
      <c r="P648" s="8">
        <f>IF(E648&lt;&gt;0,E648/G648,0)</f>
        <v>29.999313893653515</v>
      </c>
      <c r="Q648" t="str">
        <f t="shared" si="40"/>
        <v>games</v>
      </c>
      <c r="R648" t="str">
        <f t="shared" si="41"/>
        <v>video games</v>
      </c>
      <c r="S648" s="12">
        <f t="shared" si="42"/>
        <v>41346.208333333336</v>
      </c>
      <c r="T648" s="12">
        <f t="shared" si="43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>D650/E650</f>
        <v>1.5858719078714576</v>
      </c>
      <c r="P649" s="8">
        <f>IF(E649&lt;&gt;0,E649/G649,0)</f>
        <v>103.5</v>
      </c>
      <c r="Q649" t="str">
        <f t="shared" si="40"/>
        <v>publishing</v>
      </c>
      <c r="R649" t="str">
        <f t="shared" si="41"/>
        <v>translations</v>
      </c>
      <c r="S649" s="12">
        <f t="shared" si="42"/>
        <v>43199.208333333328</v>
      </c>
      <c r="T649" s="12">
        <f t="shared" si="43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>D651/E651</f>
        <v>2.0626069860854535</v>
      </c>
      <c r="P650" s="8">
        <f>IF(E650&lt;&gt;0,E650/G650,0)</f>
        <v>85.994467496542185</v>
      </c>
      <c r="Q650" t="str">
        <f t="shared" si="40"/>
        <v>food</v>
      </c>
      <c r="R650" t="str">
        <f t="shared" si="41"/>
        <v>food trucks</v>
      </c>
      <c r="S650" s="12">
        <f t="shared" si="42"/>
        <v>42922.208333333328</v>
      </c>
      <c r="T650" s="12">
        <f t="shared" si="43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>D652/E652</f>
        <v>50</v>
      </c>
      <c r="P651" s="8">
        <f>IF(E651&lt;&gt;0,E651/G651,0)</f>
        <v>98.011627906976742</v>
      </c>
      <c r="Q651" t="str">
        <f t="shared" si="40"/>
        <v>theater</v>
      </c>
      <c r="R651" t="str">
        <f t="shared" si="41"/>
        <v>plays</v>
      </c>
      <c r="S651" s="12">
        <f t="shared" si="42"/>
        <v>40471.208333333336</v>
      </c>
      <c r="T651" s="12">
        <f t="shared" si="43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>D653/E653</f>
        <v>1.1302064479800504</v>
      </c>
      <c r="P652" s="8">
        <f>IF(E652&lt;&gt;0,E652/G652,0)</f>
        <v>2</v>
      </c>
      <c r="Q652" t="str">
        <f t="shared" si="40"/>
        <v>music</v>
      </c>
      <c r="R652" t="str">
        <f t="shared" si="41"/>
        <v>jazz</v>
      </c>
      <c r="S652" s="12">
        <f t="shared" si="42"/>
        <v>41828.208333333336</v>
      </c>
      <c r="T652" s="12">
        <f t="shared" si="43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>D654/E654</f>
        <v>0.78839482812992745</v>
      </c>
      <c r="P653" s="8">
        <f>IF(E653&lt;&gt;0,E653/G653,0)</f>
        <v>44.994570837642193</v>
      </c>
      <c r="Q653" t="str">
        <f t="shared" si="40"/>
        <v>film &amp; video</v>
      </c>
      <c r="R653" t="str">
        <f t="shared" si="41"/>
        <v>shorts</v>
      </c>
      <c r="S653" s="12">
        <f t="shared" si="42"/>
        <v>41692.25</v>
      </c>
      <c r="T653" s="12">
        <f t="shared" si="43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>D655/E655</f>
        <v>4.2756360008551271E-2</v>
      </c>
      <c r="P654" s="8">
        <f>IF(E654&lt;&gt;0,E654/G654,0)</f>
        <v>31.012224938875306</v>
      </c>
      <c r="Q654" t="str">
        <f t="shared" si="40"/>
        <v>technology</v>
      </c>
      <c r="R654" t="str">
        <f t="shared" si="41"/>
        <v>web</v>
      </c>
      <c r="S654" s="12">
        <f t="shared" si="42"/>
        <v>42587.208333333328</v>
      </c>
      <c r="T654" s="12">
        <f t="shared" si="43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>D656/E656</f>
        <v>0.19669993705602015</v>
      </c>
      <c r="P655" s="8">
        <f>IF(E655&lt;&gt;0,E655/G655,0)</f>
        <v>59.970085470085472</v>
      </c>
      <c r="Q655" t="str">
        <f t="shared" si="40"/>
        <v>technology</v>
      </c>
      <c r="R655" t="str">
        <f t="shared" si="41"/>
        <v>web</v>
      </c>
      <c r="S655" s="12">
        <f t="shared" si="42"/>
        <v>42468.208333333328</v>
      </c>
      <c r="T655" s="12">
        <f t="shared" si="43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>D657/E657</f>
        <v>0.52225249772933702</v>
      </c>
      <c r="P656" s="8">
        <f>IF(E656&lt;&gt;0,E656/G656,0)</f>
        <v>58.9973474801061</v>
      </c>
      <c r="Q656" t="str">
        <f t="shared" si="40"/>
        <v>music</v>
      </c>
      <c r="R656" t="str">
        <f t="shared" si="41"/>
        <v>metal</v>
      </c>
      <c r="S656" s="12">
        <f t="shared" si="42"/>
        <v>42240.208333333328</v>
      </c>
      <c r="T656" s="12">
        <f t="shared" si="43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>D658/E658</f>
        <v>2.3737444615970649</v>
      </c>
      <c r="P657" s="8">
        <f>IF(E657&lt;&gt;0,E657/G657,0)</f>
        <v>50.045454545454547</v>
      </c>
      <c r="Q657" t="str">
        <f t="shared" si="40"/>
        <v>photography</v>
      </c>
      <c r="R657" t="str">
        <f t="shared" si="41"/>
        <v>photography books</v>
      </c>
      <c r="S657" s="12">
        <f t="shared" si="42"/>
        <v>42796.25</v>
      </c>
      <c r="T657" s="12">
        <f t="shared" si="43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>D659/E659</f>
        <v>12.135922330097088</v>
      </c>
      <c r="P658" s="8">
        <f>IF(E658&lt;&gt;0,E658/G658,0)</f>
        <v>98.966269841269835</v>
      </c>
      <c r="Q658" t="str">
        <f t="shared" si="40"/>
        <v>food</v>
      </c>
      <c r="R658" t="str">
        <f t="shared" si="41"/>
        <v>food trucks</v>
      </c>
      <c r="S658" s="12">
        <f t="shared" si="42"/>
        <v>43097.25</v>
      </c>
      <c r="T658" s="12">
        <f t="shared" si="43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>D660/E660</f>
        <v>1.6648730771665505</v>
      </c>
      <c r="P659" s="8">
        <f>IF(E659&lt;&gt;0,E659/G659,0)</f>
        <v>58.857142857142854</v>
      </c>
      <c r="Q659" t="str">
        <f t="shared" si="40"/>
        <v>film &amp; video</v>
      </c>
      <c r="R659" t="str">
        <f t="shared" si="41"/>
        <v>science fiction</v>
      </c>
      <c r="S659" s="12">
        <f t="shared" si="42"/>
        <v>43096.25</v>
      </c>
      <c r="T659" s="12">
        <f t="shared" si="43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>D661/E661</f>
        <v>2.1171724258901947</v>
      </c>
      <c r="P660" s="8">
        <f>IF(E660&lt;&gt;0,E660/G660,0)</f>
        <v>81.010256410256417</v>
      </c>
      <c r="Q660" t="str">
        <f t="shared" si="40"/>
        <v>music</v>
      </c>
      <c r="R660" t="str">
        <f t="shared" si="41"/>
        <v>rock</v>
      </c>
      <c r="S660" s="12">
        <f t="shared" si="42"/>
        <v>42246.208333333328</v>
      </c>
      <c r="T660" s="12">
        <f t="shared" si="43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>D662/E662</f>
        <v>1.2234471632159183</v>
      </c>
      <c r="P661" s="8">
        <f>IF(E661&lt;&gt;0,E661/G661,0)</f>
        <v>76.013333333333335</v>
      </c>
      <c r="Q661" t="str">
        <f t="shared" si="40"/>
        <v>film &amp; video</v>
      </c>
      <c r="R661" t="str">
        <f t="shared" si="41"/>
        <v>documentary</v>
      </c>
      <c r="S661" s="12">
        <f t="shared" si="42"/>
        <v>40570.25</v>
      </c>
      <c r="T661" s="12">
        <f t="shared" si="43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>D663/E663</f>
        <v>1.8454520320707768</v>
      </c>
      <c r="P662" s="8">
        <f>IF(E662&lt;&gt;0,E662/G662,0)</f>
        <v>96.597402597402592</v>
      </c>
      <c r="Q662" t="str">
        <f t="shared" si="40"/>
        <v>theater</v>
      </c>
      <c r="R662" t="str">
        <f t="shared" si="41"/>
        <v>plays</v>
      </c>
      <c r="S662" s="12">
        <f t="shared" si="42"/>
        <v>42237.208333333328</v>
      </c>
      <c r="T662" s="12">
        <f t="shared" si="43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>D664/E664</f>
        <v>1.0217830675948798</v>
      </c>
      <c r="P663" s="8">
        <f>IF(E663&lt;&gt;0,E663/G663,0)</f>
        <v>76.957446808510639</v>
      </c>
      <c r="Q663" t="str">
        <f t="shared" si="40"/>
        <v>music</v>
      </c>
      <c r="R663" t="str">
        <f t="shared" si="41"/>
        <v>jazz</v>
      </c>
      <c r="S663" s="12">
        <f t="shared" si="42"/>
        <v>40996.208333333336</v>
      </c>
      <c r="T663" s="12">
        <f t="shared" si="43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>D665/E665</f>
        <v>1.294665976178146</v>
      </c>
      <c r="P664" s="8">
        <f>IF(E664&lt;&gt;0,E664/G664,0)</f>
        <v>67.984732824427482</v>
      </c>
      <c r="Q664" t="str">
        <f t="shared" si="40"/>
        <v>theater</v>
      </c>
      <c r="R664" t="str">
        <f t="shared" si="41"/>
        <v>plays</v>
      </c>
      <c r="S664" s="12">
        <f t="shared" si="42"/>
        <v>43443.25</v>
      </c>
      <c r="T664" s="12">
        <f t="shared" si="43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>D666/E666</f>
        <v>2.9882202401113998</v>
      </c>
      <c r="P665" s="8">
        <f>IF(E665&lt;&gt;0,E665/G665,0)</f>
        <v>88.781609195402297</v>
      </c>
      <c r="Q665" t="str">
        <f t="shared" si="40"/>
        <v>theater</v>
      </c>
      <c r="R665" t="str">
        <f t="shared" si="41"/>
        <v>plays</v>
      </c>
      <c r="S665" s="12">
        <f t="shared" si="42"/>
        <v>40458.208333333336</v>
      </c>
      <c r="T665" s="12">
        <f t="shared" si="43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>D667/E667</f>
        <v>0.41738276454701695</v>
      </c>
      <c r="P666" s="8">
        <f>IF(E666&lt;&gt;0,E666/G666,0)</f>
        <v>24.99623706491063</v>
      </c>
      <c r="Q666" t="str">
        <f t="shared" si="40"/>
        <v>music</v>
      </c>
      <c r="R666" t="str">
        <f t="shared" si="41"/>
        <v>jazz</v>
      </c>
      <c r="S666" s="12">
        <f t="shared" si="42"/>
        <v>40959.25</v>
      </c>
      <c r="T666" s="12">
        <f t="shared" si="43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>D668/E668</f>
        <v>1.5617128463476071</v>
      </c>
      <c r="P667" s="8">
        <f>IF(E667&lt;&gt;0,E667/G667,0)</f>
        <v>44.922794117647058</v>
      </c>
      <c r="Q667" t="str">
        <f t="shared" si="40"/>
        <v>film &amp; video</v>
      </c>
      <c r="R667" t="str">
        <f t="shared" si="41"/>
        <v>documentary</v>
      </c>
      <c r="S667" s="12">
        <f t="shared" si="42"/>
        <v>40733.208333333336</v>
      </c>
      <c r="T667" s="12">
        <f t="shared" si="43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>D669/E669</f>
        <v>0.56766762649115587</v>
      </c>
      <c r="P668" s="8">
        <f>IF(E668&lt;&gt;0,E668/G668,0)</f>
        <v>79.400000000000006</v>
      </c>
      <c r="Q668" t="str">
        <f t="shared" si="40"/>
        <v>theater</v>
      </c>
      <c r="R668" t="str">
        <f t="shared" si="41"/>
        <v>plays</v>
      </c>
      <c r="S668" s="12">
        <f t="shared" si="42"/>
        <v>41516.208333333336</v>
      </c>
      <c r="T668" s="12">
        <f t="shared" si="43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>D670/E670</f>
        <v>4.9168603611657433</v>
      </c>
      <c r="P669" s="8">
        <f>IF(E669&lt;&gt;0,E669/G669,0)</f>
        <v>29.009546539379475</v>
      </c>
      <c r="Q669" t="str">
        <f t="shared" si="40"/>
        <v>journalism</v>
      </c>
      <c r="R669" t="str">
        <f t="shared" si="41"/>
        <v>audio</v>
      </c>
      <c r="S669" s="12">
        <f t="shared" si="42"/>
        <v>41892.208333333336</v>
      </c>
      <c r="T669" s="12">
        <f t="shared" si="43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>D671/E671</f>
        <v>0.27882527711118732</v>
      </c>
      <c r="P670" s="8">
        <f>IF(E670&lt;&gt;0,E670/G670,0)</f>
        <v>73.59210526315789</v>
      </c>
      <c r="Q670" t="str">
        <f t="shared" si="40"/>
        <v>theater</v>
      </c>
      <c r="R670" t="str">
        <f t="shared" si="41"/>
        <v>plays</v>
      </c>
      <c r="S670" s="12">
        <f t="shared" si="42"/>
        <v>41122.208333333336</v>
      </c>
      <c r="T670" s="12">
        <f t="shared" si="43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>D672/E672</f>
        <v>0.21328418142321112</v>
      </c>
      <c r="P671" s="8">
        <f>IF(E671&lt;&gt;0,E671/G671,0)</f>
        <v>107.97038864898211</v>
      </c>
      <c r="Q671" t="str">
        <f t="shared" si="40"/>
        <v>theater</v>
      </c>
      <c r="R671" t="str">
        <f t="shared" si="41"/>
        <v>plays</v>
      </c>
      <c r="S671" s="12">
        <f t="shared" si="42"/>
        <v>42912.208333333328</v>
      </c>
      <c r="T671" s="12">
        <f t="shared" si="43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>D673/E673</f>
        <v>0.8192936949641979</v>
      </c>
      <c r="P672" s="8">
        <f>IF(E672&lt;&gt;0,E672/G672,0)</f>
        <v>68.987284287011803</v>
      </c>
      <c r="Q672" t="str">
        <f t="shared" si="40"/>
        <v>music</v>
      </c>
      <c r="R672" t="str">
        <f t="shared" si="41"/>
        <v>indie rock</v>
      </c>
      <c r="S672" s="12">
        <f t="shared" si="42"/>
        <v>42425.25</v>
      </c>
      <c r="T672" s="12">
        <f t="shared" si="43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>D674/E674</f>
        <v>1.787892202477211</v>
      </c>
      <c r="P673" s="8">
        <f>IF(E673&lt;&gt;0,E673/G673,0)</f>
        <v>111.02236719478098</v>
      </c>
      <c r="Q673" t="str">
        <f t="shared" si="40"/>
        <v>theater</v>
      </c>
      <c r="R673" t="str">
        <f t="shared" si="41"/>
        <v>plays</v>
      </c>
      <c r="S673" s="12">
        <f t="shared" si="42"/>
        <v>40390.208333333336</v>
      </c>
      <c r="T673" s="12">
        <f t="shared" si="43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>D675/E675</f>
        <v>2.2903885480572597</v>
      </c>
      <c r="P674" s="8">
        <f>IF(E674&lt;&gt;0,E674/G674,0)</f>
        <v>24.997515808491418</v>
      </c>
      <c r="Q674" t="str">
        <f t="shared" si="40"/>
        <v>theater</v>
      </c>
      <c r="R674" t="str">
        <f t="shared" si="41"/>
        <v>plays</v>
      </c>
      <c r="S674" s="12">
        <f t="shared" si="42"/>
        <v>43180.208333333328</v>
      </c>
      <c r="T674" s="12">
        <f t="shared" si="43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>D676/E676</f>
        <v>2.9816593886462881</v>
      </c>
      <c r="P675" s="8">
        <f>IF(E675&lt;&gt;0,E675/G675,0)</f>
        <v>42.155172413793103</v>
      </c>
      <c r="Q675" t="str">
        <f t="shared" si="40"/>
        <v>music</v>
      </c>
      <c r="R675" t="str">
        <f t="shared" si="41"/>
        <v>indie rock</v>
      </c>
      <c r="S675" s="12">
        <f t="shared" si="42"/>
        <v>42475.208333333328</v>
      </c>
      <c r="T675" s="12">
        <f t="shared" si="43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>D677/E677</f>
        <v>0.81314443792438595</v>
      </c>
      <c r="P676" s="8">
        <f>IF(E676&lt;&gt;0,E676/G676,0)</f>
        <v>47.003284072249592</v>
      </c>
      <c r="Q676" t="str">
        <f t="shared" si="40"/>
        <v>photography</v>
      </c>
      <c r="R676" t="str">
        <f t="shared" si="41"/>
        <v>photography books</v>
      </c>
      <c r="S676" s="12">
        <f t="shared" si="42"/>
        <v>40774.208333333336</v>
      </c>
      <c r="T676" s="12">
        <f t="shared" si="43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>D678/E678</f>
        <v>0.52701033718510493</v>
      </c>
      <c r="P677" s="8">
        <f>IF(E677&lt;&gt;0,E677/G677,0)</f>
        <v>36.0392749244713</v>
      </c>
      <c r="Q677" t="str">
        <f t="shared" si="40"/>
        <v>journalism</v>
      </c>
      <c r="R677" t="str">
        <f t="shared" si="41"/>
        <v>audio</v>
      </c>
      <c r="S677" s="12">
        <f t="shared" si="42"/>
        <v>43719.208333333328</v>
      </c>
      <c r="T677" s="12">
        <f t="shared" si="43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>D679/E679</f>
        <v>1.1958483754512634</v>
      </c>
      <c r="P678" s="8">
        <f>IF(E678&lt;&gt;0,E678/G678,0)</f>
        <v>101.03760683760684</v>
      </c>
      <c r="Q678" t="str">
        <f t="shared" si="40"/>
        <v>photography</v>
      </c>
      <c r="R678" t="str">
        <f t="shared" si="41"/>
        <v>photography books</v>
      </c>
      <c r="S678" s="12">
        <f t="shared" si="42"/>
        <v>41178.208333333336</v>
      </c>
      <c r="T678" s="12">
        <f t="shared" si="43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>D680/E680</f>
        <v>5.5651882096314109</v>
      </c>
      <c r="P679" s="8">
        <f>IF(E679&lt;&gt;0,E679/G679,0)</f>
        <v>39.927927927927925</v>
      </c>
      <c r="Q679" t="str">
        <f t="shared" si="40"/>
        <v>publishing</v>
      </c>
      <c r="R679" t="str">
        <f t="shared" si="41"/>
        <v>fiction</v>
      </c>
      <c r="S679" s="12">
        <f t="shared" si="42"/>
        <v>42561.208333333328</v>
      </c>
      <c r="T679" s="12">
        <f t="shared" si="43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>D681/E681</f>
        <v>9.6478533526290405E-2</v>
      </c>
      <c r="P680" s="8">
        <f>IF(E680&lt;&gt;0,E680/G680,0)</f>
        <v>83.158139534883716</v>
      </c>
      <c r="Q680" t="str">
        <f t="shared" si="40"/>
        <v>film &amp; video</v>
      </c>
      <c r="R680" t="str">
        <f t="shared" si="41"/>
        <v>drama</v>
      </c>
      <c r="S680" s="12">
        <f t="shared" si="42"/>
        <v>43484.25</v>
      </c>
      <c r="T680" s="12">
        <f t="shared" si="43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>D682/E682</f>
        <v>1.026639026385187</v>
      </c>
      <c r="P681" s="8">
        <f>IF(E681&lt;&gt;0,E681/G681,0)</f>
        <v>39.97520661157025</v>
      </c>
      <c r="Q681" t="str">
        <f t="shared" si="40"/>
        <v>food</v>
      </c>
      <c r="R681" t="str">
        <f t="shared" si="41"/>
        <v>food trucks</v>
      </c>
      <c r="S681" s="12">
        <f t="shared" si="42"/>
        <v>43756.208333333328</v>
      </c>
      <c r="T681" s="12">
        <f t="shared" si="43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>D683/E683</f>
        <v>1.1575922584052767</v>
      </c>
      <c r="P682" s="8">
        <f>IF(E682&lt;&gt;0,E682/G682,0)</f>
        <v>47.993908629441627</v>
      </c>
      <c r="Q682" t="str">
        <f t="shared" si="40"/>
        <v>games</v>
      </c>
      <c r="R682" t="str">
        <f t="shared" si="41"/>
        <v>mobile games</v>
      </c>
      <c r="S682" s="12">
        <f t="shared" si="42"/>
        <v>43813.25</v>
      </c>
      <c r="T682" s="12">
        <f t="shared" si="43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>D684/E684</f>
        <v>0.66592674805771368</v>
      </c>
      <c r="P683" s="8">
        <f>IF(E683&lt;&gt;0,E683/G683,0)</f>
        <v>95.978877489438744</v>
      </c>
      <c r="Q683" t="str">
        <f t="shared" si="40"/>
        <v>theater</v>
      </c>
      <c r="R683" t="str">
        <f t="shared" si="41"/>
        <v>plays</v>
      </c>
      <c r="S683" s="12">
        <f t="shared" si="42"/>
        <v>40898.25</v>
      </c>
      <c r="T683" s="12">
        <f t="shared" si="43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>D685/E685</f>
        <v>0.2789907811741873</v>
      </c>
      <c r="P684" s="8">
        <f>IF(E684&lt;&gt;0,E684/G684,0)</f>
        <v>78.728155339805824</v>
      </c>
      <c r="Q684" t="str">
        <f t="shared" si="40"/>
        <v>theater</v>
      </c>
      <c r="R684" t="str">
        <f t="shared" si="41"/>
        <v>plays</v>
      </c>
      <c r="S684" s="12">
        <f t="shared" si="42"/>
        <v>41619.25</v>
      </c>
      <c r="T684" s="12">
        <f t="shared" si="43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>D686/E686</f>
        <v>0.18421052631578946</v>
      </c>
      <c r="P685" s="8">
        <f>IF(E685&lt;&gt;0,E685/G685,0)</f>
        <v>56.081632653061227</v>
      </c>
      <c r="Q685" t="str">
        <f t="shared" si="40"/>
        <v>theater</v>
      </c>
      <c r="R685" t="str">
        <f t="shared" si="41"/>
        <v>plays</v>
      </c>
      <c r="S685" s="12">
        <f t="shared" si="42"/>
        <v>43359.208333333328</v>
      </c>
      <c r="T685" s="12">
        <f t="shared" si="43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>D687/E687</f>
        <v>1.4814658045946605</v>
      </c>
      <c r="P686" s="8">
        <f>IF(E686&lt;&gt;0,E686/G686,0)</f>
        <v>69.090909090909093</v>
      </c>
      <c r="Q686" t="str">
        <f t="shared" si="40"/>
        <v>publishing</v>
      </c>
      <c r="R686" t="str">
        <f t="shared" si="41"/>
        <v>nonfiction</v>
      </c>
      <c r="S686" s="12">
        <f t="shared" si="42"/>
        <v>40358.208333333336</v>
      </c>
      <c r="T686" s="12">
        <f t="shared" si="43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>D688/E688</f>
        <v>0.52152145191572208</v>
      </c>
      <c r="P687" s="8">
        <f>IF(E687&lt;&gt;0,E687/G687,0)</f>
        <v>102.05291576673866</v>
      </c>
      <c r="Q687" t="str">
        <f t="shared" si="40"/>
        <v>theater</v>
      </c>
      <c r="R687" t="str">
        <f t="shared" si="41"/>
        <v>plays</v>
      </c>
      <c r="S687" s="12">
        <f t="shared" si="42"/>
        <v>42239.208333333328</v>
      </c>
      <c r="T687" s="12">
        <f t="shared" si="43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>D689/E689</f>
        <v>0.1072961373390558</v>
      </c>
      <c r="P688" s="8">
        <f>IF(E688&lt;&gt;0,E688/G688,0)</f>
        <v>107.32089552238806</v>
      </c>
      <c r="Q688" t="str">
        <f t="shared" si="40"/>
        <v>technology</v>
      </c>
      <c r="R688" t="str">
        <f t="shared" si="41"/>
        <v>wearables</v>
      </c>
      <c r="S688" s="12">
        <f t="shared" si="42"/>
        <v>43186.208333333328</v>
      </c>
      <c r="T688" s="12">
        <f t="shared" si="43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>D690/E690</f>
        <v>0.23295043778616756</v>
      </c>
      <c r="P689" s="8">
        <f>IF(E689&lt;&gt;0,E689/G689,0)</f>
        <v>51.970260223048328</v>
      </c>
      <c r="Q689" t="str">
        <f t="shared" si="40"/>
        <v>theater</v>
      </c>
      <c r="R689" t="str">
        <f t="shared" si="41"/>
        <v>plays</v>
      </c>
      <c r="S689" s="12">
        <f t="shared" si="42"/>
        <v>42806.25</v>
      </c>
      <c r="T689" s="12">
        <f t="shared" si="43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>D691/E691</f>
        <v>0.99346761023407726</v>
      </c>
      <c r="P690" s="8">
        <f>IF(E690&lt;&gt;0,E690/G690,0)</f>
        <v>71.137142857142862</v>
      </c>
      <c r="Q690" t="str">
        <f t="shared" si="40"/>
        <v>film &amp; video</v>
      </c>
      <c r="R690" t="str">
        <f t="shared" si="41"/>
        <v>television</v>
      </c>
      <c r="S690" s="12">
        <f t="shared" si="42"/>
        <v>43475.25</v>
      </c>
      <c r="T690" s="12">
        <f t="shared" si="43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>D692/E692</f>
        <v>0.4412846285854376</v>
      </c>
      <c r="P691" s="8">
        <f>IF(E691&lt;&gt;0,E691/G691,0)</f>
        <v>106.49275362318841</v>
      </c>
      <c r="Q691" t="str">
        <f t="shared" si="40"/>
        <v>technology</v>
      </c>
      <c r="R691" t="str">
        <f t="shared" si="41"/>
        <v>web</v>
      </c>
      <c r="S691" s="12">
        <f t="shared" si="42"/>
        <v>41576.208333333336</v>
      </c>
      <c r="T691" s="12">
        <f t="shared" si="43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>D693/E693</f>
        <v>0.7023458350891979</v>
      </c>
      <c r="P692" s="8">
        <f>IF(E692&lt;&gt;0,E692/G692,0)</f>
        <v>42.93684210526316</v>
      </c>
      <c r="Q692" t="str">
        <f t="shared" si="40"/>
        <v>film &amp; video</v>
      </c>
      <c r="R692" t="str">
        <f t="shared" si="41"/>
        <v>documentary</v>
      </c>
      <c r="S692" s="12">
        <f t="shared" si="42"/>
        <v>40874.25</v>
      </c>
      <c r="T692" s="12">
        <f t="shared" si="43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>D694/E694</f>
        <v>1.1033468186833395</v>
      </c>
      <c r="P693" s="8">
        <f>IF(E693&lt;&gt;0,E693/G693,0)</f>
        <v>30.037974683544302</v>
      </c>
      <c r="Q693" t="str">
        <f t="shared" si="40"/>
        <v>film &amp; video</v>
      </c>
      <c r="R693" t="str">
        <f t="shared" si="41"/>
        <v>documentary</v>
      </c>
      <c r="S693" s="12">
        <f t="shared" si="42"/>
        <v>41185.208333333336</v>
      </c>
      <c r="T693" s="12">
        <f t="shared" si="43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>D695/E695</f>
        <v>1.5633124198412423</v>
      </c>
      <c r="P694" s="8">
        <f>IF(E694&lt;&gt;0,E694/G694,0)</f>
        <v>70.623376623376629</v>
      </c>
      <c r="Q694" t="str">
        <f t="shared" si="40"/>
        <v>music</v>
      </c>
      <c r="R694" t="str">
        <f t="shared" si="41"/>
        <v>rock</v>
      </c>
      <c r="S694" s="12">
        <f t="shared" si="42"/>
        <v>43655.208333333328</v>
      </c>
      <c r="T694" s="12">
        <f t="shared" si="43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>D696/E696</f>
        <v>1.1886102403343783</v>
      </c>
      <c r="P695" s="8">
        <f>IF(E695&lt;&gt;0,E695/G695,0)</f>
        <v>66.016018306636155</v>
      </c>
      <c r="Q695" t="str">
        <f t="shared" si="40"/>
        <v>theater</v>
      </c>
      <c r="R695" t="str">
        <f t="shared" si="41"/>
        <v>plays</v>
      </c>
      <c r="S695" s="12">
        <f t="shared" si="42"/>
        <v>43025.208333333328</v>
      </c>
      <c r="T695" s="12">
        <f t="shared" si="43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>D697/E697</f>
        <v>0.74663204025320562</v>
      </c>
      <c r="P696" s="8">
        <f>IF(E696&lt;&gt;0,E696/G696,0)</f>
        <v>96.911392405063296</v>
      </c>
      <c r="Q696" t="str">
        <f t="shared" si="40"/>
        <v>theater</v>
      </c>
      <c r="R696" t="str">
        <f t="shared" si="41"/>
        <v>plays</v>
      </c>
      <c r="S696" s="12">
        <f t="shared" si="42"/>
        <v>43066.25</v>
      </c>
      <c r="T696" s="12">
        <f t="shared" si="43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>D698/E698</f>
        <v>1.6937081991577905</v>
      </c>
      <c r="P697" s="8">
        <f>IF(E697&lt;&gt;0,E697/G697,0)</f>
        <v>62.867346938775512</v>
      </c>
      <c r="Q697" t="str">
        <f t="shared" si="40"/>
        <v>music</v>
      </c>
      <c r="R697" t="str">
        <f t="shared" si="41"/>
        <v>rock</v>
      </c>
      <c r="S697" s="12">
        <f t="shared" si="42"/>
        <v>42322.25</v>
      </c>
      <c r="T697" s="12">
        <f t="shared" si="43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>D699/E699</f>
        <v>0.65444760357432985</v>
      </c>
      <c r="P698" s="8">
        <f>IF(E698&lt;&gt;0,E698/G698,0)</f>
        <v>108.98537682789652</v>
      </c>
      <c r="Q698" t="str">
        <f t="shared" si="40"/>
        <v>theater</v>
      </c>
      <c r="R698" t="str">
        <f t="shared" si="41"/>
        <v>plays</v>
      </c>
      <c r="S698" s="12">
        <f t="shared" si="42"/>
        <v>42114.208333333328</v>
      </c>
      <c r="T698" s="12">
        <f t="shared" si="43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>D700/E700</f>
        <v>0.22386829525090796</v>
      </c>
      <c r="P699" s="8">
        <f>IF(E699&lt;&gt;0,E699/G699,0)</f>
        <v>26.999314599040439</v>
      </c>
      <c r="Q699" t="str">
        <f t="shared" si="40"/>
        <v>music</v>
      </c>
      <c r="R699" t="str">
        <f t="shared" si="41"/>
        <v>electric music</v>
      </c>
      <c r="S699" s="12">
        <f t="shared" si="42"/>
        <v>43190.208333333328</v>
      </c>
      <c r="T699" s="12">
        <f t="shared" si="43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>D701/E701</f>
        <v>1.1849479583666933</v>
      </c>
      <c r="P700" s="8">
        <f>IF(E700&lt;&gt;0,E700/G700,0)</f>
        <v>65.004147943311438</v>
      </c>
      <c r="Q700" t="str">
        <f t="shared" si="40"/>
        <v>technology</v>
      </c>
      <c r="R700" t="str">
        <f t="shared" si="41"/>
        <v>wearables</v>
      </c>
      <c r="S700" s="12">
        <f t="shared" si="42"/>
        <v>40871.25</v>
      </c>
      <c r="T700" s="12">
        <f t="shared" si="43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>D702/E702</f>
        <v>33.333333333333336</v>
      </c>
      <c r="P701" s="8">
        <f>IF(E701&lt;&gt;0,E701/G701,0)</f>
        <v>111.51785714285714</v>
      </c>
      <c r="Q701" t="str">
        <f t="shared" si="40"/>
        <v>film &amp; video</v>
      </c>
      <c r="R701" t="str">
        <f t="shared" si="41"/>
        <v>drama</v>
      </c>
      <c r="S701" s="12">
        <f t="shared" si="42"/>
        <v>43641.208333333328</v>
      </c>
      <c r="T701" s="12">
        <f t="shared" si="43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>D703/E703</f>
        <v>0.57134067286351553</v>
      </c>
      <c r="P702" s="8">
        <f>IF(E702&lt;&gt;0,E702/G702,0)</f>
        <v>3</v>
      </c>
      <c r="Q702" t="str">
        <f t="shared" si="40"/>
        <v>technology</v>
      </c>
      <c r="R702" t="str">
        <f t="shared" si="41"/>
        <v>wearables</v>
      </c>
      <c r="S702" s="12">
        <f t="shared" si="42"/>
        <v>40203.25</v>
      </c>
      <c r="T702" s="12">
        <f t="shared" si="43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>D704/E704</f>
        <v>1.8471337579617835</v>
      </c>
      <c r="P703" s="8">
        <f>IF(E703&lt;&gt;0,E703/G703,0)</f>
        <v>110.99268292682927</v>
      </c>
      <c r="Q703" t="str">
        <f t="shared" si="40"/>
        <v>theater</v>
      </c>
      <c r="R703" t="str">
        <f t="shared" si="41"/>
        <v>plays</v>
      </c>
      <c r="S703" s="12">
        <f t="shared" si="42"/>
        <v>40629.208333333336</v>
      </c>
      <c r="T703" s="12">
        <f t="shared" si="43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>D705/E705</f>
        <v>0.32064249878621137</v>
      </c>
      <c r="P704" s="8">
        <f>IF(E704&lt;&gt;0,E704/G704,0)</f>
        <v>56.746987951807228</v>
      </c>
      <c r="Q704" t="str">
        <f t="shared" si="40"/>
        <v>technology</v>
      </c>
      <c r="R704" t="str">
        <f t="shared" si="41"/>
        <v>wearables</v>
      </c>
      <c r="S704" s="12">
        <f t="shared" si="42"/>
        <v>41477.208333333336</v>
      </c>
      <c r="T704" s="12">
        <f t="shared" si="43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>D706/E706</f>
        <v>0.81445422205579476</v>
      </c>
      <c r="P705" s="8">
        <f>IF(E705&lt;&gt;0,E705/G705,0)</f>
        <v>97.020608439646708</v>
      </c>
      <c r="Q705" t="str">
        <f t="shared" si="40"/>
        <v>publishing</v>
      </c>
      <c r="R705" t="str">
        <f t="shared" si="41"/>
        <v>translations</v>
      </c>
      <c r="S705" s="12">
        <f t="shared" si="42"/>
        <v>41020.208333333336</v>
      </c>
      <c r="T705" s="12">
        <f t="shared" si="43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>D707/E707</f>
        <v>1.0098305246120156</v>
      </c>
      <c r="P706" s="8">
        <f>IF(E706&lt;&gt;0,E706/G706,0)</f>
        <v>92.08620689655173</v>
      </c>
      <c r="Q706" t="str">
        <f t="shared" si="40"/>
        <v>film &amp; video</v>
      </c>
      <c r="R706" t="str">
        <f t="shared" si="41"/>
        <v>animation</v>
      </c>
      <c r="S706" s="12">
        <f t="shared" si="42"/>
        <v>42555.208333333328</v>
      </c>
      <c r="T706" s="12">
        <f t="shared" si="43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>D708/E708</f>
        <v>0.78218579077251671</v>
      </c>
      <c r="P707" s="8">
        <f>IF(E707&lt;&gt;0,E707/G707,0)</f>
        <v>82.986666666666665</v>
      </c>
      <c r="Q707" t="str">
        <f t="shared" ref="Q707:Q770" si="44">LEFT(N707,SEARCH("/",N707)-1)</f>
        <v>publishing</v>
      </c>
      <c r="R707" t="str">
        <f t="shared" ref="R707:R770" si="45">RIGHT(N707,LEN(N707)-SEARCH("/",N707))</f>
        <v>nonfiction</v>
      </c>
      <c r="S707" s="12">
        <f t="shared" ref="S707:S770" si="46">(((J707/60/60/24)+DATE(1970,1,1)))</f>
        <v>41619.25</v>
      </c>
      <c r="T707" s="12">
        <f t="shared" ref="T707:T770" si="47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>D709/E709</f>
        <v>0.63045167976509198</v>
      </c>
      <c r="P708" s="8">
        <f>IF(E708&lt;&gt;0,E708/G708,0)</f>
        <v>103.03791821561339</v>
      </c>
      <c r="Q708" t="str">
        <f t="shared" si="44"/>
        <v>technology</v>
      </c>
      <c r="R708" t="str">
        <f t="shared" si="45"/>
        <v>web</v>
      </c>
      <c r="S708" s="12">
        <f t="shared" si="46"/>
        <v>43471.25</v>
      </c>
      <c r="T708" s="12">
        <f t="shared" si="47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>D710/E710</f>
        <v>0.14143094841930118</v>
      </c>
      <c r="P709" s="8">
        <f>IF(E709&lt;&gt;0,E709/G709,0)</f>
        <v>68.922619047619051</v>
      </c>
      <c r="Q709" t="str">
        <f t="shared" si="44"/>
        <v>film &amp; video</v>
      </c>
      <c r="R709" t="str">
        <f t="shared" si="45"/>
        <v>drama</v>
      </c>
      <c r="S709" s="12">
        <f t="shared" si="46"/>
        <v>43442.25</v>
      </c>
      <c r="T709" s="12">
        <f t="shared" si="47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>D711/E711</f>
        <v>0.70230758205532462</v>
      </c>
      <c r="P710" s="8">
        <f>IF(E710&lt;&gt;0,E710/G710,0)</f>
        <v>87.737226277372258</v>
      </c>
      <c r="Q710" t="str">
        <f t="shared" si="44"/>
        <v>theater</v>
      </c>
      <c r="R710" t="str">
        <f t="shared" si="45"/>
        <v>plays</v>
      </c>
      <c r="S710" s="12">
        <f t="shared" si="46"/>
        <v>42877.208333333328</v>
      </c>
      <c r="T710" s="12">
        <f t="shared" si="47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>D712/E712</f>
        <v>0.67631330607109152</v>
      </c>
      <c r="P711" s="8">
        <f>IF(E711&lt;&gt;0,E711/G711,0)</f>
        <v>75.021505376344081</v>
      </c>
      <c r="Q711" t="str">
        <f t="shared" si="44"/>
        <v>theater</v>
      </c>
      <c r="R711" t="str">
        <f t="shared" si="45"/>
        <v>plays</v>
      </c>
      <c r="S711" s="12">
        <f t="shared" si="46"/>
        <v>41018.208333333336</v>
      </c>
      <c r="T711" s="12">
        <f t="shared" si="47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>D713/E713</f>
        <v>4.9206349206349209</v>
      </c>
      <c r="P712" s="8">
        <f>IF(E712&lt;&gt;0,E712/G712,0)</f>
        <v>50.863999999999997</v>
      </c>
      <c r="Q712" t="str">
        <f t="shared" si="44"/>
        <v>theater</v>
      </c>
      <c r="R712" t="str">
        <f t="shared" si="45"/>
        <v>plays</v>
      </c>
      <c r="S712" s="12">
        <f t="shared" si="46"/>
        <v>43295.208333333328</v>
      </c>
      <c r="T712" s="12">
        <f t="shared" si="47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>D714/E714</f>
        <v>5.4329371816638369E-2</v>
      </c>
      <c r="P713" s="8">
        <f>IF(E713&lt;&gt;0,E713/G713,0)</f>
        <v>90</v>
      </c>
      <c r="Q713" t="str">
        <f t="shared" si="44"/>
        <v>theater</v>
      </c>
      <c r="R713" t="str">
        <f t="shared" si="45"/>
        <v>plays</v>
      </c>
      <c r="S713" s="12">
        <f t="shared" si="46"/>
        <v>42393.25</v>
      </c>
      <c r="T713" s="12">
        <f t="shared" si="47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>D715/E715</f>
        <v>0.61750492214068375</v>
      </c>
      <c r="P714" s="8">
        <f>IF(E714&lt;&gt;0,E714/G714,0)</f>
        <v>72.896039603960389</v>
      </c>
      <c r="Q714" t="str">
        <f t="shared" si="44"/>
        <v>theater</v>
      </c>
      <c r="R714" t="str">
        <f t="shared" si="45"/>
        <v>plays</v>
      </c>
      <c r="S714" s="12">
        <f t="shared" si="46"/>
        <v>42559.208333333328</v>
      </c>
      <c r="T714" s="12">
        <f t="shared" si="47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>D716/E716</f>
        <v>0.2114966270408051</v>
      </c>
      <c r="P715" s="8">
        <f>IF(E715&lt;&gt;0,E715/G715,0)</f>
        <v>108.48543689320388</v>
      </c>
      <c r="Q715" t="str">
        <f t="shared" si="44"/>
        <v>publishing</v>
      </c>
      <c r="R715" t="str">
        <f t="shared" si="45"/>
        <v>radio &amp; podcasts</v>
      </c>
      <c r="S715" s="12">
        <f t="shared" si="46"/>
        <v>42604.208333333328</v>
      </c>
      <c r="T715" s="12">
        <f t="shared" si="47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>D717/E717</f>
        <v>4.0872878420505714</v>
      </c>
      <c r="P716" s="8">
        <f>IF(E716&lt;&gt;0,E716/G716,0)</f>
        <v>101.98095238095237</v>
      </c>
      <c r="Q716" t="str">
        <f t="shared" si="44"/>
        <v>music</v>
      </c>
      <c r="R716" t="str">
        <f t="shared" si="45"/>
        <v>rock</v>
      </c>
      <c r="S716" s="12">
        <f t="shared" si="46"/>
        <v>41870.208333333336</v>
      </c>
      <c r="T716" s="12">
        <f t="shared" si="47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>D718/E718</f>
        <v>0.19318072056408769</v>
      </c>
      <c r="P717" s="8">
        <f>IF(E717&lt;&gt;0,E717/G717,0)</f>
        <v>44.009146341463413</v>
      </c>
      <c r="Q717" t="str">
        <f t="shared" si="44"/>
        <v>games</v>
      </c>
      <c r="R717" t="str">
        <f t="shared" si="45"/>
        <v>mobile games</v>
      </c>
      <c r="S717" s="12">
        <f t="shared" si="46"/>
        <v>40397.208333333336</v>
      </c>
      <c r="T717" s="12">
        <f t="shared" si="47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>D719/E719</f>
        <v>0.4038073262186328</v>
      </c>
      <c r="P718" s="8">
        <f>IF(E718&lt;&gt;0,E718/G718,0)</f>
        <v>65.942675159235662</v>
      </c>
      <c r="Q718" t="str">
        <f t="shared" si="44"/>
        <v>theater</v>
      </c>
      <c r="R718" t="str">
        <f t="shared" si="45"/>
        <v>plays</v>
      </c>
      <c r="S718" s="12">
        <f t="shared" si="46"/>
        <v>41465.208333333336</v>
      </c>
      <c r="T718" s="12">
        <f t="shared" si="47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>D720/E720</f>
        <v>0.99795599374774557</v>
      </c>
      <c r="P719" s="8">
        <f>IF(E719&lt;&gt;0,E719/G719,0)</f>
        <v>24.987387387387386</v>
      </c>
      <c r="Q719" t="str">
        <f t="shared" si="44"/>
        <v>film &amp; video</v>
      </c>
      <c r="R719" t="str">
        <f t="shared" si="45"/>
        <v>documentary</v>
      </c>
      <c r="S719" s="12">
        <f t="shared" si="46"/>
        <v>40777.208333333336</v>
      </c>
      <c r="T719" s="12">
        <f t="shared" si="47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>D721/E721</f>
        <v>0.65359477124183007</v>
      </c>
      <c r="P720" s="8">
        <f>IF(E720&lt;&gt;0,E720/G720,0)</f>
        <v>28.003367003367003</v>
      </c>
      <c r="Q720" t="str">
        <f t="shared" si="44"/>
        <v>technology</v>
      </c>
      <c r="R720" t="str">
        <f t="shared" si="45"/>
        <v>wearables</v>
      </c>
      <c r="S720" s="12">
        <f t="shared" si="46"/>
        <v>41442.208333333336</v>
      </c>
      <c r="T720" s="12">
        <f t="shared" si="47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>D722/E722</f>
        <v>2.6960024790827393</v>
      </c>
      <c r="P721" s="8">
        <f>IF(E721&lt;&gt;0,E721/G721,0)</f>
        <v>85.829268292682926</v>
      </c>
      <c r="Q721" t="str">
        <f t="shared" si="44"/>
        <v>publishing</v>
      </c>
      <c r="R721" t="str">
        <f t="shared" si="45"/>
        <v>fiction</v>
      </c>
      <c r="S721" s="12">
        <f t="shared" si="46"/>
        <v>41058.208333333336</v>
      </c>
      <c r="T721" s="12">
        <f t="shared" si="47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>D723/E723</f>
        <v>22.766623687603609</v>
      </c>
      <c r="P722" s="8">
        <f>IF(E722&lt;&gt;0,E722/G722,0)</f>
        <v>84.921052631578945</v>
      </c>
      <c r="Q722" t="str">
        <f t="shared" si="44"/>
        <v>theater</v>
      </c>
      <c r="R722" t="str">
        <f t="shared" si="45"/>
        <v>plays</v>
      </c>
      <c r="S722" s="12">
        <f t="shared" si="46"/>
        <v>43152.25</v>
      </c>
      <c r="T722" s="12">
        <f t="shared" si="47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>D724/E724</f>
        <v>0.63894817273996785</v>
      </c>
      <c r="P723" s="8">
        <f>IF(E723&lt;&gt;0,E723/G723,0)</f>
        <v>90.483333333333334</v>
      </c>
      <c r="Q723" t="str">
        <f t="shared" si="44"/>
        <v>music</v>
      </c>
      <c r="R723" t="str">
        <f t="shared" si="45"/>
        <v>rock</v>
      </c>
      <c r="S723" s="12">
        <f t="shared" si="46"/>
        <v>43194.208333333328</v>
      </c>
      <c r="T723" s="12">
        <f t="shared" si="47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>D725/E725</f>
        <v>0.36981132075471695</v>
      </c>
      <c r="P724" s="8">
        <f>IF(E724&lt;&gt;0,E724/G724,0)</f>
        <v>25.00197628458498</v>
      </c>
      <c r="Q724" t="str">
        <f t="shared" si="44"/>
        <v>film &amp; video</v>
      </c>
      <c r="R724" t="str">
        <f t="shared" si="45"/>
        <v>documentary</v>
      </c>
      <c r="S724" s="12">
        <f t="shared" si="46"/>
        <v>43045.25</v>
      </c>
      <c r="T724" s="12">
        <f t="shared" si="47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>D726/E726</f>
        <v>0.74593730574549333</v>
      </c>
      <c r="P725" s="8">
        <f>IF(E725&lt;&gt;0,E725/G725,0)</f>
        <v>92.013888888888886</v>
      </c>
      <c r="Q725" t="str">
        <f t="shared" si="44"/>
        <v>theater</v>
      </c>
      <c r="R725" t="str">
        <f t="shared" si="45"/>
        <v>plays</v>
      </c>
      <c r="S725" s="12">
        <f t="shared" si="46"/>
        <v>42431.25</v>
      </c>
      <c r="T725" s="12">
        <f t="shared" si="47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>D727/E727</f>
        <v>1.9842044182439997</v>
      </c>
      <c r="P726" s="8">
        <f>IF(E726&lt;&gt;0,E726/G726,0)</f>
        <v>93.066115702479337</v>
      </c>
      <c r="Q726" t="str">
        <f t="shared" si="44"/>
        <v>theater</v>
      </c>
      <c r="R726" t="str">
        <f t="shared" si="45"/>
        <v>plays</v>
      </c>
      <c r="S726" s="12">
        <f t="shared" si="46"/>
        <v>41934.208333333336</v>
      </c>
      <c r="T726" s="12">
        <f t="shared" si="47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>D728/E728</f>
        <v>1.1259253115474734</v>
      </c>
      <c r="P727" s="8">
        <f>IF(E727&lt;&gt;0,E727/G727,0)</f>
        <v>61.008145363408524</v>
      </c>
      <c r="Q727" t="str">
        <f t="shared" si="44"/>
        <v>games</v>
      </c>
      <c r="R727" t="str">
        <f t="shared" si="45"/>
        <v>mobile games</v>
      </c>
      <c r="S727" s="12">
        <f t="shared" si="46"/>
        <v>41958.25</v>
      </c>
      <c r="T727" s="12">
        <f t="shared" si="47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>D729/E729</f>
        <v>0.60606060606060608</v>
      </c>
      <c r="P728" s="8">
        <f>IF(E728&lt;&gt;0,E728/G728,0)</f>
        <v>92.036259541984734</v>
      </c>
      <c r="Q728" t="str">
        <f t="shared" si="44"/>
        <v>theater</v>
      </c>
      <c r="R728" t="str">
        <f t="shared" si="45"/>
        <v>plays</v>
      </c>
      <c r="S728" s="12">
        <f t="shared" si="46"/>
        <v>40476.208333333336</v>
      </c>
      <c r="T728" s="12">
        <f t="shared" si="47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>D730/E730</f>
        <v>5.7142857142857144</v>
      </c>
      <c r="P729" s="8">
        <f>IF(E729&lt;&gt;0,E729/G729,0)</f>
        <v>81.132596685082873</v>
      </c>
      <c r="Q729" t="str">
        <f t="shared" si="44"/>
        <v>technology</v>
      </c>
      <c r="R729" t="str">
        <f t="shared" si="45"/>
        <v>web</v>
      </c>
      <c r="S729" s="12">
        <f t="shared" si="46"/>
        <v>43485.25</v>
      </c>
      <c r="T729" s="12">
        <f t="shared" si="47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>D731/E731</f>
        <v>0.5386169087236703</v>
      </c>
      <c r="P730" s="8">
        <f>IF(E730&lt;&gt;0,E730/G730,0)</f>
        <v>73.5</v>
      </c>
      <c r="Q730" t="str">
        <f t="shared" si="44"/>
        <v>theater</v>
      </c>
      <c r="R730" t="str">
        <f t="shared" si="45"/>
        <v>plays</v>
      </c>
      <c r="S730" s="12">
        <f t="shared" si="46"/>
        <v>42515.208333333328</v>
      </c>
      <c r="T730" s="12">
        <f t="shared" si="47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>D732/E732</f>
        <v>0.24232837177211036</v>
      </c>
      <c r="P731" s="8">
        <f>IF(E731&lt;&gt;0,E731/G731,0)</f>
        <v>85.221311475409834</v>
      </c>
      <c r="Q731" t="str">
        <f t="shared" si="44"/>
        <v>film &amp; video</v>
      </c>
      <c r="R731" t="str">
        <f t="shared" si="45"/>
        <v>drama</v>
      </c>
      <c r="S731" s="12">
        <f t="shared" si="46"/>
        <v>41309.25</v>
      </c>
      <c r="T731" s="12">
        <f t="shared" si="47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>D733/E733</f>
        <v>1.10803324099723</v>
      </c>
      <c r="P732" s="8">
        <f>IF(E732&lt;&gt;0,E732/G732,0)</f>
        <v>110.96825396825396</v>
      </c>
      <c r="Q732" t="str">
        <f t="shared" si="44"/>
        <v>technology</v>
      </c>
      <c r="R732" t="str">
        <f t="shared" si="45"/>
        <v>wearables</v>
      </c>
      <c r="S732" s="12">
        <f t="shared" si="46"/>
        <v>42147.208333333328</v>
      </c>
      <c r="T732" s="12">
        <f t="shared" si="47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>D734/E734</f>
        <v>1.0871383174443887</v>
      </c>
      <c r="P733" s="8">
        <f>IF(E733&lt;&gt;0,E733/G733,0)</f>
        <v>32.968036529680369</v>
      </c>
      <c r="Q733" t="str">
        <f t="shared" si="44"/>
        <v>technology</v>
      </c>
      <c r="R733" t="str">
        <f t="shared" si="45"/>
        <v>web</v>
      </c>
      <c r="S733" s="12">
        <f t="shared" si="46"/>
        <v>42939.208333333328</v>
      </c>
      <c r="T733" s="12">
        <f t="shared" si="47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>D735/E735</f>
        <v>0.18975104182929611</v>
      </c>
      <c r="P734" s="8">
        <f>IF(E734&lt;&gt;0,E734/G734,0)</f>
        <v>96.005352363960753</v>
      </c>
      <c r="Q734" t="str">
        <f t="shared" si="44"/>
        <v>music</v>
      </c>
      <c r="R734" t="str">
        <f t="shared" si="45"/>
        <v>rock</v>
      </c>
      <c r="S734" s="12">
        <f t="shared" si="46"/>
        <v>42816.208333333328</v>
      </c>
      <c r="T734" s="12">
        <f t="shared" si="47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>D736/E736</f>
        <v>0.31333930170098478</v>
      </c>
      <c r="P735" s="8">
        <f>IF(E735&lt;&gt;0,E735/G735,0)</f>
        <v>84.96632653061225</v>
      </c>
      <c r="Q735" t="str">
        <f t="shared" si="44"/>
        <v>music</v>
      </c>
      <c r="R735" t="str">
        <f t="shared" si="45"/>
        <v>metal</v>
      </c>
      <c r="S735" s="12">
        <f t="shared" si="46"/>
        <v>41844.208333333336</v>
      </c>
      <c r="T735" s="12">
        <f t="shared" si="47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>D737/E737</f>
        <v>0.28233539313871725</v>
      </c>
      <c r="P736" s="8">
        <f>IF(E736&lt;&gt;0,E736/G736,0)</f>
        <v>25.007462686567163</v>
      </c>
      <c r="Q736" t="str">
        <f t="shared" si="44"/>
        <v>theater</v>
      </c>
      <c r="R736" t="str">
        <f t="shared" si="45"/>
        <v>plays</v>
      </c>
      <c r="S736" s="12">
        <f t="shared" si="46"/>
        <v>42763.25</v>
      </c>
      <c r="T736" s="12">
        <f t="shared" si="47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>D738/E738</f>
        <v>3.0398736675878406</v>
      </c>
      <c r="P737" s="8">
        <f>IF(E737&lt;&gt;0,E737/G737,0)</f>
        <v>65.998995479658461</v>
      </c>
      <c r="Q737" t="str">
        <f t="shared" si="44"/>
        <v>photography</v>
      </c>
      <c r="R737" t="str">
        <f t="shared" si="45"/>
        <v>photography books</v>
      </c>
      <c r="S737" s="12">
        <f t="shared" si="46"/>
        <v>42459.208333333328</v>
      </c>
      <c r="T737" s="12">
        <f t="shared" si="47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>D739/E739</f>
        <v>0.73587907716785994</v>
      </c>
      <c r="P738" s="8">
        <f>IF(E738&lt;&gt;0,E738/G738,0)</f>
        <v>87.34482758620689</v>
      </c>
      <c r="Q738" t="str">
        <f t="shared" si="44"/>
        <v>publishing</v>
      </c>
      <c r="R738" t="str">
        <f t="shared" si="45"/>
        <v>nonfiction</v>
      </c>
      <c r="S738" s="12">
        <f t="shared" si="46"/>
        <v>42055.25</v>
      </c>
      <c r="T738" s="12">
        <f t="shared" si="47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>D740/E740</f>
        <v>47.97687861271676</v>
      </c>
      <c r="P739" s="8">
        <f>IF(E739&lt;&gt;0,E739/G739,0)</f>
        <v>27.933333333333334</v>
      </c>
      <c r="Q739" t="str">
        <f t="shared" si="44"/>
        <v>music</v>
      </c>
      <c r="R739" t="str">
        <f t="shared" si="45"/>
        <v>indie rock</v>
      </c>
      <c r="S739" s="12">
        <f t="shared" si="46"/>
        <v>42685.25</v>
      </c>
      <c r="T739" s="12">
        <f t="shared" si="47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>D741/E741</f>
        <v>1.639344262295082</v>
      </c>
      <c r="P740" s="8">
        <f>IF(E740&lt;&gt;0,E740/G740,0)</f>
        <v>103.8</v>
      </c>
      <c r="Q740" t="str">
        <f t="shared" si="44"/>
        <v>theater</v>
      </c>
      <c r="R740" t="str">
        <f t="shared" si="45"/>
        <v>plays</v>
      </c>
      <c r="S740" s="12">
        <f t="shared" si="46"/>
        <v>41959.25</v>
      </c>
      <c r="T740" s="12">
        <f t="shared" si="47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>D742/E742</f>
        <v>3.329145728643216</v>
      </c>
      <c r="P741" s="8">
        <f>IF(E741&lt;&gt;0,E741/G741,0)</f>
        <v>31.937172774869111</v>
      </c>
      <c r="Q741" t="str">
        <f t="shared" si="44"/>
        <v>music</v>
      </c>
      <c r="R741" t="str">
        <f t="shared" si="45"/>
        <v>indie rock</v>
      </c>
      <c r="S741" s="12">
        <f t="shared" si="46"/>
        <v>41089.208333333336</v>
      </c>
      <c r="T741" s="12">
        <f t="shared" si="47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>D743/E743</f>
        <v>8.4805653710247356E-2</v>
      </c>
      <c r="P742" s="8">
        <f>IF(E742&lt;&gt;0,E742/G742,0)</f>
        <v>99.5</v>
      </c>
      <c r="Q742" t="str">
        <f t="shared" si="44"/>
        <v>theater</v>
      </c>
      <c r="R742" t="str">
        <f t="shared" si="45"/>
        <v>plays</v>
      </c>
      <c r="S742" s="12">
        <f t="shared" si="46"/>
        <v>42769.25</v>
      </c>
      <c r="T742" s="12">
        <f t="shared" si="47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>D744/E744</f>
        <v>8.8803374528232074E-2</v>
      </c>
      <c r="P743" s="8">
        <f>IF(E743&lt;&gt;0,E743/G743,0)</f>
        <v>108.84615384615384</v>
      </c>
      <c r="Q743" t="str">
        <f t="shared" si="44"/>
        <v>theater</v>
      </c>
      <c r="R743" t="str">
        <f t="shared" si="45"/>
        <v>plays</v>
      </c>
      <c r="S743" s="12">
        <f t="shared" si="46"/>
        <v>40321.208333333336</v>
      </c>
      <c r="T743" s="12">
        <f t="shared" si="47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>D745/E745</f>
        <v>7.7380952380952381</v>
      </c>
      <c r="P744" s="8">
        <f>IF(E744&lt;&gt;0,E744/G744,0)</f>
        <v>110.76229508196721</v>
      </c>
      <c r="Q744" t="str">
        <f t="shared" si="44"/>
        <v>music</v>
      </c>
      <c r="R744" t="str">
        <f t="shared" si="45"/>
        <v>electric music</v>
      </c>
      <c r="S744" s="12">
        <f t="shared" si="46"/>
        <v>40197.25</v>
      </c>
      <c r="T744" s="12">
        <f t="shared" si="47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>D746/E746</f>
        <v>0.1404494382022472</v>
      </c>
      <c r="P745" s="8">
        <f>IF(E745&lt;&gt;0,E745/G745,0)</f>
        <v>29.647058823529413</v>
      </c>
      <c r="Q745" t="str">
        <f t="shared" si="44"/>
        <v>theater</v>
      </c>
      <c r="R745" t="str">
        <f t="shared" si="45"/>
        <v>plays</v>
      </c>
      <c r="S745" s="12">
        <f t="shared" si="46"/>
        <v>42298.208333333328</v>
      </c>
      <c r="T745" s="12">
        <f t="shared" si="47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>D747/E747</f>
        <v>3.2998565279770444</v>
      </c>
      <c r="P746" s="8">
        <f>IF(E746&lt;&gt;0,E746/G746,0)</f>
        <v>101.71428571428571</v>
      </c>
      <c r="Q746" t="str">
        <f t="shared" si="44"/>
        <v>theater</v>
      </c>
      <c r="R746" t="str">
        <f t="shared" si="45"/>
        <v>plays</v>
      </c>
      <c r="S746" s="12">
        <f t="shared" si="46"/>
        <v>43322.208333333328</v>
      </c>
      <c r="T746" s="12">
        <f t="shared" si="47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>D748/E748</f>
        <v>0.47056839264631473</v>
      </c>
      <c r="P747" s="8">
        <f>IF(E747&lt;&gt;0,E747/G747,0)</f>
        <v>61.5</v>
      </c>
      <c r="Q747" t="str">
        <f t="shared" si="44"/>
        <v>technology</v>
      </c>
      <c r="R747" t="str">
        <f t="shared" si="45"/>
        <v>wearables</v>
      </c>
      <c r="S747" s="12">
        <f t="shared" si="46"/>
        <v>40328.208333333336</v>
      </c>
      <c r="T747" s="12">
        <f t="shared" si="47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>D749/E749</f>
        <v>0.43695380774032461</v>
      </c>
      <c r="P748" s="8">
        <f>IF(E748&lt;&gt;0,E748/G748,0)</f>
        <v>35</v>
      </c>
      <c r="Q748" t="str">
        <f t="shared" si="44"/>
        <v>technology</v>
      </c>
      <c r="R748" t="str">
        <f t="shared" si="45"/>
        <v>web</v>
      </c>
      <c r="S748" s="12">
        <f t="shared" si="46"/>
        <v>40825.208333333336</v>
      </c>
      <c r="T748" s="12">
        <f t="shared" si="47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>D750/E750</f>
        <v>2.8604135785256175</v>
      </c>
      <c r="P749" s="8">
        <f>IF(E749&lt;&gt;0,E749/G749,0)</f>
        <v>40.049999999999997</v>
      </c>
      <c r="Q749" t="str">
        <f t="shared" si="44"/>
        <v>theater</v>
      </c>
      <c r="R749" t="str">
        <f t="shared" si="45"/>
        <v>plays</v>
      </c>
      <c r="S749" s="12">
        <f t="shared" si="46"/>
        <v>40423.208333333336</v>
      </c>
      <c r="T749" s="12">
        <f t="shared" si="47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>D751/E751</f>
        <v>0.63576550602498705</v>
      </c>
      <c r="P750" s="8">
        <f>IF(E750&lt;&gt;0,E750/G750,0)</f>
        <v>110.97231270358306</v>
      </c>
      <c r="Q750" t="str">
        <f t="shared" si="44"/>
        <v>film &amp; video</v>
      </c>
      <c r="R750" t="str">
        <f t="shared" si="45"/>
        <v>animation</v>
      </c>
      <c r="S750" s="12">
        <f t="shared" si="46"/>
        <v>40238.25</v>
      </c>
      <c r="T750" s="12">
        <f t="shared" si="47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>D752/E752</f>
        <v>100</v>
      </c>
      <c r="P751" s="8">
        <f>IF(E751&lt;&gt;0,E751/G751,0)</f>
        <v>36.959016393442624</v>
      </c>
      <c r="Q751" t="str">
        <f t="shared" si="44"/>
        <v>technology</v>
      </c>
      <c r="R751" t="str">
        <f t="shared" si="45"/>
        <v>wearables</v>
      </c>
      <c r="S751" s="12">
        <f t="shared" si="46"/>
        <v>41920.208333333336</v>
      </c>
      <c r="T751" s="12">
        <f t="shared" si="47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>D753/E753</f>
        <v>0.43046753557335882</v>
      </c>
      <c r="P752" s="8">
        <f>IF(E752&lt;&gt;0,E752/G752,0)</f>
        <v>1</v>
      </c>
      <c r="Q752" t="str">
        <f t="shared" si="44"/>
        <v>music</v>
      </c>
      <c r="R752" t="str">
        <f t="shared" si="45"/>
        <v>electric music</v>
      </c>
      <c r="S752" s="12">
        <f t="shared" si="46"/>
        <v>40360.208333333336</v>
      </c>
      <c r="T752" s="12">
        <f t="shared" si="47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>D754/E754</f>
        <v>1.081685938082805</v>
      </c>
      <c r="P753" s="8">
        <f>IF(E753&lt;&gt;0,E753/G753,0)</f>
        <v>30.974074074074075</v>
      </c>
      <c r="Q753" t="str">
        <f t="shared" si="44"/>
        <v>publishing</v>
      </c>
      <c r="R753" t="str">
        <f t="shared" si="45"/>
        <v>nonfiction</v>
      </c>
      <c r="S753" s="12">
        <f t="shared" si="46"/>
        <v>42446.208333333328</v>
      </c>
      <c r="T753" s="12">
        <f t="shared" si="47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>D755/E755</f>
        <v>0.38955656858682136</v>
      </c>
      <c r="P754" s="8">
        <f>IF(E754&lt;&gt;0,E754/G754,0)</f>
        <v>47.035087719298247</v>
      </c>
      <c r="Q754" t="str">
        <f t="shared" si="44"/>
        <v>theater</v>
      </c>
      <c r="R754" t="str">
        <f t="shared" si="45"/>
        <v>plays</v>
      </c>
      <c r="S754" s="12">
        <f t="shared" si="46"/>
        <v>40395.208333333336</v>
      </c>
      <c r="T754" s="12">
        <f t="shared" si="47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>D756/E756</f>
        <v>0.59357689097240374</v>
      </c>
      <c r="P755" s="8">
        <f>IF(E755&lt;&gt;0,E755/G755,0)</f>
        <v>88.065693430656935</v>
      </c>
      <c r="Q755" t="str">
        <f t="shared" si="44"/>
        <v>photography</v>
      </c>
      <c r="R755" t="str">
        <f t="shared" si="45"/>
        <v>photography books</v>
      </c>
      <c r="S755" s="12">
        <f t="shared" si="46"/>
        <v>40321.208333333336</v>
      </c>
      <c r="T755" s="12">
        <f t="shared" si="47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>D757/E757</f>
        <v>0.60032017075773747</v>
      </c>
      <c r="P756" s="8">
        <f>IF(E756&lt;&gt;0,E756/G756,0)</f>
        <v>37.005616224648989</v>
      </c>
      <c r="Q756" t="str">
        <f t="shared" si="44"/>
        <v>theater</v>
      </c>
      <c r="R756" t="str">
        <f t="shared" si="45"/>
        <v>plays</v>
      </c>
      <c r="S756" s="12">
        <f t="shared" si="46"/>
        <v>41210.208333333336</v>
      </c>
      <c r="T756" s="12">
        <f t="shared" si="47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>D758/E758</f>
        <v>0.12952077313938429</v>
      </c>
      <c r="P757" s="8">
        <f>IF(E757&lt;&gt;0,E757/G757,0)</f>
        <v>26.027777777777779</v>
      </c>
      <c r="Q757" t="str">
        <f t="shared" si="44"/>
        <v>theater</v>
      </c>
      <c r="R757" t="str">
        <f t="shared" si="45"/>
        <v>plays</v>
      </c>
      <c r="S757" s="12">
        <f t="shared" si="46"/>
        <v>43096.25</v>
      </c>
      <c r="T757" s="12">
        <f t="shared" si="47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>D759/E759</f>
        <v>0.24578651685393257</v>
      </c>
      <c r="P758" s="8">
        <f>IF(E758&lt;&gt;0,E758/G758,0)</f>
        <v>67.817567567567565</v>
      </c>
      <c r="Q758" t="str">
        <f t="shared" si="44"/>
        <v>theater</v>
      </c>
      <c r="R758" t="str">
        <f t="shared" si="45"/>
        <v>plays</v>
      </c>
      <c r="S758" s="12">
        <f t="shared" si="46"/>
        <v>42024.25</v>
      </c>
      <c r="T758" s="12">
        <f t="shared" si="47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>D760/E760</f>
        <v>0.17724020238915003</v>
      </c>
      <c r="P759" s="8">
        <f>IF(E759&lt;&gt;0,E759/G759,0)</f>
        <v>49.964912280701753</v>
      </c>
      <c r="Q759" t="str">
        <f t="shared" si="44"/>
        <v>film &amp; video</v>
      </c>
      <c r="R759" t="str">
        <f t="shared" si="45"/>
        <v>drama</v>
      </c>
      <c r="S759" s="12">
        <f t="shared" si="46"/>
        <v>40675.208333333336</v>
      </c>
      <c r="T759" s="12">
        <f t="shared" si="47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>D761/E761</f>
        <v>1.4614143000479867</v>
      </c>
      <c r="P760" s="8">
        <f>IF(E760&lt;&gt;0,E760/G760,0)</f>
        <v>110.01646903820817</v>
      </c>
      <c r="Q760" t="str">
        <f t="shared" si="44"/>
        <v>music</v>
      </c>
      <c r="R760" t="str">
        <f t="shared" si="45"/>
        <v>rock</v>
      </c>
      <c r="S760" s="12">
        <f t="shared" si="46"/>
        <v>41936.208333333336</v>
      </c>
      <c r="T760" s="12">
        <f t="shared" si="47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>D762/E762</f>
        <v>2.9110414657666346</v>
      </c>
      <c r="P761" s="8">
        <f>IF(E761&lt;&gt;0,E761/G761,0)</f>
        <v>89.964678178963894</v>
      </c>
      <c r="Q761" t="str">
        <f t="shared" si="44"/>
        <v>music</v>
      </c>
      <c r="R761" t="str">
        <f t="shared" si="45"/>
        <v>electric music</v>
      </c>
      <c r="S761" s="12">
        <f t="shared" si="46"/>
        <v>43136.25</v>
      </c>
      <c r="T761" s="12">
        <f t="shared" si="47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>D763/E763</f>
        <v>0.15256588072122051</v>
      </c>
      <c r="P762" s="8">
        <f>IF(E762&lt;&gt;0,E762/G762,0)</f>
        <v>79.009523809523813</v>
      </c>
      <c r="Q762" t="str">
        <f t="shared" si="44"/>
        <v>games</v>
      </c>
      <c r="R762" t="str">
        <f t="shared" si="45"/>
        <v>video games</v>
      </c>
      <c r="S762" s="12">
        <f t="shared" si="46"/>
        <v>43678.208333333328</v>
      </c>
      <c r="T762" s="12">
        <f t="shared" si="47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>D764/E764</f>
        <v>0.56415215989684075</v>
      </c>
      <c r="P763" s="8">
        <f>IF(E763&lt;&gt;0,E763/G763,0)</f>
        <v>86.867469879518069</v>
      </c>
      <c r="Q763" t="str">
        <f t="shared" si="44"/>
        <v>music</v>
      </c>
      <c r="R763" t="str">
        <f t="shared" si="45"/>
        <v>rock</v>
      </c>
      <c r="S763" s="12">
        <f t="shared" si="46"/>
        <v>42938.208333333328</v>
      </c>
      <c r="T763" s="12">
        <f t="shared" si="47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>D765/E765</f>
        <v>0.88355948248658878</v>
      </c>
      <c r="P764" s="8">
        <f>IF(E764&lt;&gt;0,E764/G764,0)</f>
        <v>62.04</v>
      </c>
      <c r="Q764" t="str">
        <f t="shared" si="44"/>
        <v>music</v>
      </c>
      <c r="R764" t="str">
        <f t="shared" si="45"/>
        <v>jazz</v>
      </c>
      <c r="S764" s="12">
        <f t="shared" si="46"/>
        <v>41241.25</v>
      </c>
      <c r="T764" s="12">
        <f t="shared" si="47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>D766/E766</f>
        <v>0.13732833957553059</v>
      </c>
      <c r="P765" s="8">
        <f>IF(E765&lt;&gt;0,E765/G765,0)</f>
        <v>26.970212765957445</v>
      </c>
      <c r="Q765" t="str">
        <f t="shared" si="44"/>
        <v>theater</v>
      </c>
      <c r="R765" t="str">
        <f t="shared" si="45"/>
        <v>plays</v>
      </c>
      <c r="S765" s="12">
        <f t="shared" si="46"/>
        <v>41037.208333333336</v>
      </c>
      <c r="T765" s="12">
        <f t="shared" si="47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>D767/E767</f>
        <v>0.48</v>
      </c>
      <c r="P766" s="8">
        <f>IF(E766&lt;&gt;0,E766/G766,0)</f>
        <v>54.121621621621621</v>
      </c>
      <c r="Q766" t="str">
        <f t="shared" si="44"/>
        <v>music</v>
      </c>
      <c r="R766" t="str">
        <f t="shared" si="45"/>
        <v>rock</v>
      </c>
      <c r="S766" s="12">
        <f t="shared" si="46"/>
        <v>40676.208333333336</v>
      </c>
      <c r="T766" s="12">
        <f t="shared" si="47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>D768/E768</f>
        <v>3.2080861349154031</v>
      </c>
      <c r="P767" s="8">
        <f>IF(E767&lt;&gt;0,E767/G767,0)</f>
        <v>41.035353535353536</v>
      </c>
      <c r="Q767" t="str">
        <f t="shared" si="44"/>
        <v>music</v>
      </c>
      <c r="R767" t="str">
        <f t="shared" si="45"/>
        <v>indie rock</v>
      </c>
      <c r="S767" s="12">
        <f t="shared" si="46"/>
        <v>42840.208333333328</v>
      </c>
      <c r="T767" s="12">
        <f t="shared" si="47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>D769/E769</f>
        <v>1.7553998410749114</v>
      </c>
      <c r="P768" s="8">
        <f>IF(E768&lt;&gt;0,E768/G768,0)</f>
        <v>55.052419354838712</v>
      </c>
      <c r="Q768" t="str">
        <f t="shared" si="44"/>
        <v>film &amp; video</v>
      </c>
      <c r="R768" t="str">
        <f t="shared" si="45"/>
        <v>science fiction</v>
      </c>
      <c r="S768" s="12">
        <f t="shared" si="46"/>
        <v>43362.208333333328</v>
      </c>
      <c r="T768" s="12">
        <f t="shared" si="47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>D770/E770</f>
        <v>0.4329004329004329</v>
      </c>
      <c r="P769" s="8">
        <f>IF(E769&lt;&gt;0,E769/G769,0)</f>
        <v>107.93762183235867</v>
      </c>
      <c r="Q769" t="str">
        <f t="shared" si="44"/>
        <v>publishing</v>
      </c>
      <c r="R769" t="str">
        <f t="shared" si="45"/>
        <v>translations</v>
      </c>
      <c r="S769" s="12">
        <f t="shared" si="46"/>
        <v>42283.208333333328</v>
      </c>
      <c r="T769" s="12">
        <f t="shared" si="47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>D771/E771</f>
        <v>1.1511740875845509</v>
      </c>
      <c r="P770" s="8">
        <f>IF(E770&lt;&gt;0,E770/G770,0)</f>
        <v>73.92</v>
      </c>
      <c r="Q770" t="str">
        <f t="shared" si="44"/>
        <v>theater</v>
      </c>
      <c r="R770" t="str">
        <f t="shared" si="45"/>
        <v>plays</v>
      </c>
      <c r="S770" s="12">
        <f t="shared" si="46"/>
        <v>41619.25</v>
      </c>
      <c r="T770" s="12">
        <f t="shared" si="47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>D772/E772</f>
        <v>0.36935234495791103</v>
      </c>
      <c r="P771" s="8">
        <f>IF(E771&lt;&gt;0,E771/G771,0)</f>
        <v>31.995894428152493</v>
      </c>
      <c r="Q771" t="str">
        <f t="shared" ref="Q771:Q834" si="48">LEFT(N771,SEARCH("/",N771)-1)</f>
        <v>games</v>
      </c>
      <c r="R771" t="str">
        <f t="shared" ref="R771:R834" si="49">RIGHT(N771,LEN(N771)-SEARCH("/",N771))</f>
        <v>video games</v>
      </c>
      <c r="S771" s="12">
        <f t="shared" ref="S771:S834" si="50">(((J771/60/60/24)+DATE(1970,1,1)))</f>
        <v>41501.208333333336</v>
      </c>
      <c r="T771" s="12">
        <f t="shared" ref="T771:T834" si="51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>D773/E773</f>
        <v>2.0223907547851212</v>
      </c>
      <c r="P772" s="8">
        <f>IF(E772&lt;&gt;0,E772/G772,0)</f>
        <v>53.898148148148145</v>
      </c>
      <c r="Q772" t="str">
        <f t="shared" si="48"/>
        <v>theater</v>
      </c>
      <c r="R772" t="str">
        <f t="shared" si="49"/>
        <v>plays</v>
      </c>
      <c r="S772" s="12">
        <f t="shared" si="50"/>
        <v>41743.208333333336</v>
      </c>
      <c r="T772" s="12">
        <f t="shared" si="51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>D774/E774</f>
        <v>0.88214829054285138</v>
      </c>
      <c r="P773" s="8">
        <f>IF(E773&lt;&gt;0,E773/G773,0)</f>
        <v>106.5</v>
      </c>
      <c r="Q773" t="str">
        <f t="shared" si="48"/>
        <v>theater</v>
      </c>
      <c r="R773" t="str">
        <f t="shared" si="49"/>
        <v>plays</v>
      </c>
      <c r="S773" s="12">
        <f t="shared" si="50"/>
        <v>43491.25</v>
      </c>
      <c r="T773" s="12">
        <f t="shared" si="51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>D775/E775</f>
        <v>0.52478134110787167</v>
      </c>
      <c r="P774" s="8">
        <f>IF(E774&lt;&gt;0,E774/G774,0)</f>
        <v>32.999805409612762</v>
      </c>
      <c r="Q774" t="str">
        <f t="shared" si="48"/>
        <v>music</v>
      </c>
      <c r="R774" t="str">
        <f t="shared" si="49"/>
        <v>indie rock</v>
      </c>
      <c r="S774" s="12">
        <f t="shared" si="50"/>
        <v>43505.25</v>
      </c>
      <c r="T774" s="12">
        <f t="shared" si="51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>D776/E776</f>
        <v>0.73800738007380073</v>
      </c>
      <c r="P775" s="8">
        <f>IF(E775&lt;&gt;0,E775/G775,0)</f>
        <v>43.00254993625159</v>
      </c>
      <c r="Q775" t="str">
        <f t="shared" si="48"/>
        <v>theater</v>
      </c>
      <c r="R775" t="str">
        <f t="shared" si="49"/>
        <v>plays</v>
      </c>
      <c r="S775" s="12">
        <f t="shared" si="50"/>
        <v>42838.208333333328</v>
      </c>
      <c r="T775" s="12">
        <f t="shared" si="51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>D777/E777</f>
        <v>9.7107438016528924</v>
      </c>
      <c r="P776" s="8">
        <f>IF(E776&lt;&gt;0,E776/G776,0)</f>
        <v>86.858974358974365</v>
      </c>
      <c r="Q776" t="str">
        <f t="shared" si="48"/>
        <v>technology</v>
      </c>
      <c r="R776" t="str">
        <f t="shared" si="49"/>
        <v>web</v>
      </c>
      <c r="S776" s="12">
        <f t="shared" si="50"/>
        <v>42513.208333333328</v>
      </c>
      <c r="T776" s="12">
        <f t="shared" si="51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>D778/E778</f>
        <v>1.5256874543877283</v>
      </c>
      <c r="P777" s="8">
        <f>IF(E777&lt;&gt;0,E777/G777,0)</f>
        <v>96.8</v>
      </c>
      <c r="Q777" t="str">
        <f t="shared" si="48"/>
        <v>music</v>
      </c>
      <c r="R777" t="str">
        <f t="shared" si="49"/>
        <v>rock</v>
      </c>
      <c r="S777" s="12">
        <f t="shared" si="50"/>
        <v>41949.25</v>
      </c>
      <c r="T777" s="12">
        <f t="shared" si="51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>D779/E779</f>
        <v>2.0397068736816926</v>
      </c>
      <c r="P778" s="8">
        <f>IF(E778&lt;&gt;0,E778/G778,0)</f>
        <v>32.995456610631528</v>
      </c>
      <c r="Q778" t="str">
        <f t="shared" si="48"/>
        <v>theater</v>
      </c>
      <c r="R778" t="str">
        <f t="shared" si="49"/>
        <v>plays</v>
      </c>
      <c r="S778" s="12">
        <f t="shared" si="50"/>
        <v>43650.208333333328</v>
      </c>
      <c r="T778" s="12">
        <f t="shared" si="51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>D780/E780</f>
        <v>0.12691594259494288</v>
      </c>
      <c r="P779" s="8">
        <f>IF(E779&lt;&gt;0,E779/G779,0)</f>
        <v>68.028106508875737</v>
      </c>
      <c r="Q779" t="str">
        <f t="shared" si="48"/>
        <v>theater</v>
      </c>
      <c r="R779" t="str">
        <f t="shared" si="49"/>
        <v>plays</v>
      </c>
      <c r="S779" s="12">
        <f t="shared" si="50"/>
        <v>40809.208333333336</v>
      </c>
      <c r="T779" s="12">
        <f t="shared" si="51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>D781/E781</f>
        <v>1.2452315764150619</v>
      </c>
      <c r="P780" s="8">
        <f>IF(E780&lt;&gt;0,E780/G780,0)</f>
        <v>58.867816091954026</v>
      </c>
      <c r="Q780" t="str">
        <f t="shared" si="48"/>
        <v>film &amp; video</v>
      </c>
      <c r="R780" t="str">
        <f t="shared" si="49"/>
        <v>animation</v>
      </c>
      <c r="S780" s="12">
        <f t="shared" si="50"/>
        <v>40768.208333333336</v>
      </c>
      <c r="T780" s="12">
        <f t="shared" si="51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>D782/E782</f>
        <v>0.94078583287216377</v>
      </c>
      <c r="P781" s="8">
        <f>IF(E781&lt;&gt;0,E781/G781,0)</f>
        <v>105.04572803850782</v>
      </c>
      <c r="Q781" t="str">
        <f t="shared" si="48"/>
        <v>theater</v>
      </c>
      <c r="R781" t="str">
        <f t="shared" si="49"/>
        <v>plays</v>
      </c>
      <c r="S781" s="12">
        <f t="shared" si="50"/>
        <v>42230.208333333328</v>
      </c>
      <c r="T781" s="12">
        <f t="shared" si="51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>D783/E783</f>
        <v>1.9710013593112823</v>
      </c>
      <c r="P782" s="8">
        <f>IF(E782&lt;&gt;0,E782/G782,0)</f>
        <v>33.054878048780488</v>
      </c>
      <c r="Q782" t="str">
        <f t="shared" si="48"/>
        <v>film &amp; video</v>
      </c>
      <c r="R782" t="str">
        <f t="shared" si="49"/>
        <v>drama</v>
      </c>
      <c r="S782" s="12">
        <f t="shared" si="50"/>
        <v>42573.208333333328</v>
      </c>
      <c r="T782" s="12">
        <f t="shared" si="51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>D784/E784</f>
        <v>0.46443857572170111</v>
      </c>
      <c r="P783" s="8">
        <f>IF(E783&lt;&gt;0,E783/G783,0)</f>
        <v>78.821428571428569</v>
      </c>
      <c r="Q783" t="str">
        <f t="shared" si="48"/>
        <v>theater</v>
      </c>
      <c r="R783" t="str">
        <f t="shared" si="49"/>
        <v>plays</v>
      </c>
      <c r="S783" s="12">
        <f t="shared" si="50"/>
        <v>40482.208333333336</v>
      </c>
      <c r="T783" s="12">
        <f t="shared" si="51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>D785/E785</f>
        <v>0.70806621375944889</v>
      </c>
      <c r="P784" s="8">
        <f>IF(E784&lt;&gt;0,E784/G784,0)</f>
        <v>68.204968944099377</v>
      </c>
      <c r="Q784" t="str">
        <f t="shared" si="48"/>
        <v>film &amp; video</v>
      </c>
      <c r="R784" t="str">
        <f t="shared" si="49"/>
        <v>animation</v>
      </c>
      <c r="S784" s="12">
        <f t="shared" si="50"/>
        <v>40603.25</v>
      </c>
      <c r="T784" s="12">
        <f t="shared" si="51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>D786/E786</f>
        <v>0.86702101721363434</v>
      </c>
      <c r="P785" s="8">
        <f>IF(E785&lt;&gt;0,E785/G785,0)</f>
        <v>75.731884057971016</v>
      </c>
      <c r="Q785" t="str">
        <f t="shared" si="48"/>
        <v>music</v>
      </c>
      <c r="R785" t="str">
        <f t="shared" si="49"/>
        <v>rock</v>
      </c>
      <c r="S785" s="12">
        <f t="shared" si="50"/>
        <v>41625.25</v>
      </c>
      <c r="T785" s="12">
        <f t="shared" si="51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>D787/E787</f>
        <v>0.51781435968776568</v>
      </c>
      <c r="P786" s="8">
        <f>IF(E786&lt;&gt;0,E786/G786,0)</f>
        <v>30.996070133010882</v>
      </c>
      <c r="Q786" t="str">
        <f t="shared" si="48"/>
        <v>technology</v>
      </c>
      <c r="R786" t="str">
        <f t="shared" si="49"/>
        <v>web</v>
      </c>
      <c r="S786" s="12">
        <f t="shared" si="50"/>
        <v>42435.25</v>
      </c>
      <c r="T786" s="12">
        <f t="shared" si="51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>D788/E788</f>
        <v>0.13703636031427005</v>
      </c>
      <c r="P787" s="8">
        <f>IF(E787&lt;&gt;0,E787/G787,0)</f>
        <v>101.88188976377953</v>
      </c>
      <c r="Q787" t="str">
        <f t="shared" si="48"/>
        <v>film &amp; video</v>
      </c>
      <c r="R787" t="str">
        <f t="shared" si="49"/>
        <v>animation</v>
      </c>
      <c r="S787" s="12">
        <f t="shared" si="50"/>
        <v>43582.208333333328</v>
      </c>
      <c r="T787" s="12">
        <f t="shared" si="51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>D789/E789</f>
        <v>1.0033773813817752</v>
      </c>
      <c r="P788" s="8">
        <f>IF(E788&lt;&gt;0,E788/G788,0)</f>
        <v>52.879227053140099</v>
      </c>
      <c r="Q788" t="str">
        <f t="shared" si="48"/>
        <v>music</v>
      </c>
      <c r="R788" t="str">
        <f t="shared" si="49"/>
        <v>jazz</v>
      </c>
      <c r="S788" s="12">
        <f t="shared" si="50"/>
        <v>43186.208333333328</v>
      </c>
      <c r="T788" s="12">
        <f t="shared" si="51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>D790/E790</f>
        <v>1.1342155009451795</v>
      </c>
      <c r="P789" s="8">
        <f>IF(E789&lt;&gt;0,E789/G789,0)</f>
        <v>71.005820721769496</v>
      </c>
      <c r="Q789" t="str">
        <f t="shared" si="48"/>
        <v>music</v>
      </c>
      <c r="R789" t="str">
        <f t="shared" si="49"/>
        <v>rock</v>
      </c>
      <c r="S789" s="12">
        <f t="shared" si="50"/>
        <v>40684.208333333336</v>
      </c>
      <c r="T789" s="12">
        <f t="shared" si="51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>D791/E791</f>
        <v>2.6857654431512983</v>
      </c>
      <c r="P790" s="8">
        <f>IF(E790&lt;&gt;0,E790/G790,0)</f>
        <v>102.38709677419355</v>
      </c>
      <c r="Q790" t="str">
        <f t="shared" si="48"/>
        <v>film &amp; video</v>
      </c>
      <c r="R790" t="str">
        <f t="shared" si="49"/>
        <v>animation</v>
      </c>
      <c r="S790" s="12">
        <f t="shared" si="50"/>
        <v>41202.208333333336</v>
      </c>
      <c r="T790" s="12">
        <f t="shared" si="51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>D792/E792</f>
        <v>3.2743861626800999</v>
      </c>
      <c r="P791" s="8">
        <f>IF(E791&lt;&gt;0,E791/G791,0)</f>
        <v>74.466666666666669</v>
      </c>
      <c r="Q791" t="str">
        <f t="shared" si="48"/>
        <v>theater</v>
      </c>
      <c r="R791" t="str">
        <f t="shared" si="49"/>
        <v>plays</v>
      </c>
      <c r="S791" s="12">
        <f t="shared" si="50"/>
        <v>41786.208333333336</v>
      </c>
      <c r="T791" s="12">
        <f t="shared" si="51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>D793/E793</f>
        <v>3.8888888888888888</v>
      </c>
      <c r="P792" s="8">
        <f>IF(E792&lt;&gt;0,E792/G792,0)</f>
        <v>51.009883198562441</v>
      </c>
      <c r="Q792" t="str">
        <f t="shared" si="48"/>
        <v>theater</v>
      </c>
      <c r="R792" t="str">
        <f t="shared" si="49"/>
        <v>plays</v>
      </c>
      <c r="S792" s="12">
        <f t="shared" si="50"/>
        <v>40223.25</v>
      </c>
      <c r="T792" s="12">
        <f t="shared" si="51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>D794/E794</f>
        <v>2.9411764705882355</v>
      </c>
      <c r="P793" s="8">
        <f>IF(E793&lt;&gt;0,E793/G793,0)</f>
        <v>90</v>
      </c>
      <c r="Q793" t="str">
        <f t="shared" si="48"/>
        <v>food</v>
      </c>
      <c r="R793" t="str">
        <f t="shared" si="49"/>
        <v>food trucks</v>
      </c>
      <c r="S793" s="12">
        <f t="shared" si="50"/>
        <v>42715.25</v>
      </c>
      <c r="T793" s="12">
        <f t="shared" si="51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>D795/E795</f>
        <v>8.4323495592180914E-2</v>
      </c>
      <c r="P794" s="8">
        <f>IF(E794&lt;&gt;0,E794/G794,0)</f>
        <v>97.142857142857139</v>
      </c>
      <c r="Q794" t="str">
        <f t="shared" si="48"/>
        <v>theater</v>
      </c>
      <c r="R794" t="str">
        <f t="shared" si="49"/>
        <v>plays</v>
      </c>
      <c r="S794" s="12">
        <f t="shared" si="50"/>
        <v>41451.208333333336</v>
      </c>
      <c r="T794" s="12">
        <f t="shared" si="51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>D796/E796</f>
        <v>0.79748670855485737</v>
      </c>
      <c r="P795" s="8">
        <f>IF(E795&lt;&gt;0,E795/G795,0)</f>
        <v>72.071823204419886</v>
      </c>
      <c r="Q795" t="str">
        <f t="shared" si="48"/>
        <v>publishing</v>
      </c>
      <c r="R795" t="str">
        <f t="shared" si="49"/>
        <v>nonfiction</v>
      </c>
      <c r="S795" s="12">
        <f t="shared" si="50"/>
        <v>41450.208333333336</v>
      </c>
      <c r="T795" s="12">
        <f t="shared" si="51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>D797/E797</f>
        <v>6.9471624266144811</v>
      </c>
      <c r="P796" s="8">
        <f>IF(E796&lt;&gt;0,E796/G796,0)</f>
        <v>75.236363636363635</v>
      </c>
      <c r="Q796" t="str">
        <f t="shared" si="48"/>
        <v>music</v>
      </c>
      <c r="R796" t="str">
        <f t="shared" si="49"/>
        <v>rock</v>
      </c>
      <c r="S796" s="12">
        <f t="shared" si="50"/>
        <v>43091.25</v>
      </c>
      <c r="T796" s="12">
        <f t="shared" si="51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>D798/E798</f>
        <v>1.8245614035087718</v>
      </c>
      <c r="P797" s="8">
        <f>IF(E797&lt;&gt;0,E797/G797,0)</f>
        <v>32.967741935483872</v>
      </c>
      <c r="Q797" t="str">
        <f t="shared" si="48"/>
        <v>film &amp; video</v>
      </c>
      <c r="R797" t="str">
        <f t="shared" si="49"/>
        <v>drama</v>
      </c>
      <c r="S797" s="12">
        <f t="shared" si="50"/>
        <v>42675.208333333328</v>
      </c>
      <c r="T797" s="12">
        <f t="shared" si="51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>D799/E799</f>
        <v>0.91214594335093613</v>
      </c>
      <c r="P798" s="8">
        <f>IF(E798&lt;&gt;0,E798/G798,0)</f>
        <v>54.807692307692307</v>
      </c>
      <c r="Q798" t="str">
        <f t="shared" si="48"/>
        <v>games</v>
      </c>
      <c r="R798" t="str">
        <f t="shared" si="49"/>
        <v>mobile games</v>
      </c>
      <c r="S798" s="12">
        <f t="shared" si="50"/>
        <v>41859.208333333336</v>
      </c>
      <c r="T798" s="12">
        <f t="shared" si="51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>D800/E800</f>
        <v>0.53058676654182269</v>
      </c>
      <c r="P799" s="8">
        <f>IF(E799&lt;&gt;0,E799/G799,0)</f>
        <v>45.037837837837834</v>
      </c>
      <c r="Q799" t="str">
        <f t="shared" si="48"/>
        <v>technology</v>
      </c>
      <c r="R799" t="str">
        <f t="shared" si="49"/>
        <v>web</v>
      </c>
      <c r="S799" s="12">
        <f t="shared" si="50"/>
        <v>43464.25</v>
      </c>
      <c r="T799" s="12">
        <f t="shared" si="51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>D801/E801</f>
        <v>1.1493158510377846</v>
      </c>
      <c r="P800" s="8">
        <f>IF(E800&lt;&gt;0,E800/G800,0)</f>
        <v>52.958677685950413</v>
      </c>
      <c r="Q800" t="str">
        <f t="shared" si="48"/>
        <v>theater</v>
      </c>
      <c r="R800" t="str">
        <f t="shared" si="49"/>
        <v>plays</v>
      </c>
      <c r="S800" s="12">
        <f t="shared" si="50"/>
        <v>41060.208333333336</v>
      </c>
      <c r="T800" s="12">
        <f t="shared" si="51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>D802/E802</f>
        <v>100</v>
      </c>
      <c r="P801" s="8">
        <f>IF(E801&lt;&gt;0,E801/G801,0)</f>
        <v>60.017959183673469</v>
      </c>
      <c r="Q801" t="str">
        <f t="shared" si="48"/>
        <v>theater</v>
      </c>
      <c r="R801" t="str">
        <f t="shared" si="49"/>
        <v>plays</v>
      </c>
      <c r="S801" s="12">
        <f t="shared" si="50"/>
        <v>42399.25</v>
      </c>
      <c r="T801" s="12">
        <f t="shared" si="51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>D803/E803</f>
        <v>0.49282194128990786</v>
      </c>
      <c r="P802" s="8">
        <f>IF(E802&lt;&gt;0,E802/G802,0)</f>
        <v>1</v>
      </c>
      <c r="Q802" t="str">
        <f t="shared" si="48"/>
        <v>music</v>
      </c>
      <c r="R802" t="str">
        <f t="shared" si="49"/>
        <v>rock</v>
      </c>
      <c r="S802" s="12">
        <f t="shared" si="50"/>
        <v>42167.208333333328</v>
      </c>
      <c r="T802" s="12">
        <f t="shared" si="51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>D804/E804</f>
        <v>0.50753110674525215</v>
      </c>
      <c r="P803" s="8">
        <f>IF(E803&lt;&gt;0,E803/G803,0)</f>
        <v>44.028301886792455</v>
      </c>
      <c r="Q803" t="str">
        <f t="shared" si="48"/>
        <v>photography</v>
      </c>
      <c r="R803" t="str">
        <f t="shared" si="49"/>
        <v>photography books</v>
      </c>
      <c r="S803" s="12">
        <f t="shared" si="50"/>
        <v>43830.25</v>
      </c>
      <c r="T803" s="12">
        <f t="shared" si="51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>D805/E805</f>
        <v>0.93457943925233644</v>
      </c>
      <c r="P804" s="8">
        <f>IF(E804&lt;&gt;0,E804/G804,0)</f>
        <v>86.028169014084511</v>
      </c>
      <c r="Q804" t="str">
        <f t="shared" si="48"/>
        <v>photography</v>
      </c>
      <c r="R804" t="str">
        <f t="shared" si="49"/>
        <v>photography books</v>
      </c>
      <c r="S804" s="12">
        <f t="shared" si="50"/>
        <v>43650.208333333328</v>
      </c>
      <c r="T804" s="12">
        <f t="shared" si="51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>D806/E806</f>
        <v>0.37211965078002002</v>
      </c>
      <c r="P805" s="8">
        <f>IF(E805&lt;&gt;0,E805/G805,0)</f>
        <v>28.012875536480685</v>
      </c>
      <c r="Q805" t="str">
        <f t="shared" si="48"/>
        <v>theater</v>
      </c>
      <c r="R805" t="str">
        <f t="shared" si="49"/>
        <v>plays</v>
      </c>
      <c r="S805" s="12">
        <f t="shared" si="50"/>
        <v>43492.25</v>
      </c>
      <c r="T805" s="12">
        <f t="shared" si="51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>D807/E807</f>
        <v>1.9667477696674778</v>
      </c>
      <c r="P806" s="8">
        <f>IF(E806&lt;&gt;0,E806/G806,0)</f>
        <v>32.050458715596328</v>
      </c>
      <c r="Q806" t="str">
        <f t="shared" si="48"/>
        <v>music</v>
      </c>
      <c r="R806" t="str">
        <f t="shared" si="49"/>
        <v>rock</v>
      </c>
      <c r="S806" s="12">
        <f t="shared" si="50"/>
        <v>43102.25</v>
      </c>
      <c r="T806" s="12">
        <f t="shared" si="51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>D808/E808</f>
        <v>8.472524812394093E-2</v>
      </c>
      <c r="P807" s="8">
        <f>IF(E807&lt;&gt;0,E807/G807,0)</f>
        <v>73.611940298507463</v>
      </c>
      <c r="Q807" t="str">
        <f t="shared" si="48"/>
        <v>film &amp; video</v>
      </c>
      <c r="R807" t="str">
        <f t="shared" si="49"/>
        <v>documentary</v>
      </c>
      <c r="S807" s="12">
        <f t="shared" si="50"/>
        <v>41958.25</v>
      </c>
      <c r="T807" s="12">
        <f t="shared" si="51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>D809/E809</f>
        <v>0.37878787878787878</v>
      </c>
      <c r="P808" s="8">
        <f>IF(E808&lt;&gt;0,E808/G808,0)</f>
        <v>108.71052631578948</v>
      </c>
      <c r="Q808" t="str">
        <f t="shared" si="48"/>
        <v>film &amp; video</v>
      </c>
      <c r="R808" t="str">
        <f t="shared" si="49"/>
        <v>drama</v>
      </c>
      <c r="S808" s="12">
        <f t="shared" si="50"/>
        <v>40973.25</v>
      </c>
      <c r="T808" s="12">
        <f t="shared" si="51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>D810/E810</f>
        <v>3.2849020846493997</v>
      </c>
      <c r="P809" s="8">
        <f>IF(E809&lt;&gt;0,E809/G809,0)</f>
        <v>42.97674418604651</v>
      </c>
      <c r="Q809" t="str">
        <f t="shared" si="48"/>
        <v>theater</v>
      </c>
      <c r="R809" t="str">
        <f t="shared" si="49"/>
        <v>plays</v>
      </c>
      <c r="S809" s="12">
        <f t="shared" si="50"/>
        <v>43753.208333333328</v>
      </c>
      <c r="T809" s="12">
        <f t="shared" si="51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>D811/E811</f>
        <v>1.5903135447727479</v>
      </c>
      <c r="P810" s="8">
        <f>IF(E810&lt;&gt;0,E810/G810,0)</f>
        <v>83.315789473684205</v>
      </c>
      <c r="Q810" t="str">
        <f t="shared" si="48"/>
        <v>food</v>
      </c>
      <c r="R810" t="str">
        <f t="shared" si="49"/>
        <v>food trucks</v>
      </c>
      <c r="S810" s="12">
        <f t="shared" si="50"/>
        <v>42507.208333333328</v>
      </c>
      <c r="T810" s="12">
        <f t="shared" si="51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>D812/E812</f>
        <v>0.51779935275080902</v>
      </c>
      <c r="P811" s="8">
        <f>IF(E811&lt;&gt;0,E811/G811,0)</f>
        <v>42</v>
      </c>
      <c r="Q811" t="str">
        <f t="shared" si="48"/>
        <v>film &amp; video</v>
      </c>
      <c r="R811" t="str">
        <f t="shared" si="49"/>
        <v>documentary</v>
      </c>
      <c r="S811" s="12">
        <f t="shared" si="50"/>
        <v>41135.208333333336</v>
      </c>
      <c r="T811" s="12">
        <f t="shared" si="51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>D813/E813</f>
        <v>1.2969713965227145</v>
      </c>
      <c r="P812" s="8">
        <f>IF(E812&lt;&gt;0,E812/G812,0)</f>
        <v>55.927601809954751</v>
      </c>
      <c r="Q812" t="str">
        <f t="shared" si="48"/>
        <v>theater</v>
      </c>
      <c r="R812" t="str">
        <f t="shared" si="49"/>
        <v>plays</v>
      </c>
      <c r="S812" s="12">
        <f t="shared" si="50"/>
        <v>43067.25</v>
      </c>
      <c r="T812" s="12">
        <f t="shared" si="51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>D814/E814</f>
        <v>0.44340463458110518</v>
      </c>
      <c r="P813" s="8">
        <f>IF(E813&lt;&gt;0,E813/G813,0)</f>
        <v>105.03681885125184</v>
      </c>
      <c r="Q813" t="str">
        <f t="shared" si="48"/>
        <v>games</v>
      </c>
      <c r="R813" t="str">
        <f t="shared" si="49"/>
        <v>video games</v>
      </c>
      <c r="S813" s="12">
        <f t="shared" si="50"/>
        <v>42378.25</v>
      </c>
      <c r="T813" s="12">
        <f t="shared" si="51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>D815/E815</f>
        <v>0.41770003915937864</v>
      </c>
      <c r="P814" s="8">
        <f>IF(E814&lt;&gt;0,E814/G814,0)</f>
        <v>48</v>
      </c>
      <c r="Q814" t="str">
        <f t="shared" si="48"/>
        <v>publishing</v>
      </c>
      <c r="R814" t="str">
        <f t="shared" si="49"/>
        <v>nonfiction</v>
      </c>
      <c r="S814" s="12">
        <f t="shared" si="50"/>
        <v>43206.208333333328</v>
      </c>
      <c r="T814" s="12">
        <f t="shared" si="51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>D816/E816</f>
        <v>1.0847457627118644</v>
      </c>
      <c r="P815" s="8">
        <f>IF(E815&lt;&gt;0,E815/G815,0)</f>
        <v>112.66176470588235</v>
      </c>
      <c r="Q815" t="str">
        <f t="shared" si="48"/>
        <v>games</v>
      </c>
      <c r="R815" t="str">
        <f t="shared" si="49"/>
        <v>video games</v>
      </c>
      <c r="S815" s="12">
        <f t="shared" si="50"/>
        <v>41148.208333333336</v>
      </c>
      <c r="T815" s="12">
        <f t="shared" si="51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>D817/E817</f>
        <v>0.76785257230611725</v>
      </c>
      <c r="P816" s="8">
        <f>IF(E816&lt;&gt;0,E816/G816,0)</f>
        <v>81.944444444444443</v>
      </c>
      <c r="Q816" t="str">
        <f t="shared" si="48"/>
        <v>music</v>
      </c>
      <c r="R816" t="str">
        <f t="shared" si="49"/>
        <v>rock</v>
      </c>
      <c r="S816" s="12">
        <f t="shared" si="50"/>
        <v>42517.208333333328</v>
      </c>
      <c r="T816" s="12">
        <f t="shared" si="51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>D818/E818</f>
        <v>0.16254416961130741</v>
      </c>
      <c r="P817" s="8">
        <f>IF(E817&lt;&gt;0,E817/G817,0)</f>
        <v>64.049180327868854</v>
      </c>
      <c r="Q817" t="str">
        <f t="shared" si="48"/>
        <v>music</v>
      </c>
      <c r="R817" t="str">
        <f t="shared" si="49"/>
        <v>rock</v>
      </c>
      <c r="S817" s="12">
        <f t="shared" si="50"/>
        <v>43068.25</v>
      </c>
      <c r="T817" s="12">
        <f t="shared" si="51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>D819/E819</f>
        <v>0.27115311429658762</v>
      </c>
      <c r="P818" s="8">
        <f>IF(E818&lt;&gt;0,E818/G818,0)</f>
        <v>106.39097744360902</v>
      </c>
      <c r="Q818" t="str">
        <f t="shared" si="48"/>
        <v>theater</v>
      </c>
      <c r="R818" t="str">
        <f t="shared" si="49"/>
        <v>plays</v>
      </c>
      <c r="S818" s="12">
        <f t="shared" si="50"/>
        <v>41680.25</v>
      </c>
      <c r="T818" s="12">
        <f t="shared" si="51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>D820/E820</f>
        <v>9.1336116910229651E-2</v>
      </c>
      <c r="P819" s="8">
        <f>IF(E819&lt;&gt;0,E819/G819,0)</f>
        <v>76.011249497790274</v>
      </c>
      <c r="Q819" t="str">
        <f t="shared" si="48"/>
        <v>publishing</v>
      </c>
      <c r="R819" t="str">
        <f t="shared" si="49"/>
        <v>nonfiction</v>
      </c>
      <c r="S819" s="12">
        <f t="shared" si="50"/>
        <v>43589.208333333328</v>
      </c>
      <c r="T819" s="12">
        <f t="shared" si="51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>D821/E821</f>
        <v>1.9738301175426924</v>
      </c>
      <c r="P820" s="8">
        <f>IF(E820&lt;&gt;0,E820/G820,0)</f>
        <v>111.07246376811594</v>
      </c>
      <c r="Q820" t="str">
        <f t="shared" si="48"/>
        <v>theater</v>
      </c>
      <c r="R820" t="str">
        <f t="shared" si="49"/>
        <v>plays</v>
      </c>
      <c r="S820" s="12">
        <f t="shared" si="50"/>
        <v>43486.25</v>
      </c>
      <c r="T820" s="12">
        <f t="shared" si="51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>D822/E822</f>
        <v>0.12490632025980515</v>
      </c>
      <c r="P821" s="8">
        <f>IF(E821&lt;&gt;0,E821/G821,0)</f>
        <v>95.936170212765958</v>
      </c>
      <c r="Q821" t="str">
        <f t="shared" si="48"/>
        <v>games</v>
      </c>
      <c r="R821" t="str">
        <f t="shared" si="49"/>
        <v>video games</v>
      </c>
      <c r="S821" s="12">
        <f t="shared" si="50"/>
        <v>41237.25</v>
      </c>
      <c r="T821" s="12">
        <f t="shared" si="51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>D823/E823</f>
        <v>0.34330554193231977</v>
      </c>
      <c r="P822" s="8">
        <f>IF(E822&lt;&gt;0,E822/G822,0)</f>
        <v>43.043010752688176</v>
      </c>
      <c r="Q822" t="str">
        <f t="shared" si="48"/>
        <v>music</v>
      </c>
      <c r="R822" t="str">
        <f t="shared" si="49"/>
        <v>rock</v>
      </c>
      <c r="S822" s="12">
        <f t="shared" si="50"/>
        <v>43310.208333333328</v>
      </c>
      <c r="T822" s="12">
        <f t="shared" si="51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>D824/E824</f>
        <v>0.2857414991903991</v>
      </c>
      <c r="P823" s="8">
        <f>IF(E823&lt;&gt;0,E823/G823,0)</f>
        <v>67.966666666666669</v>
      </c>
      <c r="Q823" t="str">
        <f t="shared" si="48"/>
        <v>film &amp; video</v>
      </c>
      <c r="R823" t="str">
        <f t="shared" si="49"/>
        <v>documentary</v>
      </c>
      <c r="S823" s="12">
        <f t="shared" si="50"/>
        <v>42794.25</v>
      </c>
      <c r="T823" s="12">
        <f t="shared" si="51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>D825/E825</f>
        <v>0.28005464480874315</v>
      </c>
      <c r="P824" s="8">
        <f>IF(E824&lt;&gt;0,E824/G824,0)</f>
        <v>89.991428571428571</v>
      </c>
      <c r="Q824" t="str">
        <f t="shared" si="48"/>
        <v>music</v>
      </c>
      <c r="R824" t="str">
        <f t="shared" si="49"/>
        <v>rock</v>
      </c>
      <c r="S824" s="12">
        <f t="shared" si="50"/>
        <v>41698.25</v>
      </c>
      <c r="T824" s="12">
        <f t="shared" si="51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>D826/E826</f>
        <v>0.79058000669667772</v>
      </c>
      <c r="P825" s="8">
        <f>IF(E825&lt;&gt;0,E825/G825,0)</f>
        <v>58.095238095238095</v>
      </c>
      <c r="Q825" t="str">
        <f t="shared" si="48"/>
        <v>music</v>
      </c>
      <c r="R825" t="str">
        <f t="shared" si="49"/>
        <v>rock</v>
      </c>
      <c r="S825" s="12">
        <f t="shared" si="50"/>
        <v>41892.208333333336</v>
      </c>
      <c r="T825" s="12">
        <f t="shared" si="51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>D827/E827</f>
        <v>0.25806451612903225</v>
      </c>
      <c r="P826" s="8">
        <f>IF(E826&lt;&gt;0,E826/G826,0)</f>
        <v>83.996875000000003</v>
      </c>
      <c r="Q826" t="str">
        <f t="shared" si="48"/>
        <v>publishing</v>
      </c>
      <c r="R826" t="str">
        <f t="shared" si="49"/>
        <v>nonfiction</v>
      </c>
      <c r="S826" s="12">
        <f t="shared" si="50"/>
        <v>40348.208333333336</v>
      </c>
      <c r="T826" s="12">
        <f t="shared" si="51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>D828/E828</f>
        <v>0.21880128155036338</v>
      </c>
      <c r="P827" s="8">
        <f>IF(E827&lt;&gt;0,E827/G827,0)</f>
        <v>88.853503184713375</v>
      </c>
      <c r="Q827" t="str">
        <f t="shared" si="48"/>
        <v>film &amp; video</v>
      </c>
      <c r="R827" t="str">
        <f t="shared" si="49"/>
        <v>shorts</v>
      </c>
      <c r="S827" s="12">
        <f t="shared" si="50"/>
        <v>42941.208333333328</v>
      </c>
      <c r="T827" s="12">
        <f t="shared" si="51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>D829/E829</f>
        <v>0.37495924356048255</v>
      </c>
      <c r="P828" s="8">
        <f>IF(E828&lt;&gt;0,E828/G828,0)</f>
        <v>65.963917525773198</v>
      </c>
      <c r="Q828" t="str">
        <f t="shared" si="48"/>
        <v>theater</v>
      </c>
      <c r="R828" t="str">
        <f t="shared" si="49"/>
        <v>plays</v>
      </c>
      <c r="S828" s="12">
        <f t="shared" si="50"/>
        <v>40525.25</v>
      </c>
      <c r="T828" s="12">
        <f t="shared" si="51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>D830/E830</f>
        <v>1.4492753623188406</v>
      </c>
      <c r="P829" s="8">
        <f>IF(E829&lt;&gt;0,E829/G829,0)</f>
        <v>74.804878048780495</v>
      </c>
      <c r="Q829" t="str">
        <f t="shared" si="48"/>
        <v>film &amp; video</v>
      </c>
      <c r="R829" t="str">
        <f t="shared" si="49"/>
        <v>drama</v>
      </c>
      <c r="S829" s="12">
        <f t="shared" si="50"/>
        <v>40666.208333333336</v>
      </c>
      <c r="T829" s="12">
        <f t="shared" si="51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>D831/E831</f>
        <v>1.9476567255021302</v>
      </c>
      <c r="P830" s="8">
        <f>IF(E830&lt;&gt;0,E830/G830,0)</f>
        <v>69.98571428571428</v>
      </c>
      <c r="Q830" t="str">
        <f t="shared" si="48"/>
        <v>theater</v>
      </c>
      <c r="R830" t="str">
        <f t="shared" si="49"/>
        <v>plays</v>
      </c>
      <c r="S830" s="12">
        <f t="shared" si="50"/>
        <v>43340.208333333328</v>
      </c>
      <c r="T830" s="12">
        <f t="shared" si="51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>D832/E832</f>
        <v>85.393258426966298</v>
      </c>
      <c r="P831" s="8">
        <f>IF(E831&lt;&gt;0,E831/G831,0)</f>
        <v>32.006493506493506</v>
      </c>
      <c r="Q831" t="str">
        <f t="shared" si="48"/>
        <v>theater</v>
      </c>
      <c r="R831" t="str">
        <f t="shared" si="49"/>
        <v>plays</v>
      </c>
      <c r="S831" s="12">
        <f t="shared" si="50"/>
        <v>42164.208333333328</v>
      </c>
      <c r="T831" s="12">
        <f t="shared" si="51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>D833/E833</f>
        <v>0.91762193220371013</v>
      </c>
      <c r="P832" s="8">
        <f>IF(E832&lt;&gt;0,E832/G832,0)</f>
        <v>64.727272727272734</v>
      </c>
      <c r="Q832" t="str">
        <f t="shared" si="48"/>
        <v>theater</v>
      </c>
      <c r="R832" t="str">
        <f t="shared" si="49"/>
        <v>plays</v>
      </c>
      <c r="S832" s="12">
        <f t="shared" si="50"/>
        <v>43103.25</v>
      </c>
      <c r="T832" s="12">
        <f t="shared" si="51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>D834/E834</f>
        <v>0.3172831164252769</v>
      </c>
      <c r="P833" s="8">
        <f>IF(E833&lt;&gt;0,E833/G833,0)</f>
        <v>24.998110087408456</v>
      </c>
      <c r="Q833" t="str">
        <f t="shared" si="48"/>
        <v>photography</v>
      </c>
      <c r="R833" t="str">
        <f t="shared" si="49"/>
        <v>photography books</v>
      </c>
      <c r="S833" s="12">
        <f t="shared" si="50"/>
        <v>40994.208333333336</v>
      </c>
      <c r="T833" s="12">
        <f t="shared" si="51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>D835/E835</f>
        <v>0.63415089060897134</v>
      </c>
      <c r="P834" s="8">
        <f>IF(E834&lt;&gt;0,E834/G834,0)</f>
        <v>104.97764070932922</v>
      </c>
      <c r="Q834" t="str">
        <f t="shared" si="48"/>
        <v>publishing</v>
      </c>
      <c r="R834" t="str">
        <f t="shared" si="49"/>
        <v>translations</v>
      </c>
      <c r="S834" s="12">
        <f t="shared" si="50"/>
        <v>42299.208333333328</v>
      </c>
      <c r="T834" s="12">
        <f t="shared" si="51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>D836/E836</f>
        <v>0.65016031350195935</v>
      </c>
      <c r="P835" s="8">
        <f>IF(E835&lt;&gt;0,E835/G835,0)</f>
        <v>64.987878787878785</v>
      </c>
      <c r="Q835" t="str">
        <f t="shared" ref="Q835:Q898" si="52">LEFT(N835,SEARCH("/",N835)-1)</f>
        <v>publishing</v>
      </c>
      <c r="R835" t="str">
        <f t="shared" ref="R835:R898" si="53">RIGHT(N835,LEN(N835)-SEARCH("/",N835))</f>
        <v>translations</v>
      </c>
      <c r="S835" s="12">
        <f t="shared" ref="S835:S898" si="54">(((J835/60/60/24)+DATE(1970,1,1)))</f>
        <v>40588.25</v>
      </c>
      <c r="T835" s="12">
        <f t="shared" ref="T835:T898" si="55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>D837/E837</f>
        <v>1.1143429642557041</v>
      </c>
      <c r="P836" s="8">
        <f>IF(E836&lt;&gt;0,E836/G836,0)</f>
        <v>94.352941176470594</v>
      </c>
      <c r="Q836" t="str">
        <f t="shared" si="52"/>
        <v>theater</v>
      </c>
      <c r="R836" t="str">
        <f t="shared" si="53"/>
        <v>plays</v>
      </c>
      <c r="S836" s="12">
        <f t="shared" si="54"/>
        <v>41448.208333333336</v>
      </c>
      <c r="T836" s="12">
        <f t="shared" si="55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>D838/E838</f>
        <v>1.3309234308248439</v>
      </c>
      <c r="P837" s="8">
        <f>IF(E837&lt;&gt;0,E837/G837,0)</f>
        <v>44.001706484641637</v>
      </c>
      <c r="Q837" t="str">
        <f t="shared" si="52"/>
        <v>technology</v>
      </c>
      <c r="R837" t="str">
        <f t="shared" si="53"/>
        <v>web</v>
      </c>
      <c r="S837" s="12">
        <f t="shared" si="54"/>
        <v>42063.25</v>
      </c>
      <c r="T837" s="12">
        <f t="shared" si="55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>D839/E839</f>
        <v>0.11724960254372019</v>
      </c>
      <c r="P838" s="8">
        <f>IF(E838&lt;&gt;0,E838/G838,0)</f>
        <v>64.744680851063833</v>
      </c>
      <c r="Q838" t="str">
        <f t="shared" si="52"/>
        <v>music</v>
      </c>
      <c r="R838" t="str">
        <f t="shared" si="53"/>
        <v>indie rock</v>
      </c>
      <c r="S838" s="12">
        <f t="shared" si="54"/>
        <v>40214.25</v>
      </c>
      <c r="T838" s="12">
        <f t="shared" si="55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>D840/E840</f>
        <v>0.71991001124859388</v>
      </c>
      <c r="P839" s="8">
        <f>IF(E839&lt;&gt;0,E839/G839,0)</f>
        <v>84.00667779632721</v>
      </c>
      <c r="Q839" t="str">
        <f t="shared" si="52"/>
        <v>music</v>
      </c>
      <c r="R839" t="str">
        <f t="shared" si="53"/>
        <v>jazz</v>
      </c>
      <c r="S839" s="12">
        <f t="shared" si="54"/>
        <v>40629.208333333336</v>
      </c>
      <c r="T839" s="12">
        <f t="shared" si="55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>D841/E841</f>
        <v>0.52581261950286806</v>
      </c>
      <c r="P840" s="8">
        <f>IF(E840&lt;&gt;0,E840/G840,0)</f>
        <v>34.061302681992338</v>
      </c>
      <c r="Q840" t="str">
        <f t="shared" si="52"/>
        <v>theater</v>
      </c>
      <c r="R840" t="str">
        <f t="shared" si="53"/>
        <v>plays</v>
      </c>
      <c r="S840" s="12">
        <f t="shared" si="54"/>
        <v>43370.208333333328</v>
      </c>
      <c r="T840" s="12">
        <f t="shared" si="55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>D842/E842</f>
        <v>0.99757254488218694</v>
      </c>
      <c r="P841" s="8">
        <f>IF(E841&lt;&gt;0,E841/G841,0)</f>
        <v>93.273885350318466</v>
      </c>
      <c r="Q841" t="str">
        <f t="shared" si="52"/>
        <v>film &amp; video</v>
      </c>
      <c r="R841" t="str">
        <f t="shared" si="53"/>
        <v>documentary</v>
      </c>
      <c r="S841" s="12">
        <f t="shared" si="54"/>
        <v>41715.208333333336</v>
      </c>
      <c r="T841" s="12">
        <f t="shared" si="55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>D843/E843</f>
        <v>0.70048495112000619</v>
      </c>
      <c r="P842" s="8">
        <f>IF(E842&lt;&gt;0,E842/G842,0)</f>
        <v>32.998301726577978</v>
      </c>
      <c r="Q842" t="str">
        <f t="shared" si="52"/>
        <v>theater</v>
      </c>
      <c r="R842" t="str">
        <f t="shared" si="53"/>
        <v>plays</v>
      </c>
      <c r="S842" s="12">
        <f t="shared" si="54"/>
        <v>41836.208333333336</v>
      </c>
      <c r="T842" s="12">
        <f t="shared" si="55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>D844/E844</f>
        <v>0.17757783828578194</v>
      </c>
      <c r="P843" s="8">
        <f>IF(E843&lt;&gt;0,E843/G843,0)</f>
        <v>83.812903225806451</v>
      </c>
      <c r="Q843" t="str">
        <f t="shared" si="52"/>
        <v>technology</v>
      </c>
      <c r="R843" t="str">
        <f t="shared" si="53"/>
        <v>web</v>
      </c>
      <c r="S843" s="12">
        <f t="shared" si="54"/>
        <v>42419.25</v>
      </c>
      <c r="T843" s="12">
        <f t="shared" si="55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>D845/E845</f>
        <v>3.2556418793932669</v>
      </c>
      <c r="P844" s="8">
        <f>IF(E844&lt;&gt;0,E844/G844,0)</f>
        <v>63.992424242424242</v>
      </c>
      <c r="Q844" t="str">
        <f t="shared" si="52"/>
        <v>technology</v>
      </c>
      <c r="R844" t="str">
        <f t="shared" si="53"/>
        <v>wearables</v>
      </c>
      <c r="S844" s="12">
        <f t="shared" si="54"/>
        <v>43266.208333333328</v>
      </c>
      <c r="T844" s="12">
        <f t="shared" si="55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>D846/E846</f>
        <v>1.0060592203041043</v>
      </c>
      <c r="P845" s="8">
        <f>IF(E845&lt;&gt;0,E845/G845,0)</f>
        <v>81.909090909090907</v>
      </c>
      <c r="Q845" t="str">
        <f t="shared" si="52"/>
        <v>photography</v>
      </c>
      <c r="R845" t="str">
        <f t="shared" si="53"/>
        <v>photography books</v>
      </c>
      <c r="S845" s="12">
        <f t="shared" si="54"/>
        <v>43338.208333333328</v>
      </c>
      <c r="T845" s="12">
        <f t="shared" si="55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>D847/E847</f>
        <v>0.50620261139716261</v>
      </c>
      <c r="P846" s="8">
        <f>IF(E846&lt;&gt;0,E846/G846,0)</f>
        <v>93.053191489361708</v>
      </c>
      <c r="Q846" t="str">
        <f t="shared" si="52"/>
        <v>film &amp; video</v>
      </c>
      <c r="R846" t="str">
        <f t="shared" si="53"/>
        <v>documentary</v>
      </c>
      <c r="S846" s="12">
        <f t="shared" si="54"/>
        <v>40930.25</v>
      </c>
      <c r="T846" s="12">
        <f t="shared" si="55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>D848/E848</f>
        <v>0.19665683382497542</v>
      </c>
      <c r="P847" s="8">
        <f>IF(E847&lt;&gt;0,E847/G847,0)</f>
        <v>101.98449039881831</v>
      </c>
      <c r="Q847" t="str">
        <f t="shared" si="52"/>
        <v>technology</v>
      </c>
      <c r="R847" t="str">
        <f t="shared" si="53"/>
        <v>web</v>
      </c>
      <c r="S847" s="12">
        <f t="shared" si="54"/>
        <v>43235.208333333328</v>
      </c>
      <c r="T847" s="12">
        <f t="shared" si="55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>D849/E849</f>
        <v>0.42061929479148025</v>
      </c>
      <c r="P848" s="8">
        <f>IF(E848&lt;&gt;0,E848/G848,0)</f>
        <v>105.9375</v>
      </c>
      <c r="Q848" t="str">
        <f t="shared" si="52"/>
        <v>technology</v>
      </c>
      <c r="R848" t="str">
        <f t="shared" si="53"/>
        <v>web</v>
      </c>
      <c r="S848" s="12">
        <f t="shared" si="54"/>
        <v>43302.208333333328</v>
      </c>
      <c r="T848" s="12">
        <f t="shared" si="55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>D850/E850</f>
        <v>0.2954482503923922</v>
      </c>
      <c r="P849" s="8">
        <f>IF(E849&lt;&gt;0,E849/G849,0)</f>
        <v>101.58181818181818</v>
      </c>
      <c r="Q849" t="str">
        <f t="shared" si="52"/>
        <v>food</v>
      </c>
      <c r="R849" t="str">
        <f t="shared" si="53"/>
        <v>food trucks</v>
      </c>
      <c r="S849" s="12">
        <f t="shared" si="54"/>
        <v>43107.25</v>
      </c>
      <c r="T849" s="12">
        <f t="shared" si="55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>D851/E851</f>
        <v>0.7513737804194236</v>
      </c>
      <c r="P850" s="8">
        <f>IF(E850&lt;&gt;0,E850/G850,0)</f>
        <v>62.970930232558139</v>
      </c>
      <c r="Q850" t="str">
        <f t="shared" si="52"/>
        <v>film &amp; video</v>
      </c>
      <c r="R850" t="str">
        <f t="shared" si="53"/>
        <v>drama</v>
      </c>
      <c r="S850" s="12">
        <f t="shared" si="54"/>
        <v>40341.208333333336</v>
      </c>
      <c r="T850" s="12">
        <f t="shared" si="55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>D852/E852</f>
        <v>100</v>
      </c>
      <c r="P851" s="8">
        <f>IF(E851&lt;&gt;0,E851/G851,0)</f>
        <v>29.045602605863191</v>
      </c>
      <c r="Q851" t="str">
        <f t="shared" si="52"/>
        <v>music</v>
      </c>
      <c r="R851" t="str">
        <f t="shared" si="53"/>
        <v>indie rock</v>
      </c>
      <c r="S851" s="12">
        <f t="shared" si="54"/>
        <v>40948.25</v>
      </c>
      <c r="T851" s="12">
        <f t="shared" si="55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>D853/E853</f>
        <v>0.48123195380173245</v>
      </c>
      <c r="P852" s="8">
        <f>IF(E852&lt;&gt;0,E852/G852,0)</f>
        <v>1</v>
      </c>
      <c r="Q852" t="str">
        <f t="shared" si="52"/>
        <v>music</v>
      </c>
      <c r="R852" t="str">
        <f t="shared" si="53"/>
        <v>rock</v>
      </c>
      <c r="S852" s="12">
        <f t="shared" si="54"/>
        <v>40866.25</v>
      </c>
      <c r="T852" s="12">
        <f t="shared" si="55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>D854/E854</f>
        <v>1.9560878243512974</v>
      </c>
      <c r="P853" s="8">
        <f>IF(E853&lt;&gt;0,E853/G853,0)</f>
        <v>77.924999999999997</v>
      </c>
      <c r="Q853" t="str">
        <f t="shared" si="52"/>
        <v>music</v>
      </c>
      <c r="R853" t="str">
        <f t="shared" si="53"/>
        <v>electric music</v>
      </c>
      <c r="S853" s="12">
        <f t="shared" si="54"/>
        <v>41031.208333333336</v>
      </c>
      <c r="T853" s="12">
        <f t="shared" si="55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>D855/E855</f>
        <v>0.15336047783896253</v>
      </c>
      <c r="P854" s="8">
        <f>IF(E854&lt;&gt;0,E854/G854,0)</f>
        <v>80.806451612903231</v>
      </c>
      <c r="Q854" t="str">
        <f t="shared" si="52"/>
        <v>games</v>
      </c>
      <c r="R854" t="str">
        <f t="shared" si="53"/>
        <v>video games</v>
      </c>
      <c r="S854" s="12">
        <f t="shared" si="54"/>
        <v>40740.208333333336</v>
      </c>
      <c r="T854" s="12">
        <f t="shared" si="55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>D856/E856</f>
        <v>0.88004158325141912</v>
      </c>
      <c r="P855" s="8">
        <f>IF(E855&lt;&gt;0,E855/G855,0)</f>
        <v>76.006816632583508</v>
      </c>
      <c r="Q855" t="str">
        <f t="shared" si="52"/>
        <v>music</v>
      </c>
      <c r="R855" t="str">
        <f t="shared" si="53"/>
        <v>indie rock</v>
      </c>
      <c r="S855" s="12">
        <f t="shared" si="54"/>
        <v>40714.208333333336</v>
      </c>
      <c r="T855" s="12">
        <f t="shared" si="55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>D857/E857</f>
        <v>0.97679078310235434</v>
      </c>
      <c r="P856" s="8">
        <f>IF(E856&lt;&gt;0,E856/G856,0)</f>
        <v>72.993613824192337</v>
      </c>
      <c r="Q856" t="str">
        <f t="shared" si="52"/>
        <v>publishing</v>
      </c>
      <c r="R856" t="str">
        <f t="shared" si="53"/>
        <v>fiction</v>
      </c>
      <c r="S856" s="12">
        <f t="shared" si="54"/>
        <v>43787.25</v>
      </c>
      <c r="T856" s="12">
        <f t="shared" si="55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>D858/E858</f>
        <v>0.28043935498948352</v>
      </c>
      <c r="P857" s="8">
        <f>IF(E857&lt;&gt;0,E857/G857,0)</f>
        <v>53</v>
      </c>
      <c r="Q857" t="str">
        <f t="shared" si="52"/>
        <v>theater</v>
      </c>
      <c r="R857" t="str">
        <f t="shared" si="53"/>
        <v>plays</v>
      </c>
      <c r="S857" s="12">
        <f t="shared" si="54"/>
        <v>40712.208333333336</v>
      </c>
      <c r="T857" s="12">
        <f t="shared" si="55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>D859/E859</f>
        <v>0.71496020504519087</v>
      </c>
      <c r="P858" s="8">
        <f>IF(E858&lt;&gt;0,E858/G858,0)</f>
        <v>54.164556962025316</v>
      </c>
      <c r="Q858" t="str">
        <f t="shared" si="52"/>
        <v>food</v>
      </c>
      <c r="R858" t="str">
        <f t="shared" si="53"/>
        <v>food trucks</v>
      </c>
      <c r="S858" s="12">
        <f t="shared" si="54"/>
        <v>41023.208333333336</v>
      </c>
      <c r="T858" s="12">
        <f t="shared" si="55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>D860/E860</f>
        <v>1.4398848092152627</v>
      </c>
      <c r="P859" s="8">
        <f>IF(E859&lt;&gt;0,E859/G859,0)</f>
        <v>32.946666666666665</v>
      </c>
      <c r="Q859" t="str">
        <f t="shared" si="52"/>
        <v>film &amp; video</v>
      </c>
      <c r="R859" t="str">
        <f t="shared" si="53"/>
        <v>shorts</v>
      </c>
      <c r="S859" s="12">
        <f t="shared" si="54"/>
        <v>40944.25</v>
      </c>
      <c r="T859" s="12">
        <f t="shared" si="55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>D861/E861</f>
        <v>2.8141865844255975</v>
      </c>
      <c r="P860" s="8">
        <f>IF(E860&lt;&gt;0,E860/G860,0)</f>
        <v>79.371428571428567</v>
      </c>
      <c r="Q860" t="str">
        <f t="shared" si="52"/>
        <v>food</v>
      </c>
      <c r="R860" t="str">
        <f t="shared" si="53"/>
        <v>food trucks</v>
      </c>
      <c r="S860" s="12">
        <f t="shared" si="54"/>
        <v>43211.208333333328</v>
      </c>
      <c r="T860" s="12">
        <f t="shared" si="55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>D862/E862</f>
        <v>0.39737730975561297</v>
      </c>
      <c r="P861" s="8">
        <f>IF(E861&lt;&gt;0,E861/G861,0)</f>
        <v>41.174603174603178</v>
      </c>
      <c r="Q861" t="str">
        <f t="shared" si="52"/>
        <v>theater</v>
      </c>
      <c r="R861" t="str">
        <f t="shared" si="53"/>
        <v>plays</v>
      </c>
      <c r="S861" s="12">
        <f t="shared" si="54"/>
        <v>41334.25</v>
      </c>
      <c r="T861" s="12">
        <f t="shared" si="55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>D863/E863</f>
        <v>0.94451003541912637</v>
      </c>
      <c r="P862" s="8">
        <f>IF(E862&lt;&gt;0,E862/G862,0)</f>
        <v>77.430769230769229</v>
      </c>
      <c r="Q862" t="str">
        <f t="shared" si="52"/>
        <v>technology</v>
      </c>
      <c r="R862" t="str">
        <f t="shared" si="53"/>
        <v>wearables</v>
      </c>
      <c r="S862" s="12">
        <f t="shared" si="54"/>
        <v>43515.25</v>
      </c>
      <c r="T862" s="12">
        <f t="shared" si="55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>D864/E864</f>
        <v>0.53353658536585369</v>
      </c>
      <c r="P863" s="8">
        <f>IF(E863&lt;&gt;0,E863/G863,0)</f>
        <v>57.159509202453989</v>
      </c>
      <c r="Q863" t="str">
        <f t="shared" si="52"/>
        <v>theater</v>
      </c>
      <c r="R863" t="str">
        <f t="shared" si="53"/>
        <v>plays</v>
      </c>
      <c r="S863" s="12">
        <f t="shared" si="54"/>
        <v>40258.208333333336</v>
      </c>
      <c r="T863" s="12">
        <f t="shared" si="55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>D865/E865</f>
        <v>0.25854108956602029</v>
      </c>
      <c r="P864" s="8">
        <f>IF(E864&lt;&gt;0,E864/G864,0)</f>
        <v>77.17647058823529</v>
      </c>
      <c r="Q864" t="str">
        <f t="shared" si="52"/>
        <v>theater</v>
      </c>
      <c r="R864" t="str">
        <f t="shared" si="53"/>
        <v>plays</v>
      </c>
      <c r="S864" s="12">
        <f t="shared" si="54"/>
        <v>40756.208333333336</v>
      </c>
      <c r="T864" s="12">
        <f t="shared" si="55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>D866/E866</f>
        <v>0.28812512862728956</v>
      </c>
      <c r="P865" s="8">
        <f>IF(E865&lt;&gt;0,E865/G865,0)</f>
        <v>24.953917050691246</v>
      </c>
      <c r="Q865" t="str">
        <f t="shared" si="52"/>
        <v>film &amp; video</v>
      </c>
      <c r="R865" t="str">
        <f t="shared" si="53"/>
        <v>television</v>
      </c>
      <c r="S865" s="12">
        <f t="shared" si="54"/>
        <v>42172.208333333328</v>
      </c>
      <c r="T865" s="12">
        <f t="shared" si="55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>D867/E867</f>
        <v>0.53815234362023723</v>
      </c>
      <c r="P866" s="8">
        <f>IF(E866&lt;&gt;0,E866/G866,0)</f>
        <v>97.18</v>
      </c>
      <c r="Q866" t="str">
        <f t="shared" si="52"/>
        <v>film &amp; video</v>
      </c>
      <c r="R866" t="str">
        <f t="shared" si="53"/>
        <v>shorts</v>
      </c>
      <c r="S866" s="12">
        <f t="shared" si="54"/>
        <v>42601.208333333328</v>
      </c>
      <c r="T866" s="12">
        <f t="shared" si="55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>D868/E868</f>
        <v>2.3126067429944968</v>
      </c>
      <c r="P867" s="8">
        <f>IF(E867&lt;&gt;0,E867/G867,0)</f>
        <v>46.000916870415651</v>
      </c>
      <c r="Q867" t="str">
        <f t="shared" si="52"/>
        <v>theater</v>
      </c>
      <c r="R867" t="str">
        <f t="shared" si="53"/>
        <v>plays</v>
      </c>
      <c r="S867" s="12">
        <f t="shared" si="54"/>
        <v>41897.208333333336</v>
      </c>
      <c r="T867" s="12">
        <f t="shared" si="55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>D869/E869</f>
        <v>0.61562139284340134</v>
      </c>
      <c r="P868" s="8">
        <f>IF(E868&lt;&gt;0,E868/G868,0)</f>
        <v>88.023385300668153</v>
      </c>
      <c r="Q868" t="str">
        <f t="shared" si="52"/>
        <v>photography</v>
      </c>
      <c r="R868" t="str">
        <f t="shared" si="53"/>
        <v>photography books</v>
      </c>
      <c r="S868" s="12">
        <f t="shared" si="54"/>
        <v>40671.208333333336</v>
      </c>
      <c r="T868" s="12">
        <f t="shared" si="55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>D870/E870</f>
        <v>0.5410000772857253</v>
      </c>
      <c r="P869" s="8">
        <f>IF(E869&lt;&gt;0,E869/G869,0)</f>
        <v>25.99</v>
      </c>
      <c r="Q869" t="str">
        <f t="shared" si="52"/>
        <v>food</v>
      </c>
      <c r="R869" t="str">
        <f t="shared" si="53"/>
        <v>food trucks</v>
      </c>
      <c r="S869" s="12">
        <f t="shared" si="54"/>
        <v>43382.208333333328</v>
      </c>
      <c r="T869" s="12">
        <f t="shared" si="55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>D871/E871</f>
        <v>4.2187825724411088</v>
      </c>
      <c r="P870" s="8">
        <f>IF(E870&lt;&gt;0,E870/G870,0)</f>
        <v>102.69047619047619</v>
      </c>
      <c r="Q870" t="str">
        <f t="shared" si="52"/>
        <v>theater</v>
      </c>
      <c r="R870" t="str">
        <f t="shared" si="53"/>
        <v>plays</v>
      </c>
      <c r="S870" s="12">
        <f t="shared" si="54"/>
        <v>41559.208333333336</v>
      </c>
      <c r="T870" s="12">
        <f t="shared" si="55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>D872/E872</f>
        <v>1.1127167630057804</v>
      </c>
      <c r="P871" s="8">
        <f>IF(E871&lt;&gt;0,E871/G871,0)</f>
        <v>72.958174904942965</v>
      </c>
      <c r="Q871" t="str">
        <f t="shared" si="52"/>
        <v>film &amp; video</v>
      </c>
      <c r="R871" t="str">
        <f t="shared" si="53"/>
        <v>drama</v>
      </c>
      <c r="S871" s="12">
        <f t="shared" si="54"/>
        <v>40350.208333333336</v>
      </c>
      <c r="T871" s="12">
        <f t="shared" si="55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>D873/E873</f>
        <v>0.36683221145953043</v>
      </c>
      <c r="P872" s="8">
        <f>IF(E872&lt;&gt;0,E872/G872,0)</f>
        <v>57.190082644628099</v>
      </c>
      <c r="Q872" t="str">
        <f t="shared" si="52"/>
        <v>theater</v>
      </c>
      <c r="R872" t="str">
        <f t="shared" si="53"/>
        <v>plays</v>
      </c>
      <c r="S872" s="12">
        <f t="shared" si="54"/>
        <v>42240.208333333328</v>
      </c>
      <c r="T872" s="12">
        <f t="shared" si="55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>D874/E874</f>
        <v>0.5880880880880881</v>
      </c>
      <c r="P873" s="8">
        <f>IF(E873&lt;&gt;0,E873/G873,0)</f>
        <v>84.013793103448279</v>
      </c>
      <c r="Q873" t="str">
        <f t="shared" si="52"/>
        <v>theater</v>
      </c>
      <c r="R873" t="str">
        <f t="shared" si="53"/>
        <v>plays</v>
      </c>
      <c r="S873" s="12">
        <f t="shared" si="54"/>
        <v>43040.208333333328</v>
      </c>
      <c r="T873" s="12">
        <f t="shared" si="55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>D875/E875</f>
        <v>0.53110965332795079</v>
      </c>
      <c r="P874" s="8">
        <f>IF(E874&lt;&gt;0,E874/G874,0)</f>
        <v>98.666666666666671</v>
      </c>
      <c r="Q874" t="str">
        <f t="shared" si="52"/>
        <v>film &amp; video</v>
      </c>
      <c r="R874" t="str">
        <f t="shared" si="53"/>
        <v>science fiction</v>
      </c>
      <c r="S874" s="12">
        <f t="shared" si="54"/>
        <v>43346.208333333328</v>
      </c>
      <c r="T874" s="12">
        <f t="shared" si="55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>D876/E876</f>
        <v>0.28823816215906156</v>
      </c>
      <c r="P875" s="8">
        <f>IF(E875&lt;&gt;0,E875/G875,0)</f>
        <v>42.007419183889773</v>
      </c>
      <c r="Q875" t="str">
        <f t="shared" si="52"/>
        <v>photography</v>
      </c>
      <c r="R875" t="str">
        <f t="shared" si="53"/>
        <v>photography books</v>
      </c>
      <c r="S875" s="12">
        <f t="shared" si="54"/>
        <v>41647.25</v>
      </c>
      <c r="T875" s="12">
        <f t="shared" si="55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>D877/E877</f>
        <v>1.4455626715462031</v>
      </c>
      <c r="P876" s="8">
        <f>IF(E876&lt;&gt;0,E876/G876,0)</f>
        <v>32.002753556677376</v>
      </c>
      <c r="Q876" t="str">
        <f t="shared" si="52"/>
        <v>photography</v>
      </c>
      <c r="R876" t="str">
        <f t="shared" si="53"/>
        <v>photography books</v>
      </c>
      <c r="S876" s="12">
        <f t="shared" si="54"/>
        <v>40291.208333333336</v>
      </c>
      <c r="T876" s="12">
        <f t="shared" si="55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>D878/E878</f>
        <v>3.9317858834675508</v>
      </c>
      <c r="P877" s="8">
        <f>IF(E877&lt;&gt;0,E877/G877,0)</f>
        <v>81.567164179104481</v>
      </c>
      <c r="Q877" t="str">
        <f t="shared" si="52"/>
        <v>music</v>
      </c>
      <c r="R877" t="str">
        <f t="shared" si="53"/>
        <v>rock</v>
      </c>
      <c r="S877" s="12">
        <f t="shared" si="54"/>
        <v>40556.25</v>
      </c>
      <c r="T877" s="12">
        <f t="shared" si="55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>D879/E879</f>
        <v>1.2919733392298702</v>
      </c>
      <c r="P878" s="8">
        <f>IF(E878&lt;&gt;0,E878/G878,0)</f>
        <v>37.035087719298247</v>
      </c>
      <c r="Q878" t="str">
        <f t="shared" si="52"/>
        <v>photography</v>
      </c>
      <c r="R878" t="str">
        <f t="shared" si="53"/>
        <v>photography books</v>
      </c>
      <c r="S878" s="12">
        <f t="shared" si="54"/>
        <v>43624.208333333328</v>
      </c>
      <c r="T878" s="12">
        <f t="shared" si="55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>D880/E880</f>
        <v>2.6679841897233203</v>
      </c>
      <c r="P879" s="8">
        <f>IF(E879&lt;&gt;0,E879/G879,0)</f>
        <v>103.033360455655</v>
      </c>
      <c r="Q879" t="str">
        <f t="shared" si="52"/>
        <v>food</v>
      </c>
      <c r="R879" t="str">
        <f t="shared" si="53"/>
        <v>food trucks</v>
      </c>
      <c r="S879" s="12">
        <f t="shared" si="54"/>
        <v>42577.208333333328</v>
      </c>
      <c r="T879" s="12">
        <f t="shared" si="55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>D881/E881</f>
        <v>0.18389113644722324</v>
      </c>
      <c r="P880" s="8">
        <f>IF(E880&lt;&gt;0,E880/G880,0)</f>
        <v>84.333333333333329</v>
      </c>
      <c r="Q880" t="str">
        <f t="shared" si="52"/>
        <v>music</v>
      </c>
      <c r="R880" t="str">
        <f t="shared" si="53"/>
        <v>metal</v>
      </c>
      <c r="S880" s="12">
        <f t="shared" si="54"/>
        <v>43845.25</v>
      </c>
      <c r="T880" s="12">
        <f t="shared" si="55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>D882/E882</f>
        <v>0.43759483379164271</v>
      </c>
      <c r="P881" s="8">
        <f>IF(E881&lt;&gt;0,E881/G881,0)</f>
        <v>102.60377358490567</v>
      </c>
      <c r="Q881" t="str">
        <f t="shared" si="52"/>
        <v>publishing</v>
      </c>
      <c r="R881" t="str">
        <f t="shared" si="53"/>
        <v>nonfiction</v>
      </c>
      <c r="S881" s="12">
        <f t="shared" si="54"/>
        <v>42788.25</v>
      </c>
      <c r="T881" s="12">
        <f t="shared" si="55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>D883/E883</f>
        <v>2.5675035528185695</v>
      </c>
      <c r="P882" s="8">
        <f>IF(E882&lt;&gt;0,E882/G882,0)</f>
        <v>79.992129246064621</v>
      </c>
      <c r="Q882" t="str">
        <f t="shared" si="52"/>
        <v>music</v>
      </c>
      <c r="R882" t="str">
        <f t="shared" si="53"/>
        <v>electric music</v>
      </c>
      <c r="S882" s="12">
        <f t="shared" si="54"/>
        <v>43667.208333333328</v>
      </c>
      <c r="T882" s="12">
        <f t="shared" si="55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>D884/E884</f>
        <v>0.27027027027027029</v>
      </c>
      <c r="P883" s="8">
        <f>IF(E883&lt;&gt;0,E883/G883,0)</f>
        <v>70.055309734513273</v>
      </c>
      <c r="Q883" t="str">
        <f t="shared" si="52"/>
        <v>theater</v>
      </c>
      <c r="R883" t="str">
        <f t="shared" si="53"/>
        <v>plays</v>
      </c>
      <c r="S883" s="12">
        <f t="shared" si="54"/>
        <v>42194.208333333328</v>
      </c>
      <c r="T883" s="12">
        <f t="shared" si="55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>D885/E885</f>
        <v>0.42032389664977127</v>
      </c>
      <c r="P884" s="8">
        <f>IF(E884&lt;&gt;0,E884/G884,0)</f>
        <v>37</v>
      </c>
      <c r="Q884" t="str">
        <f t="shared" si="52"/>
        <v>theater</v>
      </c>
      <c r="R884" t="str">
        <f t="shared" si="53"/>
        <v>plays</v>
      </c>
      <c r="S884" s="12">
        <f t="shared" si="54"/>
        <v>42025.25</v>
      </c>
      <c r="T884" s="12">
        <f t="shared" si="55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>D886/E886</f>
        <v>1.5616142776162525</v>
      </c>
      <c r="P885" s="8">
        <f>IF(E885&lt;&gt;0,E885/G885,0)</f>
        <v>41.911917098445599</v>
      </c>
      <c r="Q885" t="str">
        <f t="shared" si="52"/>
        <v>film &amp; video</v>
      </c>
      <c r="R885" t="str">
        <f t="shared" si="53"/>
        <v>shorts</v>
      </c>
      <c r="S885" s="12">
        <f t="shared" si="54"/>
        <v>40323.208333333336</v>
      </c>
      <c r="T885" s="12">
        <f t="shared" si="55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>D887/E887</f>
        <v>0.84546735556599339</v>
      </c>
      <c r="P886" s="8">
        <f>IF(E886&lt;&gt;0,E886/G886,0)</f>
        <v>57.992576882290564</v>
      </c>
      <c r="Q886" t="str">
        <f t="shared" si="52"/>
        <v>theater</v>
      </c>
      <c r="R886" t="str">
        <f t="shared" si="53"/>
        <v>plays</v>
      </c>
      <c r="S886" s="12">
        <f t="shared" si="54"/>
        <v>41763.208333333336</v>
      </c>
      <c r="T886" s="12">
        <f t="shared" si="55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>D888/E888</f>
        <v>1.1789111119808995</v>
      </c>
      <c r="P887" s="8">
        <f>IF(E887&lt;&gt;0,E887/G887,0)</f>
        <v>40.942307692307693</v>
      </c>
      <c r="Q887" t="str">
        <f t="shared" si="52"/>
        <v>theater</v>
      </c>
      <c r="R887" t="str">
        <f t="shared" si="53"/>
        <v>plays</v>
      </c>
      <c r="S887" s="12">
        <f t="shared" si="54"/>
        <v>40335.208333333336</v>
      </c>
      <c r="T887" s="12">
        <f t="shared" si="55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>D889/E889</f>
        <v>3.4076015727391873</v>
      </c>
      <c r="P888" s="8">
        <f>IF(E888&lt;&gt;0,E888/G888,0)</f>
        <v>69.9972602739726</v>
      </c>
      <c r="Q888" t="str">
        <f t="shared" si="52"/>
        <v>music</v>
      </c>
      <c r="R888" t="str">
        <f t="shared" si="53"/>
        <v>indie rock</v>
      </c>
      <c r="S888" s="12">
        <f t="shared" si="54"/>
        <v>40416.208333333336</v>
      </c>
      <c r="T888" s="12">
        <f t="shared" si="55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>D890/E890</f>
        <v>0.47642516839165433</v>
      </c>
      <c r="P889" s="8">
        <f>IF(E889&lt;&gt;0,E889/G889,0)</f>
        <v>73.838709677419359</v>
      </c>
      <c r="Q889" t="str">
        <f t="shared" si="52"/>
        <v>theater</v>
      </c>
      <c r="R889" t="str">
        <f t="shared" si="53"/>
        <v>plays</v>
      </c>
      <c r="S889" s="12">
        <f t="shared" si="54"/>
        <v>42202.208333333328</v>
      </c>
      <c r="T889" s="12">
        <f t="shared" si="55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>D891/E891</f>
        <v>0.5889777029869584</v>
      </c>
      <c r="P890" s="8">
        <f>IF(E890&lt;&gt;0,E890/G890,0)</f>
        <v>41.979310344827589</v>
      </c>
      <c r="Q890" t="str">
        <f t="shared" si="52"/>
        <v>theater</v>
      </c>
      <c r="R890" t="str">
        <f t="shared" si="53"/>
        <v>plays</v>
      </c>
      <c r="S890" s="12">
        <f t="shared" si="54"/>
        <v>42836.208333333328</v>
      </c>
      <c r="T890" s="12">
        <f t="shared" si="55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>D892/E892</f>
        <v>0.86237319456653561</v>
      </c>
      <c r="P891" s="8">
        <f>IF(E891&lt;&gt;0,E891/G891,0)</f>
        <v>77.93442622950819</v>
      </c>
      <c r="Q891" t="str">
        <f t="shared" si="52"/>
        <v>music</v>
      </c>
      <c r="R891" t="str">
        <f t="shared" si="53"/>
        <v>electric music</v>
      </c>
      <c r="S891" s="12">
        <f t="shared" si="54"/>
        <v>41710.208333333336</v>
      </c>
      <c r="T891" s="12">
        <f t="shared" si="55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>D893/E893</f>
        <v>0.38669760247486468</v>
      </c>
      <c r="P892" s="8">
        <f>IF(E892&lt;&gt;0,E892/G892,0)</f>
        <v>106.01972789115646</v>
      </c>
      <c r="Q892" t="str">
        <f t="shared" si="52"/>
        <v>music</v>
      </c>
      <c r="R892" t="str">
        <f t="shared" si="53"/>
        <v>indie rock</v>
      </c>
      <c r="S892" s="12">
        <f t="shared" si="54"/>
        <v>43640.208333333328</v>
      </c>
      <c r="T892" s="12">
        <f t="shared" si="55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>D894/E894</f>
        <v>0.43368268883267075</v>
      </c>
      <c r="P893" s="8">
        <f>IF(E893&lt;&gt;0,E893/G893,0)</f>
        <v>47.018181818181816</v>
      </c>
      <c r="Q893" t="str">
        <f t="shared" si="52"/>
        <v>film &amp; video</v>
      </c>
      <c r="R893" t="str">
        <f t="shared" si="53"/>
        <v>documentary</v>
      </c>
      <c r="S893" s="12">
        <f t="shared" si="54"/>
        <v>40880.25</v>
      </c>
      <c r="T893" s="12">
        <f t="shared" si="55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>D895/E895</f>
        <v>0.77994428969359331</v>
      </c>
      <c r="P894" s="8">
        <f>IF(E894&lt;&gt;0,E894/G894,0)</f>
        <v>76.016483516483518</v>
      </c>
      <c r="Q894" t="str">
        <f t="shared" si="52"/>
        <v>publishing</v>
      </c>
      <c r="R894" t="str">
        <f t="shared" si="53"/>
        <v>translations</v>
      </c>
      <c r="S894" s="12">
        <f t="shared" si="54"/>
        <v>40319.208333333336</v>
      </c>
      <c r="T894" s="12">
        <f t="shared" si="55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>D896/E896</f>
        <v>0.52992518703241898</v>
      </c>
      <c r="P895" s="8">
        <f>IF(E895&lt;&gt;0,E895/G895,0)</f>
        <v>54.120603015075375</v>
      </c>
      <c r="Q895" t="str">
        <f t="shared" si="52"/>
        <v>film &amp; video</v>
      </c>
      <c r="R895" t="str">
        <f t="shared" si="53"/>
        <v>documentary</v>
      </c>
      <c r="S895" s="12">
        <f t="shared" si="54"/>
        <v>42170.208333333328</v>
      </c>
      <c r="T895" s="12">
        <f t="shared" si="55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>D897/E897</f>
        <v>14.386028087864602</v>
      </c>
      <c r="P896" s="8">
        <f>IF(E896&lt;&gt;0,E896/G896,0)</f>
        <v>57.285714285714285</v>
      </c>
      <c r="Q896" t="str">
        <f t="shared" si="52"/>
        <v>film &amp; video</v>
      </c>
      <c r="R896" t="str">
        <f t="shared" si="53"/>
        <v>television</v>
      </c>
      <c r="S896" s="12">
        <f t="shared" si="54"/>
        <v>41466.208333333336</v>
      </c>
      <c r="T896" s="12">
        <f t="shared" si="55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>D898/E898</f>
        <v>0.1291265048455047</v>
      </c>
      <c r="P897" s="8">
        <f>IF(E897&lt;&gt;0,E897/G897,0)</f>
        <v>103.81308411214954</v>
      </c>
      <c r="Q897" t="str">
        <f t="shared" si="52"/>
        <v>theater</v>
      </c>
      <c r="R897" t="str">
        <f t="shared" si="53"/>
        <v>plays</v>
      </c>
      <c r="S897" s="12">
        <f t="shared" si="54"/>
        <v>43134.25</v>
      </c>
      <c r="T897" s="12">
        <f t="shared" si="55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>D899/E899</f>
        <v>3.6109971276159212</v>
      </c>
      <c r="P898" s="8">
        <f>IF(E898&lt;&gt;0,E898/G898,0)</f>
        <v>105.02602739726028</v>
      </c>
      <c r="Q898" t="str">
        <f t="shared" si="52"/>
        <v>food</v>
      </c>
      <c r="R898" t="str">
        <f t="shared" si="53"/>
        <v>food trucks</v>
      </c>
      <c r="S898" s="12">
        <f t="shared" si="54"/>
        <v>40738.208333333336</v>
      </c>
      <c r="T898" s="12">
        <f t="shared" si="55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>D900/E900</f>
        <v>1.9055015905778212</v>
      </c>
      <c r="P899" s="8">
        <f>IF(E899&lt;&gt;0,E899/G899,0)</f>
        <v>90.259259259259252</v>
      </c>
      <c r="Q899" t="str">
        <f t="shared" ref="Q899:Q962" si="56">LEFT(N899,SEARCH("/",N899)-1)</f>
        <v>theater</v>
      </c>
      <c r="R899" t="str">
        <f t="shared" ref="R899:R962" si="57">RIGHT(N899,LEN(N899)-SEARCH("/",N899))</f>
        <v>plays</v>
      </c>
      <c r="S899" s="12">
        <f t="shared" ref="S899:S962" si="58">(((J899/60/60/24)+DATE(1970,1,1)))</f>
        <v>43583.208333333328</v>
      </c>
      <c r="T899" s="12">
        <f t="shared" ref="T899:T962" si="59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>D901/E901</f>
        <v>0.24564183835182252</v>
      </c>
      <c r="P900" s="8">
        <f>IF(E900&lt;&gt;0,E900/G900,0)</f>
        <v>76.978705978705975</v>
      </c>
      <c r="Q900" t="str">
        <f t="shared" si="56"/>
        <v>film &amp; video</v>
      </c>
      <c r="R900" t="str">
        <f t="shared" si="57"/>
        <v>documentary</v>
      </c>
      <c r="S900" s="12">
        <f t="shared" si="58"/>
        <v>43815.25</v>
      </c>
      <c r="T900" s="12">
        <f t="shared" si="5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>D902/E902</f>
        <v>50</v>
      </c>
      <c r="P901" s="8">
        <f>IF(E901&lt;&gt;0,E901/G901,0)</f>
        <v>102.60162601626017</v>
      </c>
      <c r="Q901" t="str">
        <f t="shared" si="56"/>
        <v>music</v>
      </c>
      <c r="R901" t="str">
        <f t="shared" si="57"/>
        <v>jazz</v>
      </c>
      <c r="S901" s="12">
        <f t="shared" si="58"/>
        <v>41554.208333333336</v>
      </c>
      <c r="T901" s="12">
        <f t="shared" si="5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>D903/E903</f>
        <v>0.64029270523667958</v>
      </c>
      <c r="P902" s="8">
        <f>IF(E902&lt;&gt;0,E902/G902,0)</f>
        <v>2</v>
      </c>
      <c r="Q902" t="str">
        <f t="shared" si="56"/>
        <v>technology</v>
      </c>
      <c r="R902" t="str">
        <f t="shared" si="57"/>
        <v>web</v>
      </c>
      <c r="S902" s="12">
        <f t="shared" si="58"/>
        <v>41901.208333333336</v>
      </c>
      <c r="T902" s="12">
        <f t="shared" si="5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>D904/E904</f>
        <v>0.39615166949632147</v>
      </c>
      <c r="P903" s="8">
        <f>IF(E903&lt;&gt;0,E903/G903,0)</f>
        <v>55.0062893081761</v>
      </c>
      <c r="Q903" t="str">
        <f t="shared" si="56"/>
        <v>music</v>
      </c>
      <c r="R903" t="str">
        <f t="shared" si="57"/>
        <v>rock</v>
      </c>
      <c r="S903" s="12">
        <f t="shared" si="58"/>
        <v>43298.208333333328</v>
      </c>
      <c r="T903" s="12">
        <f t="shared" si="5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>D905/E905</f>
        <v>57.827926657263752</v>
      </c>
      <c r="P904" s="8">
        <f>IF(E904&lt;&gt;0,E904/G904,0)</f>
        <v>32.127272727272725</v>
      </c>
      <c r="Q904" t="str">
        <f t="shared" si="56"/>
        <v>technology</v>
      </c>
      <c r="R904" t="str">
        <f t="shared" si="57"/>
        <v>web</v>
      </c>
      <c r="S904" s="12">
        <f t="shared" si="58"/>
        <v>42399.25</v>
      </c>
      <c r="T904" s="12">
        <f t="shared" si="5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>D906/E906</f>
        <v>8.1761006289308185</v>
      </c>
      <c r="P905" s="8">
        <f>IF(E905&lt;&gt;0,E905/G905,0)</f>
        <v>50.642857142857146</v>
      </c>
      <c r="Q905" t="str">
        <f t="shared" si="56"/>
        <v>publishing</v>
      </c>
      <c r="R905" t="str">
        <f t="shared" si="57"/>
        <v>nonfiction</v>
      </c>
      <c r="S905" s="12">
        <f t="shared" si="58"/>
        <v>41034.208333333336</v>
      </c>
      <c r="T905" s="12">
        <f t="shared" si="5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>D907/E907</f>
        <v>0.60980316480123509</v>
      </c>
      <c r="P906" s="8">
        <f>IF(E906&lt;&gt;0,E906/G906,0)</f>
        <v>49.6875</v>
      </c>
      <c r="Q906" t="str">
        <f t="shared" si="56"/>
        <v>publishing</v>
      </c>
      <c r="R906" t="str">
        <f t="shared" si="57"/>
        <v>radio &amp; podcasts</v>
      </c>
      <c r="S906" s="12">
        <f t="shared" si="58"/>
        <v>41186.208333333336</v>
      </c>
      <c r="T906" s="12">
        <f t="shared" si="5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>D908/E908</f>
        <v>0.61356537260151722</v>
      </c>
      <c r="P907" s="8">
        <f>IF(E907&lt;&gt;0,E907/G907,0)</f>
        <v>54.894067796610166</v>
      </c>
      <c r="Q907" t="str">
        <f t="shared" si="56"/>
        <v>theater</v>
      </c>
      <c r="R907" t="str">
        <f t="shared" si="57"/>
        <v>plays</v>
      </c>
      <c r="S907" s="12">
        <f t="shared" si="58"/>
        <v>41536.208333333336</v>
      </c>
      <c r="T907" s="12">
        <f t="shared" si="5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>D909/E909</f>
        <v>4.9376017362995119</v>
      </c>
      <c r="P908" s="8">
        <f>IF(E908&lt;&gt;0,E908/G908,0)</f>
        <v>46.931937172774866</v>
      </c>
      <c r="Q908" t="str">
        <f t="shared" si="56"/>
        <v>film &amp; video</v>
      </c>
      <c r="R908" t="str">
        <f t="shared" si="57"/>
        <v>documentary</v>
      </c>
      <c r="S908" s="12">
        <f t="shared" si="58"/>
        <v>42868.208333333328</v>
      </c>
      <c r="T908" s="12">
        <f t="shared" si="5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>D910/E910</f>
        <v>0.31324313243132429</v>
      </c>
      <c r="P909" s="8">
        <f>IF(E909&lt;&gt;0,E909/G909,0)</f>
        <v>44.951219512195124</v>
      </c>
      <c r="Q909" t="str">
        <f t="shared" si="56"/>
        <v>theater</v>
      </c>
      <c r="R909" t="str">
        <f t="shared" si="57"/>
        <v>plays</v>
      </c>
      <c r="S909" s="12">
        <f t="shared" si="58"/>
        <v>40660.208333333336</v>
      </c>
      <c r="T909" s="12">
        <f t="shared" si="5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>D911/E911</f>
        <v>0.20879248347059506</v>
      </c>
      <c r="P910" s="8">
        <f>IF(E910&lt;&gt;0,E910/G910,0)</f>
        <v>30.99898322318251</v>
      </c>
      <c r="Q910" t="str">
        <f t="shared" si="56"/>
        <v>games</v>
      </c>
      <c r="R910" t="str">
        <f t="shared" si="57"/>
        <v>video games</v>
      </c>
      <c r="S910" s="12">
        <f t="shared" si="58"/>
        <v>41031.208333333336</v>
      </c>
      <c r="T910" s="12">
        <f t="shared" si="5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>D912/E912</f>
        <v>5.113354294224723</v>
      </c>
      <c r="P911" s="8">
        <f>IF(E911&lt;&gt;0,E911/G911,0)</f>
        <v>107.7625</v>
      </c>
      <c r="Q911" t="str">
        <f t="shared" si="56"/>
        <v>theater</v>
      </c>
      <c r="R911" t="str">
        <f t="shared" si="57"/>
        <v>plays</v>
      </c>
      <c r="S911" s="12">
        <f t="shared" si="58"/>
        <v>43255.208333333328</v>
      </c>
      <c r="T911" s="12">
        <f t="shared" si="5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>D913/E913</f>
        <v>0.50264320998353407</v>
      </c>
      <c r="P912" s="8">
        <f>IF(E912&lt;&gt;0,E912/G912,0)</f>
        <v>102.07770270270271</v>
      </c>
      <c r="Q912" t="str">
        <f t="shared" si="56"/>
        <v>theater</v>
      </c>
      <c r="R912" t="str">
        <f t="shared" si="57"/>
        <v>plays</v>
      </c>
      <c r="S912" s="12">
        <f t="shared" si="58"/>
        <v>42026.25</v>
      </c>
      <c r="T912" s="12">
        <f t="shared" si="5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>D914/E914</f>
        <v>0.12578616352201258</v>
      </c>
      <c r="P913" s="8">
        <f>IF(E913&lt;&gt;0,E913/G913,0)</f>
        <v>24.976190476190474</v>
      </c>
      <c r="Q913" t="str">
        <f t="shared" si="56"/>
        <v>technology</v>
      </c>
      <c r="R913" t="str">
        <f t="shared" si="57"/>
        <v>web</v>
      </c>
      <c r="S913" s="12">
        <f t="shared" si="58"/>
        <v>43717.208333333328</v>
      </c>
      <c r="T913" s="12">
        <f t="shared" si="5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>D915/E915</f>
        <v>1.9754615038271048</v>
      </c>
      <c r="P914" s="8">
        <f>IF(E914&lt;&gt;0,E914/G914,0)</f>
        <v>79.944134078212286</v>
      </c>
      <c r="Q914" t="str">
        <f t="shared" si="56"/>
        <v>film &amp; video</v>
      </c>
      <c r="R914" t="str">
        <f t="shared" si="57"/>
        <v>drama</v>
      </c>
      <c r="S914" s="12">
        <f t="shared" si="58"/>
        <v>41157.208333333336</v>
      </c>
      <c r="T914" s="12">
        <f t="shared" si="5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>D916/E916</f>
        <v>1.7410228509249184</v>
      </c>
      <c r="P915" s="8">
        <f>IF(E915&lt;&gt;0,E915/G915,0)</f>
        <v>67.946462715105156</v>
      </c>
      <c r="Q915" t="str">
        <f t="shared" si="56"/>
        <v>film &amp; video</v>
      </c>
      <c r="R915" t="str">
        <f t="shared" si="57"/>
        <v>drama</v>
      </c>
      <c r="S915" s="12">
        <f t="shared" si="58"/>
        <v>43597.208333333328</v>
      </c>
      <c r="T915" s="12">
        <f t="shared" si="5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>D917/E917</f>
        <v>0.64255675322554306</v>
      </c>
      <c r="P916" s="8">
        <f>IF(E916&lt;&gt;0,E916/G916,0)</f>
        <v>26.070921985815602</v>
      </c>
      <c r="Q916" t="str">
        <f t="shared" si="56"/>
        <v>theater</v>
      </c>
      <c r="R916" t="str">
        <f t="shared" si="57"/>
        <v>plays</v>
      </c>
      <c r="S916" s="12">
        <f t="shared" si="58"/>
        <v>41490.208333333336</v>
      </c>
      <c r="T916" s="12">
        <f t="shared" si="5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>D918/E918</f>
        <v>2.7550260610573343</v>
      </c>
      <c r="P917" s="8">
        <f>IF(E917&lt;&gt;0,E917/G917,0)</f>
        <v>105.0032154340836</v>
      </c>
      <c r="Q917" t="str">
        <f t="shared" si="56"/>
        <v>film &amp; video</v>
      </c>
      <c r="R917" t="str">
        <f t="shared" si="57"/>
        <v>television</v>
      </c>
      <c r="S917" s="12">
        <f t="shared" si="58"/>
        <v>42976.208333333328</v>
      </c>
      <c r="T917" s="12">
        <f t="shared" si="5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>D919/E919</f>
        <v>1.7167381974248928</v>
      </c>
      <c r="P918" s="8">
        <f>IF(E918&lt;&gt;0,E918/G918,0)</f>
        <v>25.826923076923077</v>
      </c>
      <c r="Q918" t="str">
        <f t="shared" si="56"/>
        <v>photography</v>
      </c>
      <c r="R918" t="str">
        <f t="shared" si="57"/>
        <v>photography books</v>
      </c>
      <c r="S918" s="12">
        <f t="shared" si="58"/>
        <v>41991.25</v>
      </c>
      <c r="T918" s="12">
        <f t="shared" si="5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>D920/E920</f>
        <v>0.42123933045116951</v>
      </c>
      <c r="P919" s="8">
        <f>IF(E919&lt;&gt;0,E919/G919,0)</f>
        <v>77.666666666666671</v>
      </c>
      <c r="Q919" t="str">
        <f t="shared" si="56"/>
        <v>film &amp; video</v>
      </c>
      <c r="R919" t="str">
        <f t="shared" si="57"/>
        <v>shorts</v>
      </c>
      <c r="S919" s="12">
        <f t="shared" si="58"/>
        <v>40722.208333333336</v>
      </c>
      <c r="T919" s="12">
        <f t="shared" si="5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>D921/E921</f>
        <v>1.7021276595744681</v>
      </c>
      <c r="P920" s="8">
        <f>IF(E920&lt;&gt;0,E920/G920,0)</f>
        <v>57.82692307692308</v>
      </c>
      <c r="Q920" t="str">
        <f t="shared" si="56"/>
        <v>publishing</v>
      </c>
      <c r="R920" t="str">
        <f t="shared" si="57"/>
        <v>radio &amp; podcasts</v>
      </c>
      <c r="S920" s="12">
        <f t="shared" si="58"/>
        <v>41117.208333333336</v>
      </c>
      <c r="T920" s="12">
        <f t="shared" si="5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>D922/E922</f>
        <v>0.54774700289375777</v>
      </c>
      <c r="P921" s="8">
        <f>IF(E921&lt;&gt;0,E921/G921,0)</f>
        <v>92.955555555555549</v>
      </c>
      <c r="Q921" t="str">
        <f t="shared" si="56"/>
        <v>theater</v>
      </c>
      <c r="R921" t="str">
        <f t="shared" si="57"/>
        <v>plays</v>
      </c>
      <c r="S921" s="12">
        <f t="shared" si="58"/>
        <v>43022.208333333328</v>
      </c>
      <c r="T921" s="12">
        <f t="shared" si="5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>D923/E923</f>
        <v>132.56198347107437</v>
      </c>
      <c r="P922" s="8">
        <f>IF(E922&lt;&gt;0,E922/G922,0)</f>
        <v>37.945098039215686</v>
      </c>
      <c r="Q922" t="str">
        <f t="shared" si="56"/>
        <v>film &amp; video</v>
      </c>
      <c r="R922" t="str">
        <f t="shared" si="57"/>
        <v>animation</v>
      </c>
      <c r="S922" s="12">
        <f t="shared" si="58"/>
        <v>43503.25</v>
      </c>
      <c r="T922" s="12">
        <f t="shared" si="5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>D924/E924</f>
        <v>0.56833259619637333</v>
      </c>
      <c r="P923" s="8">
        <f>IF(E923&lt;&gt;0,E923/G923,0)</f>
        <v>31.842105263157894</v>
      </c>
      <c r="Q923" t="str">
        <f t="shared" si="56"/>
        <v>technology</v>
      </c>
      <c r="R923" t="str">
        <f t="shared" si="57"/>
        <v>web</v>
      </c>
      <c r="S923" s="12">
        <f t="shared" si="58"/>
        <v>40951.25</v>
      </c>
      <c r="T923" s="12">
        <f t="shared" si="5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>D925/E925</f>
        <v>0.42037586547972305</v>
      </c>
      <c r="P924" s="8">
        <f>IF(E924&lt;&gt;0,E924/G924,0)</f>
        <v>40</v>
      </c>
      <c r="Q924" t="str">
        <f t="shared" si="56"/>
        <v>music</v>
      </c>
      <c r="R924" t="str">
        <f t="shared" si="57"/>
        <v>world music</v>
      </c>
      <c r="S924" s="12">
        <f t="shared" si="58"/>
        <v>43443.25</v>
      </c>
      <c r="T924" s="12">
        <f t="shared" si="5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>D926/E926</f>
        <v>0.20489671957231709</v>
      </c>
      <c r="P925" s="8">
        <f>IF(E925&lt;&gt;0,E925/G925,0)</f>
        <v>101.1</v>
      </c>
      <c r="Q925" t="str">
        <f t="shared" si="56"/>
        <v>theater</v>
      </c>
      <c r="R925" t="str">
        <f t="shared" si="57"/>
        <v>plays</v>
      </c>
      <c r="S925" s="12">
        <f t="shared" si="58"/>
        <v>40373.208333333336</v>
      </c>
      <c r="T925" s="12">
        <f t="shared" si="5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>D927/E927</f>
        <v>0.44629574531389465</v>
      </c>
      <c r="P926" s="8">
        <f>IF(E926&lt;&gt;0,E926/G926,0)</f>
        <v>84.006989951944078</v>
      </c>
      <c r="Q926" t="str">
        <f t="shared" si="56"/>
        <v>theater</v>
      </c>
      <c r="R926" t="str">
        <f t="shared" si="57"/>
        <v>plays</v>
      </c>
      <c r="S926" s="12">
        <f t="shared" si="58"/>
        <v>43769.208333333328</v>
      </c>
      <c r="T926" s="12">
        <f t="shared" si="5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>D928/E928</f>
        <v>5.516804058338618</v>
      </c>
      <c r="P927" s="8">
        <f>IF(E927&lt;&gt;0,E927/G927,0)</f>
        <v>103.41538461538461</v>
      </c>
      <c r="Q927" t="str">
        <f t="shared" si="56"/>
        <v>theater</v>
      </c>
      <c r="R927" t="str">
        <f t="shared" si="57"/>
        <v>plays</v>
      </c>
      <c r="S927" s="12">
        <f t="shared" si="58"/>
        <v>43000.208333333328</v>
      </c>
      <c r="T927" s="12">
        <f t="shared" si="5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>D929/E929</f>
        <v>2.1811572250833082</v>
      </c>
      <c r="P928" s="8">
        <f>IF(E928&lt;&gt;0,E928/G928,0)</f>
        <v>105.13333333333334</v>
      </c>
      <c r="Q928" t="str">
        <f t="shared" si="56"/>
        <v>food</v>
      </c>
      <c r="R928" t="str">
        <f t="shared" si="57"/>
        <v>food trucks</v>
      </c>
      <c r="S928" s="12">
        <f t="shared" si="58"/>
        <v>42502.208333333328</v>
      </c>
      <c r="T928" s="12">
        <f t="shared" si="5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>D930/E930</f>
        <v>0.85240292077846691</v>
      </c>
      <c r="P929" s="8">
        <f>IF(E929&lt;&gt;0,E929/G929,0)</f>
        <v>89.21621621621621</v>
      </c>
      <c r="Q929" t="str">
        <f t="shared" si="56"/>
        <v>theater</v>
      </c>
      <c r="R929" t="str">
        <f t="shared" si="57"/>
        <v>plays</v>
      </c>
      <c r="S929" s="12">
        <f t="shared" si="58"/>
        <v>41102.208333333336</v>
      </c>
      <c r="T929" s="12">
        <f t="shared" si="5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>D931/E931</f>
        <v>0.46017402945113789</v>
      </c>
      <c r="P930" s="8">
        <f>IF(E930&lt;&gt;0,E930/G930,0)</f>
        <v>51.995234312946785</v>
      </c>
      <c r="Q930" t="str">
        <f t="shared" si="56"/>
        <v>technology</v>
      </c>
      <c r="R930" t="str">
        <f t="shared" si="57"/>
        <v>web</v>
      </c>
      <c r="S930" s="12">
        <f t="shared" si="58"/>
        <v>41637.25</v>
      </c>
      <c r="T930" s="12">
        <f t="shared" si="5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>D932/E932</f>
        <v>0.89058524173027986</v>
      </c>
      <c r="P931" s="8">
        <f>IF(E931&lt;&gt;0,E931/G931,0)</f>
        <v>64.956521739130437</v>
      </c>
      <c r="Q931" t="str">
        <f t="shared" si="56"/>
        <v>theater</v>
      </c>
      <c r="R931" t="str">
        <f t="shared" si="57"/>
        <v>plays</v>
      </c>
      <c r="S931" s="12">
        <f t="shared" si="58"/>
        <v>42858.208333333328</v>
      </c>
      <c r="T931" s="12">
        <f t="shared" si="5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>D933/E933</f>
        <v>1.3789492057950776</v>
      </c>
      <c r="P932" s="8">
        <f>IF(E932&lt;&gt;0,E932/G932,0)</f>
        <v>46.235294117647058</v>
      </c>
      <c r="Q932" t="str">
        <f t="shared" si="56"/>
        <v>theater</v>
      </c>
      <c r="R932" t="str">
        <f t="shared" si="57"/>
        <v>plays</v>
      </c>
      <c r="S932" s="12">
        <f t="shared" si="58"/>
        <v>42060.25</v>
      </c>
      <c r="T932" s="12">
        <f t="shared" si="5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>D934/E934</f>
        <v>0.4710219127585501</v>
      </c>
      <c r="P933" s="8">
        <f>IF(E933&lt;&gt;0,E933/G933,0)</f>
        <v>51.151785714285715</v>
      </c>
      <c r="Q933" t="str">
        <f t="shared" si="56"/>
        <v>theater</v>
      </c>
      <c r="R933" t="str">
        <f t="shared" si="57"/>
        <v>plays</v>
      </c>
      <c r="S933" s="12">
        <f t="shared" si="58"/>
        <v>41818.208333333336</v>
      </c>
      <c r="T933" s="12">
        <f t="shared" si="5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>D935/E935</f>
        <v>0.41710710510527671</v>
      </c>
      <c r="P934" s="8">
        <f>IF(E934&lt;&gt;0,E934/G934,0)</f>
        <v>33.909722222222221</v>
      </c>
      <c r="Q934" t="str">
        <f t="shared" si="56"/>
        <v>music</v>
      </c>
      <c r="R934" t="str">
        <f t="shared" si="57"/>
        <v>rock</v>
      </c>
      <c r="S934" s="12">
        <f t="shared" si="58"/>
        <v>41709.208333333336</v>
      </c>
      <c r="T934" s="12">
        <f t="shared" si="5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>D936/E936</f>
        <v>0.54964539007092195</v>
      </c>
      <c r="P935" s="8">
        <f>IF(E935&lt;&gt;0,E935/G935,0)</f>
        <v>92.016298633017882</v>
      </c>
      <c r="Q935" t="str">
        <f t="shared" si="56"/>
        <v>theater</v>
      </c>
      <c r="R935" t="str">
        <f t="shared" si="57"/>
        <v>plays</v>
      </c>
      <c r="S935" s="12">
        <f t="shared" si="58"/>
        <v>41372.208333333336</v>
      </c>
      <c r="T935" s="12">
        <f t="shared" si="5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>D937/E937</f>
        <v>0.60926887734718338</v>
      </c>
      <c r="P936" s="8">
        <f>IF(E936&lt;&gt;0,E936/G936,0)</f>
        <v>107.42857142857143</v>
      </c>
      <c r="Q936" t="str">
        <f t="shared" si="56"/>
        <v>theater</v>
      </c>
      <c r="R936" t="str">
        <f t="shared" si="57"/>
        <v>plays</v>
      </c>
      <c r="S936" s="12">
        <f t="shared" si="58"/>
        <v>42422.25</v>
      </c>
      <c r="T936" s="12">
        <f t="shared" si="5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>D938/E938</f>
        <v>61.065088757396452</v>
      </c>
      <c r="P937" s="8">
        <f>IF(E937&lt;&gt;0,E937/G937,0)</f>
        <v>75.848484848484844</v>
      </c>
      <c r="Q937" t="str">
        <f t="shared" si="56"/>
        <v>theater</v>
      </c>
      <c r="R937" t="str">
        <f t="shared" si="57"/>
        <v>plays</v>
      </c>
      <c r="S937" s="12">
        <f t="shared" si="58"/>
        <v>42209.208333333328</v>
      </c>
      <c r="T937" s="12">
        <f t="shared" si="5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>D939/E939</f>
        <v>2.0143478107219845</v>
      </c>
      <c r="P938" s="8">
        <f>IF(E938&lt;&gt;0,E938/G938,0)</f>
        <v>80.476190476190482</v>
      </c>
      <c r="Q938" t="str">
        <f t="shared" si="56"/>
        <v>theater</v>
      </c>
      <c r="R938" t="str">
        <f t="shared" si="57"/>
        <v>plays</v>
      </c>
      <c r="S938" s="12">
        <f t="shared" si="58"/>
        <v>43668.208333333328</v>
      </c>
      <c r="T938" s="12">
        <f t="shared" si="5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>D940/E940</f>
        <v>0.9115228376102249</v>
      </c>
      <c r="P939" s="8">
        <f>IF(E939&lt;&gt;0,E939/G939,0)</f>
        <v>86.978483606557376</v>
      </c>
      <c r="Q939" t="str">
        <f t="shared" si="56"/>
        <v>film &amp; video</v>
      </c>
      <c r="R939" t="str">
        <f t="shared" si="57"/>
        <v>documentary</v>
      </c>
      <c r="S939" s="12">
        <f t="shared" si="58"/>
        <v>42334.25</v>
      </c>
      <c r="T939" s="12">
        <f t="shared" si="5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>D941/E941</f>
        <v>2.031779109143006</v>
      </c>
      <c r="P940" s="8">
        <f>IF(E940&lt;&gt;0,E940/G940,0)</f>
        <v>105.13541666666667</v>
      </c>
      <c r="Q940" t="str">
        <f t="shared" si="56"/>
        <v>publishing</v>
      </c>
      <c r="R940" t="str">
        <f t="shared" si="57"/>
        <v>fiction</v>
      </c>
      <c r="S940" s="12">
        <f t="shared" si="58"/>
        <v>43263.208333333328</v>
      </c>
      <c r="T940" s="12">
        <f t="shared" si="5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>D942/E942</f>
        <v>1.6068819996753774</v>
      </c>
      <c r="P941" s="8">
        <f>IF(E941&lt;&gt;0,E941/G941,0)</f>
        <v>57.298507462686565</v>
      </c>
      <c r="Q941" t="str">
        <f t="shared" si="56"/>
        <v>games</v>
      </c>
      <c r="R941" t="str">
        <f t="shared" si="57"/>
        <v>video games</v>
      </c>
      <c r="S941" s="12">
        <f t="shared" si="58"/>
        <v>40670.208333333336</v>
      </c>
      <c r="T941" s="12">
        <f t="shared" si="5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>D943/E943</f>
        <v>7.6580587711487089</v>
      </c>
      <c r="P942" s="8">
        <f>IF(E942&lt;&gt;0,E942/G942,0)</f>
        <v>93.348484848484844</v>
      </c>
      <c r="Q942" t="str">
        <f t="shared" si="56"/>
        <v>technology</v>
      </c>
      <c r="R942" t="str">
        <f t="shared" si="57"/>
        <v>web</v>
      </c>
      <c r="S942" s="12">
        <f t="shared" si="58"/>
        <v>41244.25</v>
      </c>
      <c r="T942" s="12">
        <f t="shared" si="5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>D944/E944</f>
        <v>1.5471394037066881</v>
      </c>
      <c r="P943" s="8">
        <f>IF(E943&lt;&gt;0,E943/G943,0)</f>
        <v>71.987179487179489</v>
      </c>
      <c r="Q943" t="str">
        <f t="shared" si="56"/>
        <v>theater</v>
      </c>
      <c r="R943" t="str">
        <f t="shared" si="57"/>
        <v>plays</v>
      </c>
      <c r="S943" s="12">
        <f t="shared" si="58"/>
        <v>40552.25</v>
      </c>
      <c r="T943" s="12">
        <f t="shared" si="5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>D945/E945</f>
        <v>0.62661876514328685</v>
      </c>
      <c r="P944" s="8">
        <f>IF(E944&lt;&gt;0,E944/G944,0)</f>
        <v>92.611940298507463</v>
      </c>
      <c r="Q944" t="str">
        <f t="shared" si="56"/>
        <v>theater</v>
      </c>
      <c r="R944" t="str">
        <f t="shared" si="57"/>
        <v>plays</v>
      </c>
      <c r="S944" s="12">
        <f t="shared" si="58"/>
        <v>40568.25</v>
      </c>
      <c r="T944" s="12">
        <f t="shared" si="5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>D946/E946</f>
        <v>1.2281994595922379</v>
      </c>
      <c r="P945" s="8">
        <f>IF(E945&lt;&gt;0,E945/G945,0)</f>
        <v>104.99122807017544</v>
      </c>
      <c r="Q945" t="str">
        <f t="shared" si="56"/>
        <v>food</v>
      </c>
      <c r="R945" t="str">
        <f t="shared" si="57"/>
        <v>food trucks</v>
      </c>
      <c r="S945" s="12">
        <f t="shared" si="58"/>
        <v>41906.208333333336</v>
      </c>
      <c r="T945" s="12">
        <f t="shared" si="5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>D947/E947</f>
        <v>3.0821610966759252</v>
      </c>
      <c r="P946" s="8">
        <f>IF(E946&lt;&gt;0,E946/G946,0)</f>
        <v>30.958174904942965</v>
      </c>
      <c r="Q946" t="str">
        <f t="shared" si="56"/>
        <v>photography</v>
      </c>
      <c r="R946" t="str">
        <f t="shared" si="57"/>
        <v>photography books</v>
      </c>
      <c r="S946" s="12">
        <f t="shared" si="58"/>
        <v>42776.25</v>
      </c>
      <c r="T946" s="12">
        <f t="shared" si="5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>D948/E948</f>
        <v>10.086625541409633</v>
      </c>
      <c r="P947" s="8">
        <f>IF(E947&lt;&gt;0,E947/G947,0)</f>
        <v>33.001182732111175</v>
      </c>
      <c r="Q947" t="str">
        <f t="shared" si="56"/>
        <v>photography</v>
      </c>
      <c r="R947" t="str">
        <f t="shared" si="57"/>
        <v>photography books</v>
      </c>
      <c r="S947" s="12">
        <f t="shared" si="58"/>
        <v>41004.208333333336</v>
      </c>
      <c r="T947" s="12">
        <f t="shared" si="5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>D949/E949</f>
        <v>3.7460978147762747</v>
      </c>
      <c r="P948" s="8">
        <f>IF(E948&lt;&gt;0,E948/G948,0)</f>
        <v>84.187845303867405</v>
      </c>
      <c r="Q948" t="str">
        <f t="shared" si="56"/>
        <v>theater</v>
      </c>
      <c r="R948" t="str">
        <f t="shared" si="57"/>
        <v>plays</v>
      </c>
      <c r="S948" s="12">
        <f t="shared" si="58"/>
        <v>40710.208333333336</v>
      </c>
      <c r="T948" s="12">
        <f t="shared" si="5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>D950/E950</f>
        <v>1.5883744508279825</v>
      </c>
      <c r="P949" s="8">
        <f>IF(E949&lt;&gt;0,E949/G949,0)</f>
        <v>73.92307692307692</v>
      </c>
      <c r="Q949" t="str">
        <f t="shared" si="56"/>
        <v>theater</v>
      </c>
      <c r="R949" t="str">
        <f t="shared" si="57"/>
        <v>plays</v>
      </c>
      <c r="S949" s="12">
        <f t="shared" si="58"/>
        <v>41908.208333333336</v>
      </c>
      <c r="T949" s="12">
        <f t="shared" si="5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>D951/E951</f>
        <v>0.61974789915966388</v>
      </c>
      <c r="P950" s="8">
        <f>IF(E950&lt;&gt;0,E950/G950,0)</f>
        <v>36.987499999999997</v>
      </c>
      <c r="Q950" t="str">
        <f t="shared" si="56"/>
        <v>film &amp; video</v>
      </c>
      <c r="R950" t="str">
        <f t="shared" si="57"/>
        <v>documentary</v>
      </c>
      <c r="S950" s="12">
        <f t="shared" si="58"/>
        <v>41985.25</v>
      </c>
      <c r="T950" s="12">
        <f t="shared" si="5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>D952/E952</f>
        <v>20</v>
      </c>
      <c r="P951" s="8">
        <f>IF(E951&lt;&gt;0,E951/G951,0)</f>
        <v>46.896551724137929</v>
      </c>
      <c r="Q951" t="str">
        <f t="shared" si="56"/>
        <v>technology</v>
      </c>
      <c r="R951" t="str">
        <f t="shared" si="57"/>
        <v>web</v>
      </c>
      <c r="S951" s="12">
        <f t="shared" si="58"/>
        <v>42112.208333333328</v>
      </c>
      <c r="T951" s="12">
        <f t="shared" si="5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>D953/E953</f>
        <v>9.1162860879187207E-2</v>
      </c>
      <c r="P952" s="8">
        <f>IF(E952&lt;&gt;0,E952/G952,0)</f>
        <v>5</v>
      </c>
      <c r="Q952" t="str">
        <f t="shared" si="56"/>
        <v>theater</v>
      </c>
      <c r="R952" t="str">
        <f t="shared" si="57"/>
        <v>plays</v>
      </c>
      <c r="S952" s="12">
        <f t="shared" si="58"/>
        <v>43571.208333333328</v>
      </c>
      <c r="T952" s="12">
        <f t="shared" si="5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>D954/E954</f>
        <v>1.4266524164844538</v>
      </c>
      <c r="P953" s="8">
        <f>IF(E953&lt;&gt;0,E953/G953,0)</f>
        <v>102.02437459910199</v>
      </c>
      <c r="Q953" t="str">
        <f t="shared" si="56"/>
        <v>music</v>
      </c>
      <c r="R953" t="str">
        <f t="shared" si="57"/>
        <v>rock</v>
      </c>
      <c r="S953" s="12">
        <f t="shared" si="58"/>
        <v>42730.25</v>
      </c>
      <c r="T953" s="12">
        <f t="shared" si="5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>D955/E955</f>
        <v>1.6666666666666667</v>
      </c>
      <c r="P954" s="8">
        <f>IF(E954&lt;&gt;0,E954/G954,0)</f>
        <v>45.007502206531335</v>
      </c>
      <c r="Q954" t="str">
        <f t="shared" si="56"/>
        <v>film &amp; video</v>
      </c>
      <c r="R954" t="str">
        <f t="shared" si="57"/>
        <v>documentary</v>
      </c>
      <c r="S954" s="12">
        <f t="shared" si="58"/>
        <v>42591.208333333328</v>
      </c>
      <c r="T954" s="12">
        <f t="shared" si="5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>D956/E956</f>
        <v>0.27240638428483732</v>
      </c>
      <c r="P955" s="8">
        <f>IF(E955&lt;&gt;0,E955/G955,0)</f>
        <v>94.285714285714292</v>
      </c>
      <c r="Q955" t="str">
        <f t="shared" si="56"/>
        <v>film &amp; video</v>
      </c>
      <c r="R955" t="str">
        <f t="shared" si="57"/>
        <v>science fiction</v>
      </c>
      <c r="S955" s="12">
        <f t="shared" si="58"/>
        <v>42358.25</v>
      </c>
      <c r="T955" s="12">
        <f t="shared" si="5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>D957/E957</f>
        <v>9.0171325518485126E-2</v>
      </c>
      <c r="P956" s="8">
        <f>IF(E956&lt;&gt;0,E956/G956,0)</f>
        <v>101.02325581395348</v>
      </c>
      <c r="Q956" t="str">
        <f t="shared" si="56"/>
        <v>technology</v>
      </c>
      <c r="R956" t="str">
        <f t="shared" si="57"/>
        <v>web</v>
      </c>
      <c r="S956" s="12">
        <f t="shared" si="58"/>
        <v>41174.208333333336</v>
      </c>
      <c r="T956" s="12">
        <f t="shared" si="5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>D958/E958</f>
        <v>5.2551963695445121</v>
      </c>
      <c r="P957" s="8">
        <f>IF(E957&lt;&gt;0,E957/G957,0)</f>
        <v>97.037499999999994</v>
      </c>
      <c r="Q957" t="str">
        <f t="shared" si="56"/>
        <v>theater</v>
      </c>
      <c r="R957" t="str">
        <f t="shared" si="57"/>
        <v>plays</v>
      </c>
      <c r="S957" s="12">
        <f t="shared" si="58"/>
        <v>41238.25</v>
      </c>
      <c r="T957" s="12">
        <f t="shared" si="5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>D959/E959</f>
        <v>0.7881614926813576</v>
      </c>
      <c r="P958" s="8">
        <f>IF(E958&lt;&gt;0,E958/G958,0)</f>
        <v>43.00963855421687</v>
      </c>
      <c r="Q958" t="str">
        <f t="shared" si="56"/>
        <v>film &amp; video</v>
      </c>
      <c r="R958" t="str">
        <f t="shared" si="57"/>
        <v>science fiction</v>
      </c>
      <c r="S958" s="12">
        <f t="shared" si="58"/>
        <v>42360.25</v>
      </c>
      <c r="T958" s="12">
        <f t="shared" si="5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>D960/E960</f>
        <v>0.13612176710803117</v>
      </c>
      <c r="P959" s="8">
        <f>IF(E959&lt;&gt;0,E959/G959,0)</f>
        <v>94.916030534351151</v>
      </c>
      <c r="Q959" t="str">
        <f t="shared" si="56"/>
        <v>theater</v>
      </c>
      <c r="R959" t="str">
        <f t="shared" si="57"/>
        <v>plays</v>
      </c>
      <c r="S959" s="12">
        <f t="shared" si="58"/>
        <v>40955.25</v>
      </c>
      <c r="T959" s="12">
        <f t="shared" si="5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>D961/E961</f>
        <v>21.866988387875132</v>
      </c>
      <c r="P960" s="8">
        <f>IF(E960&lt;&gt;0,E960/G960,0)</f>
        <v>72.151785714285708</v>
      </c>
      <c r="Q960" t="str">
        <f t="shared" si="56"/>
        <v>film &amp; video</v>
      </c>
      <c r="R960" t="str">
        <f t="shared" si="57"/>
        <v>animation</v>
      </c>
      <c r="S960" s="12">
        <f t="shared" si="58"/>
        <v>40350.208333333336</v>
      </c>
      <c r="T960" s="12">
        <f t="shared" si="5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>D962/E962</f>
        <v>1.1757161179991449</v>
      </c>
      <c r="P961" s="8">
        <f>IF(E961&lt;&gt;0,E961/G961,0)</f>
        <v>51.007692307692309</v>
      </c>
      <c r="Q961" t="str">
        <f t="shared" si="56"/>
        <v>publishing</v>
      </c>
      <c r="R961" t="str">
        <f t="shared" si="57"/>
        <v>translations</v>
      </c>
      <c r="S961" s="12">
        <f t="shared" si="58"/>
        <v>40357.208333333336</v>
      </c>
      <c r="T961" s="12">
        <f t="shared" si="5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>D963/E963</f>
        <v>0.83823529411764708</v>
      </c>
      <c r="P962" s="8">
        <f>IF(E962&lt;&gt;0,E962/G962,0)</f>
        <v>85.054545454545448</v>
      </c>
      <c r="Q962" t="str">
        <f t="shared" si="56"/>
        <v>technology</v>
      </c>
      <c r="R962" t="str">
        <f t="shared" si="57"/>
        <v>web</v>
      </c>
      <c r="S962" s="12">
        <f t="shared" si="58"/>
        <v>42408.25</v>
      </c>
      <c r="T962" s="12">
        <f t="shared" si="5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>D964/E964</f>
        <v>0.33780613681148541</v>
      </c>
      <c r="P963" s="8">
        <f>IF(E963&lt;&gt;0,E963/G963,0)</f>
        <v>43.87096774193548</v>
      </c>
      <c r="Q963" t="str">
        <f t="shared" ref="Q963:Q1001" si="60">LEFT(N963,SEARCH("/",N963)-1)</f>
        <v>publishing</v>
      </c>
      <c r="R963" t="str">
        <f t="shared" ref="R963:R1001" si="61">RIGHT(N963,LEN(N963)-SEARCH("/",N963))</f>
        <v>translations</v>
      </c>
      <c r="S963" s="12">
        <f t="shared" ref="S963:S1001" si="62">(((J963/60/60/24)+DATE(1970,1,1)))</f>
        <v>40591.25</v>
      </c>
      <c r="T963" s="12">
        <f t="shared" ref="T963:T1001" si="63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>D965/E965</f>
        <v>1.180708425055033</v>
      </c>
      <c r="P964" s="8">
        <f>IF(E964&lt;&gt;0,E964/G964,0)</f>
        <v>40.063909774436091</v>
      </c>
      <c r="Q964" t="str">
        <f t="shared" si="60"/>
        <v>food</v>
      </c>
      <c r="R964" t="str">
        <f t="shared" si="61"/>
        <v>food trucks</v>
      </c>
      <c r="S964" s="12">
        <f t="shared" si="62"/>
        <v>41592.25</v>
      </c>
      <c r="T964" s="12">
        <f t="shared" si="63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>D966/E966</f>
        <v>0.2810695837131571</v>
      </c>
      <c r="P965" s="8">
        <f>IF(E965&lt;&gt;0,E965/G965,0)</f>
        <v>43.833333333333336</v>
      </c>
      <c r="Q965" t="str">
        <f t="shared" si="60"/>
        <v>photography</v>
      </c>
      <c r="R965" t="str">
        <f t="shared" si="61"/>
        <v>photography books</v>
      </c>
      <c r="S965" s="12">
        <f t="shared" si="62"/>
        <v>40607.25</v>
      </c>
      <c r="T965" s="12">
        <f t="shared" si="63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>D967/E967</f>
        <v>0.25879308316668626</v>
      </c>
      <c r="P966" s="8">
        <f>IF(E966&lt;&gt;0,E966/G966,0)</f>
        <v>84.92903225806451</v>
      </c>
      <c r="Q966" t="str">
        <f t="shared" si="60"/>
        <v>theater</v>
      </c>
      <c r="R966" t="str">
        <f t="shared" si="61"/>
        <v>plays</v>
      </c>
      <c r="S966" s="12">
        <f t="shared" si="62"/>
        <v>42135.208333333328</v>
      </c>
      <c r="T966" s="12">
        <f t="shared" si="63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>D968/E968</f>
        <v>0.12622512622512622</v>
      </c>
      <c r="P967" s="8">
        <f>IF(E967&lt;&gt;0,E967/G967,0)</f>
        <v>41.067632850241544</v>
      </c>
      <c r="Q967" t="str">
        <f t="shared" si="60"/>
        <v>music</v>
      </c>
      <c r="R967" t="str">
        <f t="shared" si="61"/>
        <v>rock</v>
      </c>
      <c r="S967" s="12">
        <f t="shared" si="62"/>
        <v>40203.25</v>
      </c>
      <c r="T967" s="12">
        <f t="shared" si="63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>D969/E969</f>
        <v>0.72974623982565334</v>
      </c>
      <c r="P968" s="8">
        <f>IF(E968&lt;&gt;0,E968/G968,0)</f>
        <v>54.971428571428568</v>
      </c>
      <c r="Q968" t="str">
        <f t="shared" si="60"/>
        <v>theater</v>
      </c>
      <c r="R968" t="str">
        <f t="shared" si="61"/>
        <v>plays</v>
      </c>
      <c r="S968" s="12">
        <f t="shared" si="62"/>
        <v>42901.208333333328</v>
      </c>
      <c r="T968" s="12">
        <f t="shared" si="63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>D970/E970</f>
        <v>0.29567574226931131</v>
      </c>
      <c r="P969" s="8">
        <f>IF(E969&lt;&gt;0,E969/G969,0)</f>
        <v>77.010807374443743</v>
      </c>
      <c r="Q969" t="str">
        <f t="shared" si="60"/>
        <v>music</v>
      </c>
      <c r="R969" t="str">
        <f t="shared" si="61"/>
        <v>world music</v>
      </c>
      <c r="S969" s="12">
        <f t="shared" si="62"/>
        <v>41005.208333333336</v>
      </c>
      <c r="T969" s="12">
        <f t="shared" si="63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>D971/E971</f>
        <v>0.92397660818713445</v>
      </c>
      <c r="P970" s="8">
        <f>IF(E970&lt;&gt;0,E970/G970,0)</f>
        <v>71.201754385964918</v>
      </c>
      <c r="Q970" t="str">
        <f t="shared" si="60"/>
        <v>food</v>
      </c>
      <c r="R970" t="str">
        <f t="shared" si="61"/>
        <v>food trucks</v>
      </c>
      <c r="S970" s="12">
        <f t="shared" si="62"/>
        <v>40544.25</v>
      </c>
      <c r="T970" s="12">
        <f t="shared" si="63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>D972/E972</f>
        <v>1.6458835567734438</v>
      </c>
      <c r="P971" s="8">
        <f>IF(E971&lt;&gt;0,E971/G971,0)</f>
        <v>91.935483870967744</v>
      </c>
      <c r="Q971" t="str">
        <f t="shared" si="60"/>
        <v>theater</v>
      </c>
      <c r="R971" t="str">
        <f t="shared" si="61"/>
        <v>plays</v>
      </c>
      <c r="S971" s="12">
        <f t="shared" si="62"/>
        <v>43821.25</v>
      </c>
      <c r="T971" s="12">
        <f t="shared" si="63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>D973/E973</f>
        <v>3.6067892503536068</v>
      </c>
      <c r="P972" s="8">
        <f>IF(E972&lt;&gt;0,E972/G972,0)</f>
        <v>97.069023569023571</v>
      </c>
      <c r="Q972" t="str">
        <f t="shared" si="60"/>
        <v>theater</v>
      </c>
      <c r="R972" t="str">
        <f t="shared" si="61"/>
        <v>plays</v>
      </c>
      <c r="S972" s="12">
        <f t="shared" si="62"/>
        <v>40672.208333333336</v>
      </c>
      <c r="T972" s="12">
        <f t="shared" si="63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>D974/E974</f>
        <v>0.43784094171691074</v>
      </c>
      <c r="P973" s="8">
        <f>IF(E973&lt;&gt;0,E973/G973,0)</f>
        <v>58.916666666666664</v>
      </c>
      <c r="Q973" t="str">
        <f t="shared" si="60"/>
        <v>film &amp; video</v>
      </c>
      <c r="R973" t="str">
        <f t="shared" si="61"/>
        <v>television</v>
      </c>
      <c r="S973" s="12">
        <f t="shared" si="62"/>
        <v>41555.208333333336</v>
      </c>
      <c r="T973" s="12">
        <f t="shared" si="63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>D975/E975</f>
        <v>4.6263753056234718</v>
      </c>
      <c r="P974" s="8">
        <f>IF(E974&lt;&gt;0,E974/G974,0)</f>
        <v>58.015466983938133</v>
      </c>
      <c r="Q974" t="str">
        <f t="shared" si="60"/>
        <v>technology</v>
      </c>
      <c r="R974" t="str">
        <f t="shared" si="61"/>
        <v>web</v>
      </c>
      <c r="S974" s="12">
        <f t="shared" si="62"/>
        <v>41792.208333333336</v>
      </c>
      <c r="T974" s="12">
        <f t="shared" si="63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>D976/E976</f>
        <v>0.26746907388833169</v>
      </c>
      <c r="P975" s="8">
        <f>IF(E975&lt;&gt;0,E975/G975,0)</f>
        <v>103.87301587301587</v>
      </c>
      <c r="Q975" t="str">
        <f t="shared" si="60"/>
        <v>theater</v>
      </c>
      <c r="R975" t="str">
        <f t="shared" si="61"/>
        <v>plays</v>
      </c>
      <c r="S975" s="12">
        <f t="shared" si="62"/>
        <v>40522.25</v>
      </c>
      <c r="T975" s="12">
        <f t="shared" si="63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>D977/E977</f>
        <v>0.64546975854649769</v>
      </c>
      <c r="P976" s="8">
        <f>IF(E976&lt;&gt;0,E976/G976,0)</f>
        <v>93.46875</v>
      </c>
      <c r="Q976" t="str">
        <f t="shared" si="60"/>
        <v>music</v>
      </c>
      <c r="R976" t="str">
        <f t="shared" si="61"/>
        <v>indie rock</v>
      </c>
      <c r="S976" s="12">
        <f t="shared" si="62"/>
        <v>41412.208333333336</v>
      </c>
      <c r="T976" s="12">
        <f t="shared" si="63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>D978/E978</f>
        <v>0.31041440322830982</v>
      </c>
      <c r="P977" s="8">
        <f>IF(E977&lt;&gt;0,E977/G977,0)</f>
        <v>61.970370370370368</v>
      </c>
      <c r="Q977" t="str">
        <f t="shared" si="60"/>
        <v>theater</v>
      </c>
      <c r="R977" t="str">
        <f t="shared" si="61"/>
        <v>plays</v>
      </c>
      <c r="S977" s="12">
        <f t="shared" si="62"/>
        <v>42337.25</v>
      </c>
      <c r="T977" s="12">
        <f t="shared" si="63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>D979/E979</f>
        <v>1.3521344407958278</v>
      </c>
      <c r="P978" s="8">
        <f>IF(E978&lt;&gt;0,E978/G978,0)</f>
        <v>92.042857142857144</v>
      </c>
      <c r="Q978" t="str">
        <f t="shared" si="60"/>
        <v>theater</v>
      </c>
      <c r="R978" t="str">
        <f t="shared" si="61"/>
        <v>plays</v>
      </c>
      <c r="S978" s="12">
        <f t="shared" si="62"/>
        <v>40571.25</v>
      </c>
      <c r="T978" s="12">
        <f t="shared" si="63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>D980/E980</f>
        <v>0.11572734637194769</v>
      </c>
      <c r="P979" s="8">
        <f>IF(E979&lt;&gt;0,E979/G979,0)</f>
        <v>77.268656716417908</v>
      </c>
      <c r="Q979" t="str">
        <f t="shared" si="60"/>
        <v>food</v>
      </c>
      <c r="R979" t="str">
        <f t="shared" si="61"/>
        <v>food trucks</v>
      </c>
      <c r="S979" s="12">
        <f t="shared" si="62"/>
        <v>43138.25</v>
      </c>
      <c r="T979" s="12">
        <f t="shared" si="63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>D981/E981</f>
        <v>0.69801957237604939</v>
      </c>
      <c r="P980" s="8">
        <f>IF(E980&lt;&gt;0,E980/G980,0)</f>
        <v>93.923913043478265</v>
      </c>
      <c r="Q980" t="str">
        <f t="shared" si="60"/>
        <v>games</v>
      </c>
      <c r="R980" t="str">
        <f t="shared" si="61"/>
        <v>video games</v>
      </c>
      <c r="S980" s="12">
        <f t="shared" si="62"/>
        <v>42686.25</v>
      </c>
      <c r="T980" s="12">
        <f t="shared" si="63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>D982/E982</f>
        <v>2.482513035736996</v>
      </c>
      <c r="P981" s="8">
        <f>IF(E981&lt;&gt;0,E981/G981,0)</f>
        <v>84.969458128078813</v>
      </c>
      <c r="Q981" t="str">
        <f t="shared" si="60"/>
        <v>theater</v>
      </c>
      <c r="R981" t="str">
        <f t="shared" si="61"/>
        <v>plays</v>
      </c>
      <c r="S981" s="12">
        <f t="shared" si="62"/>
        <v>42078.208333333328</v>
      </c>
      <c r="T981" s="12">
        <f t="shared" si="63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>D983/E983</f>
        <v>0.56109203584289424</v>
      </c>
      <c r="P982" s="8">
        <f>IF(E982&lt;&gt;0,E982/G982,0)</f>
        <v>105.97035040431267</v>
      </c>
      <c r="Q982" t="str">
        <f t="shared" si="60"/>
        <v>publishing</v>
      </c>
      <c r="R982" t="str">
        <f t="shared" si="61"/>
        <v>nonfiction</v>
      </c>
      <c r="S982" s="12">
        <f t="shared" si="62"/>
        <v>42307.208333333328</v>
      </c>
      <c r="T982" s="12">
        <f t="shared" si="63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>D984/E984</f>
        <v>1.1774325429272281</v>
      </c>
      <c r="P983" s="8">
        <f>IF(E983&lt;&gt;0,E983/G983,0)</f>
        <v>36.969040247678016</v>
      </c>
      <c r="Q983" t="str">
        <f t="shared" si="60"/>
        <v>technology</v>
      </c>
      <c r="R983" t="str">
        <f t="shared" si="61"/>
        <v>web</v>
      </c>
      <c r="S983" s="12">
        <f t="shared" si="62"/>
        <v>43094.25</v>
      </c>
      <c r="T983" s="12">
        <f t="shared" si="63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>D985/E985</f>
        <v>0.68522961295938511</v>
      </c>
      <c r="P984" s="8">
        <f>IF(E984&lt;&gt;0,E984/G984,0)</f>
        <v>81.533333333333331</v>
      </c>
      <c r="Q984" t="str">
        <f t="shared" si="60"/>
        <v>film &amp; video</v>
      </c>
      <c r="R984" t="str">
        <f t="shared" si="61"/>
        <v>documentary</v>
      </c>
      <c r="S984" s="12">
        <f t="shared" si="62"/>
        <v>40743.208333333336</v>
      </c>
      <c r="T984" s="12">
        <f t="shared" si="63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>D986/E986</f>
        <v>0.65590312815338048</v>
      </c>
      <c r="P985" s="8">
        <f>IF(E985&lt;&gt;0,E985/G985,0)</f>
        <v>80.999140154772135</v>
      </c>
      <c r="Q985" t="str">
        <f t="shared" si="60"/>
        <v>film &amp; video</v>
      </c>
      <c r="R985" t="str">
        <f t="shared" si="61"/>
        <v>documentary</v>
      </c>
      <c r="S985" s="12">
        <f t="shared" si="62"/>
        <v>43681.208333333328</v>
      </c>
      <c r="T985" s="12">
        <f t="shared" si="63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>D987/E987</f>
        <v>1.4896570994472726</v>
      </c>
      <c r="P986" s="8">
        <f>IF(E986&lt;&gt;0,E986/G986,0)</f>
        <v>26.010498687664043</v>
      </c>
      <c r="Q986" t="str">
        <f t="shared" si="60"/>
        <v>theater</v>
      </c>
      <c r="R986" t="str">
        <f t="shared" si="61"/>
        <v>plays</v>
      </c>
      <c r="S986" s="12">
        <f t="shared" si="62"/>
        <v>43716.208333333328</v>
      </c>
      <c r="T986" s="12">
        <f t="shared" si="63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>D988/E988</f>
        <v>2.4809160305343512</v>
      </c>
      <c r="P987" s="8">
        <f>IF(E987&lt;&gt;0,E987/G987,0)</f>
        <v>25.998410896708286</v>
      </c>
      <c r="Q987" t="str">
        <f t="shared" si="60"/>
        <v>music</v>
      </c>
      <c r="R987" t="str">
        <f t="shared" si="61"/>
        <v>rock</v>
      </c>
      <c r="S987" s="12">
        <f t="shared" si="62"/>
        <v>41614.25</v>
      </c>
      <c r="T987" s="12">
        <f t="shared" si="63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>D989/E989</f>
        <v>0.46127520273789152</v>
      </c>
      <c r="P988" s="8">
        <f>IF(E988&lt;&gt;0,E988/G988,0)</f>
        <v>34.173913043478258</v>
      </c>
      <c r="Q988" t="str">
        <f t="shared" si="60"/>
        <v>music</v>
      </c>
      <c r="R988" t="str">
        <f t="shared" si="61"/>
        <v>rock</v>
      </c>
      <c r="S988" s="12">
        <f t="shared" si="62"/>
        <v>40638.208333333336</v>
      </c>
      <c r="T988" s="12">
        <f t="shared" si="63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>D990/E990</f>
        <v>1.9187589303939578</v>
      </c>
      <c r="P989" s="8">
        <f>IF(E989&lt;&gt;0,E989/G989,0)</f>
        <v>28.002083333333335</v>
      </c>
      <c r="Q989" t="str">
        <f t="shared" si="60"/>
        <v>film &amp; video</v>
      </c>
      <c r="R989" t="str">
        <f t="shared" si="61"/>
        <v>documentary</v>
      </c>
      <c r="S989" s="12">
        <f t="shared" si="62"/>
        <v>42852.208333333328</v>
      </c>
      <c r="T989" s="12">
        <f t="shared" si="63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>D991/E991</f>
        <v>0.20016680567139283</v>
      </c>
      <c r="P990" s="8">
        <f>IF(E990&lt;&gt;0,E990/G990,0)</f>
        <v>76.546875</v>
      </c>
      <c r="Q990" t="str">
        <f t="shared" si="60"/>
        <v>publishing</v>
      </c>
      <c r="R990" t="str">
        <f t="shared" si="61"/>
        <v>radio &amp; podcasts</v>
      </c>
      <c r="S990" s="12">
        <f t="shared" si="62"/>
        <v>42686.25</v>
      </c>
      <c r="T990" s="12">
        <f t="shared" si="63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>D992/E992</f>
        <v>1.1405176195350197</v>
      </c>
      <c r="P991" s="8">
        <f>IF(E991&lt;&gt;0,E991/G991,0)</f>
        <v>53.053097345132741</v>
      </c>
      <c r="Q991" t="str">
        <f t="shared" si="60"/>
        <v>publishing</v>
      </c>
      <c r="R991" t="str">
        <f t="shared" si="61"/>
        <v>translations</v>
      </c>
      <c r="S991" s="12">
        <f t="shared" si="62"/>
        <v>43571.208333333328</v>
      </c>
      <c r="T991" s="12">
        <f t="shared" si="63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>D993/E993</f>
        <v>0.88359931475971509</v>
      </c>
      <c r="P992" s="8">
        <f>IF(E992&lt;&gt;0,E992/G992,0)</f>
        <v>106.859375</v>
      </c>
      <c r="Q992" t="str">
        <f t="shared" si="60"/>
        <v>film &amp; video</v>
      </c>
      <c r="R992" t="str">
        <f t="shared" si="61"/>
        <v>drama</v>
      </c>
      <c r="S992" s="12">
        <f t="shared" si="62"/>
        <v>42432.25</v>
      </c>
      <c r="T992" s="12">
        <f t="shared" si="63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>D994/E994</f>
        <v>0.23443999092490359</v>
      </c>
      <c r="P993" s="8">
        <f>IF(E993&lt;&gt;0,E993/G993,0)</f>
        <v>46.020746887966808</v>
      </c>
      <c r="Q993" t="str">
        <f t="shared" si="60"/>
        <v>music</v>
      </c>
      <c r="R993" t="str">
        <f t="shared" si="61"/>
        <v>rock</v>
      </c>
      <c r="S993" s="12">
        <f t="shared" si="62"/>
        <v>41907.208333333336</v>
      </c>
      <c r="T993" s="12">
        <f t="shared" si="63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>D995/E995</f>
        <v>1.288117770767613</v>
      </c>
      <c r="P994" s="8">
        <f>IF(E994&lt;&gt;0,E994/G994,0)</f>
        <v>100.17424242424242</v>
      </c>
      <c r="Q994" t="str">
        <f t="shared" si="60"/>
        <v>film &amp; video</v>
      </c>
      <c r="R994" t="str">
        <f t="shared" si="61"/>
        <v>drama</v>
      </c>
      <c r="S994" s="12">
        <f t="shared" si="62"/>
        <v>43227.208333333328</v>
      </c>
      <c r="T994" s="12">
        <f t="shared" si="63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>D996/E996</f>
        <v>1.9048776207255005</v>
      </c>
      <c r="P995" s="8">
        <f>IF(E995&lt;&gt;0,E995/G995,0)</f>
        <v>101.44</v>
      </c>
      <c r="Q995" t="str">
        <f t="shared" si="60"/>
        <v>photography</v>
      </c>
      <c r="R995" t="str">
        <f t="shared" si="61"/>
        <v>photography books</v>
      </c>
      <c r="S995" s="12">
        <f t="shared" si="62"/>
        <v>42362.25</v>
      </c>
      <c r="T995" s="12">
        <f t="shared" si="63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>D997/E997</f>
        <v>0.63505116959064323</v>
      </c>
      <c r="P996" s="8">
        <f>IF(E996&lt;&gt;0,E996/G996,0)</f>
        <v>87.972684085510693</v>
      </c>
      <c r="Q996" t="str">
        <f t="shared" si="60"/>
        <v>publishing</v>
      </c>
      <c r="R996" t="str">
        <f t="shared" si="61"/>
        <v>translations</v>
      </c>
      <c r="S996" s="12">
        <f t="shared" si="62"/>
        <v>41929.208333333336</v>
      </c>
      <c r="T996" s="12">
        <f t="shared" si="63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>D998/E998</f>
        <v>1.3710012463647694</v>
      </c>
      <c r="P997" s="8">
        <f>IF(E997&lt;&gt;0,E997/G997,0)</f>
        <v>74.995594713656388</v>
      </c>
      <c r="Q997" t="str">
        <f t="shared" si="60"/>
        <v>food</v>
      </c>
      <c r="R997" t="str">
        <f t="shared" si="61"/>
        <v>food trucks</v>
      </c>
      <c r="S997" s="12">
        <f t="shared" si="62"/>
        <v>43408.208333333328</v>
      </c>
      <c r="T997" s="12">
        <f t="shared" si="63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>D999/E999</f>
        <v>1.6510971105800565</v>
      </c>
      <c r="P998" s="8">
        <f>IF(E998&lt;&gt;0,E998/G998,0)</f>
        <v>42.982142857142854</v>
      </c>
      <c r="Q998" t="str">
        <f t="shared" si="60"/>
        <v>theater</v>
      </c>
      <c r="R998" t="str">
        <f t="shared" si="61"/>
        <v>plays</v>
      </c>
      <c r="S998" s="12">
        <f t="shared" si="62"/>
        <v>41276.25</v>
      </c>
      <c r="T998" s="12">
        <f t="shared" si="63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>D1000/E1000</f>
        <v>1.7608333553657827</v>
      </c>
      <c r="P999" s="8">
        <f>IF(E999&lt;&gt;0,E999/G999,0)</f>
        <v>33.115107913669064</v>
      </c>
      <c r="Q999" t="str">
        <f t="shared" si="60"/>
        <v>theater</v>
      </c>
      <c r="R999" t="str">
        <f t="shared" si="61"/>
        <v>plays</v>
      </c>
      <c r="S999" s="12">
        <f t="shared" si="62"/>
        <v>41659.25</v>
      </c>
      <c r="T999" s="12">
        <f t="shared" si="63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>D1001/E1001</f>
        <v>1.7685732023750775</v>
      </c>
      <c r="P1000" s="8">
        <f>IF(E1000&lt;&gt;0,E1000/G1000,0)</f>
        <v>101.13101604278074</v>
      </c>
      <c r="Q1000" t="str">
        <f t="shared" si="60"/>
        <v>music</v>
      </c>
      <c r="R1000" t="str">
        <f t="shared" si="61"/>
        <v>indie rock</v>
      </c>
      <c r="S1000" s="12">
        <f t="shared" si="62"/>
        <v>40220.25</v>
      </c>
      <c r="T1000" s="12">
        <f t="shared" si="63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 t="e">
        <f>D1002/E1002</f>
        <v>#DIV/0!</v>
      </c>
      <c r="P1001" s="8">
        <f>IF(E1001&lt;&gt;0,E1001/G1001,0)</f>
        <v>55.98841354723708</v>
      </c>
      <c r="Q1001" t="str">
        <f t="shared" si="60"/>
        <v>food</v>
      </c>
      <c r="R1001" t="str">
        <f t="shared" si="61"/>
        <v>food trucks</v>
      </c>
      <c r="S1001" s="12">
        <f t="shared" si="62"/>
        <v>42550.208333333328</v>
      </c>
      <c r="T1001" s="12">
        <f t="shared" si="63"/>
        <v>42557.208333333328</v>
      </c>
    </row>
  </sheetData>
  <autoFilter ref="A1:R1001" xr:uid="{00000000-0001-0000-0000-000000000000}"/>
  <conditionalFormatting sqref="F2:F1001">
    <cfRule type="containsText" dxfId="19" priority="8" operator="containsText" text="live">
      <formula>NOT(ISERROR(SEARCH("live",F2)))</formula>
    </cfRule>
    <cfRule type="containsText" dxfId="18" priority="9" operator="containsText" text="canceled">
      <formula>NOT(ISERROR(SEARCH("canceled",F2)))</formula>
    </cfRule>
    <cfRule type="containsText" dxfId="17" priority="10" operator="containsText" text="canceled">
      <formula>NOT(ISERROR(SEARCH("canceled",F2)))</formula>
    </cfRule>
    <cfRule type="containsText" dxfId="16" priority="11" operator="containsText" text="successful">
      <formula>NOT(ISERROR(SEARCH("successful",F2)))</formula>
    </cfRule>
    <cfRule type="containsText" dxfId="15" priority="12" operator="containsText" text="failed">
      <formula>NOT(ISERROR(SEARCH("failed",F2)))</formula>
    </cfRule>
    <cfRule type="colorScale" priority="13">
      <colorScale>
        <cfvo type="min"/>
        <cfvo type="max"/>
        <color rgb="FFFFEF9C"/>
        <color rgb="FF63BE7B"/>
      </colorScale>
    </cfRule>
  </conditionalFormatting>
  <conditionalFormatting sqref="O1:O1048576">
    <cfRule type="colorScale" priority="1">
      <colorScale>
        <cfvo type="percent" val="0"/>
        <cfvo type="percent" val="1"/>
        <cfvo type="percent" val="2"/>
        <color rgb="FFC00000"/>
        <color theme="9" tint="-0.249977111117893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8B0B-5F6D-4909-A847-969586706088}">
  <sheetPr codeName="Sheet12"/>
  <dimension ref="A3:F14"/>
  <sheetViews>
    <sheetView workbookViewId="0">
      <selection activeCell="A3" sqref="A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9" width="15.08203125" bestFit="1" customWidth="1"/>
    <col min="10" max="10" width="10.58203125" bestFit="1" customWidth="1"/>
  </cols>
  <sheetData>
    <row r="3" spans="1:6" x14ac:dyDescent="0.35">
      <c r="A3" s="9" t="s">
        <v>2090</v>
      </c>
      <c r="B3" s="9" t="s">
        <v>2089</v>
      </c>
    </row>
    <row r="4" spans="1:6" x14ac:dyDescent="0.35">
      <c r="A4" s="9" t="s">
        <v>2053</v>
      </c>
      <c r="B4" t="s">
        <v>74</v>
      </c>
      <c r="C4" t="s">
        <v>14</v>
      </c>
      <c r="D4" t="s">
        <v>47</v>
      </c>
      <c r="E4" t="s">
        <v>20</v>
      </c>
      <c r="F4" t="s">
        <v>2054</v>
      </c>
    </row>
    <row r="5" spans="1:6" x14ac:dyDescent="0.35">
      <c r="A5" s="10" t="s">
        <v>2079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5">
      <c r="A6" s="10" t="s">
        <v>2080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5">
      <c r="A7" s="10" t="s">
        <v>2081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5">
      <c r="A8" s="10" t="s">
        <v>2082</v>
      </c>
      <c r="B8" s="11"/>
      <c r="C8" s="11"/>
      <c r="D8" s="11"/>
      <c r="E8" s="11">
        <v>4</v>
      </c>
      <c r="F8" s="11">
        <v>4</v>
      </c>
    </row>
    <row r="9" spans="1:6" x14ac:dyDescent="0.35">
      <c r="A9" s="10" t="s">
        <v>2083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5">
      <c r="A10" s="10" t="s">
        <v>2084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5">
      <c r="A11" s="10" t="s">
        <v>2085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5">
      <c r="A12" s="10" t="s">
        <v>2086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5">
      <c r="A13" s="10" t="s">
        <v>2087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5">
      <c r="A14" s="10" t="s">
        <v>2054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6819-C0EC-4721-ABB9-D1B3973AB25F}">
  <sheetPr codeName="Sheet13"/>
  <dimension ref="A3:G30"/>
  <sheetViews>
    <sheetView zoomScale="55" workbookViewId="0">
      <selection activeCell="H39" sqref="H39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3" spans="1:7" x14ac:dyDescent="0.35">
      <c r="A3" s="9" t="s">
        <v>2090</v>
      </c>
      <c r="B3" s="9" t="s">
        <v>2089</v>
      </c>
    </row>
    <row r="4" spans="1:7" x14ac:dyDescent="0.35">
      <c r="A4" s="9" t="s">
        <v>2053</v>
      </c>
      <c r="B4" t="s">
        <v>74</v>
      </c>
      <c r="C4" t="s">
        <v>14</v>
      </c>
      <c r="D4" t="s">
        <v>47</v>
      </c>
      <c r="E4" t="s">
        <v>20</v>
      </c>
      <c r="F4" t="s">
        <v>2088</v>
      </c>
      <c r="G4" t="s">
        <v>2054</v>
      </c>
    </row>
    <row r="5" spans="1:7" x14ac:dyDescent="0.35">
      <c r="A5" s="10" t="s">
        <v>2055</v>
      </c>
      <c r="B5" s="11">
        <v>1</v>
      </c>
      <c r="C5" s="11">
        <v>10</v>
      </c>
      <c r="D5" s="11">
        <v>2</v>
      </c>
      <c r="E5" s="11">
        <v>21</v>
      </c>
      <c r="F5" s="11"/>
      <c r="G5" s="11">
        <v>34</v>
      </c>
    </row>
    <row r="6" spans="1:7" x14ac:dyDescent="0.35">
      <c r="A6" s="10" t="s">
        <v>2056</v>
      </c>
      <c r="B6" s="11"/>
      <c r="C6" s="11"/>
      <c r="D6" s="11"/>
      <c r="E6" s="11">
        <v>4</v>
      </c>
      <c r="F6" s="11"/>
      <c r="G6" s="11">
        <v>4</v>
      </c>
    </row>
    <row r="7" spans="1:7" x14ac:dyDescent="0.35">
      <c r="A7" s="10" t="s">
        <v>2057</v>
      </c>
      <c r="B7" s="11">
        <v>4</v>
      </c>
      <c r="C7" s="11">
        <v>21</v>
      </c>
      <c r="D7" s="11">
        <v>1</v>
      </c>
      <c r="E7" s="11">
        <v>34</v>
      </c>
      <c r="F7" s="11"/>
      <c r="G7" s="11">
        <v>60</v>
      </c>
    </row>
    <row r="8" spans="1:7" x14ac:dyDescent="0.35">
      <c r="A8" s="10" t="s">
        <v>2058</v>
      </c>
      <c r="B8" s="11">
        <v>2</v>
      </c>
      <c r="C8" s="11">
        <v>12</v>
      </c>
      <c r="D8" s="11">
        <v>1</v>
      </c>
      <c r="E8" s="11">
        <v>22</v>
      </c>
      <c r="F8" s="11"/>
      <c r="G8" s="11">
        <v>37</v>
      </c>
    </row>
    <row r="9" spans="1:7" x14ac:dyDescent="0.35">
      <c r="A9" s="10" t="s">
        <v>2059</v>
      </c>
      <c r="B9" s="11"/>
      <c r="C9" s="11">
        <v>8</v>
      </c>
      <c r="D9" s="11"/>
      <c r="E9" s="11">
        <v>10</v>
      </c>
      <c r="F9" s="11"/>
      <c r="G9" s="11">
        <v>18</v>
      </c>
    </row>
    <row r="10" spans="1:7" x14ac:dyDescent="0.35">
      <c r="A10" s="10" t="s">
        <v>2060</v>
      </c>
      <c r="B10" s="11">
        <v>1</v>
      </c>
      <c r="C10" s="11">
        <v>7</v>
      </c>
      <c r="D10" s="11"/>
      <c r="E10" s="11">
        <v>9</v>
      </c>
      <c r="F10" s="11"/>
      <c r="G10" s="11">
        <v>17</v>
      </c>
    </row>
    <row r="11" spans="1:7" x14ac:dyDescent="0.35">
      <c r="A11" s="10" t="s">
        <v>2061</v>
      </c>
      <c r="B11" s="11">
        <v>4</v>
      </c>
      <c r="C11" s="11">
        <v>20</v>
      </c>
      <c r="D11" s="11"/>
      <c r="E11" s="11">
        <v>22</v>
      </c>
      <c r="F11" s="11"/>
      <c r="G11" s="11">
        <v>46</v>
      </c>
    </row>
    <row r="12" spans="1:7" x14ac:dyDescent="0.35">
      <c r="A12" s="10" t="s">
        <v>2062</v>
      </c>
      <c r="B12" s="11">
        <v>3</v>
      </c>
      <c r="C12" s="11">
        <v>19</v>
      </c>
      <c r="D12" s="11"/>
      <c r="E12" s="11">
        <v>23</v>
      </c>
      <c r="F12" s="11"/>
      <c r="G12" s="11">
        <v>45</v>
      </c>
    </row>
    <row r="13" spans="1:7" x14ac:dyDescent="0.35">
      <c r="A13" s="10" t="s">
        <v>2063</v>
      </c>
      <c r="B13" s="11">
        <v>1</v>
      </c>
      <c r="C13" s="11">
        <v>6</v>
      </c>
      <c r="D13" s="11"/>
      <c r="E13" s="11">
        <v>10</v>
      </c>
      <c r="F13" s="11"/>
      <c r="G13" s="11">
        <v>17</v>
      </c>
    </row>
    <row r="14" spans="1:7" x14ac:dyDescent="0.35">
      <c r="A14" s="10" t="s">
        <v>2064</v>
      </c>
      <c r="B14" s="11"/>
      <c r="C14" s="11">
        <v>3</v>
      </c>
      <c r="D14" s="11"/>
      <c r="E14" s="11">
        <v>4</v>
      </c>
      <c r="F14" s="11"/>
      <c r="G14" s="11">
        <v>7</v>
      </c>
    </row>
    <row r="15" spans="1:7" x14ac:dyDescent="0.35">
      <c r="A15" s="10" t="s">
        <v>2065</v>
      </c>
      <c r="B15" s="11"/>
      <c r="C15" s="11">
        <v>8</v>
      </c>
      <c r="D15" s="11">
        <v>1</v>
      </c>
      <c r="E15" s="11">
        <v>4</v>
      </c>
      <c r="F15" s="11"/>
      <c r="G15" s="11">
        <v>13</v>
      </c>
    </row>
    <row r="16" spans="1:7" x14ac:dyDescent="0.35">
      <c r="A16" s="10" t="s">
        <v>2066</v>
      </c>
      <c r="B16" s="11">
        <v>1</v>
      </c>
      <c r="C16" s="11">
        <v>6</v>
      </c>
      <c r="D16" s="11">
        <v>1</v>
      </c>
      <c r="E16" s="11">
        <v>13</v>
      </c>
      <c r="F16" s="11"/>
      <c r="G16" s="11">
        <v>21</v>
      </c>
    </row>
    <row r="17" spans="1:7" x14ac:dyDescent="0.35">
      <c r="A17" s="10" t="s">
        <v>2067</v>
      </c>
      <c r="B17" s="11">
        <v>4</v>
      </c>
      <c r="C17" s="11">
        <v>11</v>
      </c>
      <c r="D17" s="11">
        <v>1</v>
      </c>
      <c r="E17" s="11">
        <v>26</v>
      </c>
      <c r="F17" s="11"/>
      <c r="G17" s="11">
        <v>42</v>
      </c>
    </row>
    <row r="18" spans="1:7" x14ac:dyDescent="0.35">
      <c r="A18" s="10" t="s">
        <v>2068</v>
      </c>
      <c r="B18" s="11">
        <v>23</v>
      </c>
      <c r="C18" s="11">
        <v>132</v>
      </c>
      <c r="D18" s="11">
        <v>2</v>
      </c>
      <c r="E18" s="11">
        <v>187</v>
      </c>
      <c r="F18" s="11"/>
      <c r="G18" s="11">
        <v>344</v>
      </c>
    </row>
    <row r="19" spans="1:7" x14ac:dyDescent="0.35">
      <c r="A19" s="10" t="s">
        <v>2069</v>
      </c>
      <c r="B19" s="11"/>
      <c r="C19" s="11">
        <v>4</v>
      </c>
      <c r="D19" s="11"/>
      <c r="E19" s="11">
        <v>4</v>
      </c>
      <c r="F19" s="11"/>
      <c r="G19" s="11">
        <v>8</v>
      </c>
    </row>
    <row r="20" spans="1:7" x14ac:dyDescent="0.35">
      <c r="A20" s="10" t="s">
        <v>2070</v>
      </c>
      <c r="B20" s="11">
        <v>6</v>
      </c>
      <c r="C20" s="11">
        <v>30</v>
      </c>
      <c r="D20" s="11"/>
      <c r="E20" s="11">
        <v>49</v>
      </c>
      <c r="F20" s="11"/>
      <c r="G20" s="11">
        <v>85</v>
      </c>
    </row>
    <row r="21" spans="1:7" x14ac:dyDescent="0.35">
      <c r="A21" s="10" t="s">
        <v>2071</v>
      </c>
      <c r="B21" s="11"/>
      <c r="C21" s="11">
        <v>9</v>
      </c>
      <c r="D21" s="11"/>
      <c r="E21" s="11">
        <v>5</v>
      </c>
      <c r="F21" s="11"/>
      <c r="G21" s="11">
        <v>14</v>
      </c>
    </row>
    <row r="22" spans="1:7" x14ac:dyDescent="0.35">
      <c r="A22" s="10" t="s">
        <v>2072</v>
      </c>
      <c r="B22" s="11">
        <v>1</v>
      </c>
      <c r="C22" s="11">
        <v>5</v>
      </c>
      <c r="D22" s="11">
        <v>1</v>
      </c>
      <c r="E22" s="11">
        <v>9</v>
      </c>
      <c r="F22" s="11"/>
      <c r="G22" s="11">
        <v>16</v>
      </c>
    </row>
    <row r="23" spans="1:7" x14ac:dyDescent="0.35">
      <c r="A23" s="10" t="s">
        <v>2073</v>
      </c>
      <c r="B23" s="11">
        <v>3</v>
      </c>
      <c r="C23" s="11">
        <v>3</v>
      </c>
      <c r="D23" s="11"/>
      <c r="E23" s="11">
        <v>11</v>
      </c>
      <c r="F23" s="11"/>
      <c r="G23" s="11">
        <v>17</v>
      </c>
    </row>
    <row r="24" spans="1:7" x14ac:dyDescent="0.35">
      <c r="A24" s="10" t="s">
        <v>2074</v>
      </c>
      <c r="B24" s="11"/>
      <c r="C24" s="11">
        <v>7</v>
      </c>
      <c r="D24" s="11"/>
      <c r="E24" s="11">
        <v>14</v>
      </c>
      <c r="F24" s="11"/>
      <c r="G24" s="11">
        <v>21</v>
      </c>
    </row>
    <row r="25" spans="1:7" x14ac:dyDescent="0.35">
      <c r="A25" s="10" t="s">
        <v>2075</v>
      </c>
      <c r="B25" s="11">
        <v>1</v>
      </c>
      <c r="C25" s="11">
        <v>15</v>
      </c>
      <c r="D25" s="11">
        <v>2</v>
      </c>
      <c r="E25" s="11">
        <v>17</v>
      </c>
      <c r="F25" s="11"/>
      <c r="G25" s="11">
        <v>35</v>
      </c>
    </row>
    <row r="26" spans="1:7" x14ac:dyDescent="0.35">
      <c r="A26" s="10" t="s">
        <v>2076</v>
      </c>
      <c r="B26" s="11"/>
      <c r="C26" s="11">
        <v>16</v>
      </c>
      <c r="D26" s="11">
        <v>1</v>
      </c>
      <c r="E26" s="11">
        <v>28</v>
      </c>
      <c r="F26" s="11"/>
      <c r="G26" s="11">
        <v>45</v>
      </c>
    </row>
    <row r="27" spans="1:7" x14ac:dyDescent="0.35">
      <c r="A27" s="10" t="s">
        <v>2077</v>
      </c>
      <c r="B27" s="11">
        <v>2</v>
      </c>
      <c r="C27" s="11">
        <v>12</v>
      </c>
      <c r="D27" s="11">
        <v>1</v>
      </c>
      <c r="E27" s="11">
        <v>36</v>
      </c>
      <c r="F27" s="11"/>
      <c r="G27" s="11">
        <v>51</v>
      </c>
    </row>
    <row r="28" spans="1:7" x14ac:dyDescent="0.35">
      <c r="A28" s="10" t="s">
        <v>2078</v>
      </c>
      <c r="B28" s="11"/>
      <c r="C28" s="11"/>
      <c r="D28" s="11"/>
      <c r="E28" s="11">
        <v>3</v>
      </c>
      <c r="F28" s="11"/>
      <c r="G28" s="11">
        <v>3</v>
      </c>
    </row>
    <row r="29" spans="1:7" x14ac:dyDescent="0.35">
      <c r="A29" s="10" t="s">
        <v>2088</v>
      </c>
      <c r="B29" s="11"/>
      <c r="C29" s="11"/>
      <c r="D29" s="11"/>
      <c r="E29" s="11"/>
      <c r="F29" s="11"/>
      <c r="G29" s="11"/>
    </row>
    <row r="30" spans="1:7" x14ac:dyDescent="0.35">
      <c r="A30" s="10" t="s">
        <v>2054</v>
      </c>
      <c r="B30" s="11">
        <v>57</v>
      </c>
      <c r="C30" s="11">
        <v>364</v>
      </c>
      <c r="D30" s="11">
        <v>14</v>
      </c>
      <c r="E30" s="11">
        <v>565</v>
      </c>
      <c r="F30" s="11"/>
      <c r="G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709C-4CA3-4E1E-BE33-E5B00A326CFB}">
  <sheetPr codeName="Sheet15"/>
  <dimension ref="A1:E18"/>
  <sheetViews>
    <sheetView zoomScale="56" workbookViewId="0">
      <selection activeCell="A5" sqref="A5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9" t="s">
        <v>2051</v>
      </c>
      <c r="B1" t="s">
        <v>2105</v>
      </c>
    </row>
    <row r="2" spans="1:5" x14ac:dyDescent="0.35">
      <c r="A2" s="9" t="s">
        <v>2106</v>
      </c>
      <c r="B2" t="s">
        <v>2105</v>
      </c>
    </row>
    <row r="4" spans="1:5" x14ac:dyDescent="0.35">
      <c r="A4" s="9" t="s">
        <v>2090</v>
      </c>
      <c r="B4" s="9" t="s">
        <v>2089</v>
      </c>
    </row>
    <row r="5" spans="1:5" x14ac:dyDescent="0.35">
      <c r="A5" s="9" t="s">
        <v>2053</v>
      </c>
      <c r="B5" t="s">
        <v>74</v>
      </c>
      <c r="C5" t="s">
        <v>14</v>
      </c>
      <c r="D5" t="s">
        <v>20</v>
      </c>
      <c r="E5" t="s">
        <v>2054</v>
      </c>
    </row>
    <row r="6" spans="1:5" x14ac:dyDescent="0.35">
      <c r="A6" s="10" t="s">
        <v>2093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5">
      <c r="A7" s="10" t="s">
        <v>2094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5">
      <c r="A8" s="10" t="s">
        <v>2095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5">
      <c r="A9" s="10" t="s">
        <v>2096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5">
      <c r="A10" s="10" t="s">
        <v>2097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5">
      <c r="A11" s="10" t="s">
        <v>2098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5">
      <c r="A12" s="10" t="s">
        <v>2099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5">
      <c r="A13" s="10" t="s">
        <v>2100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5">
      <c r="A14" s="10" t="s">
        <v>2101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5">
      <c r="A15" s="10" t="s">
        <v>2102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5">
      <c r="A16" s="10" t="s">
        <v>2103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5">
      <c r="A17" s="10" t="s">
        <v>2104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5">
      <c r="A18" s="10" t="s">
        <v>2054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E45B-46B3-4163-B51A-3BAC615A64E7}">
  <sheetPr codeName="Sheet2"/>
  <dimension ref="A1:H13"/>
  <sheetViews>
    <sheetView zoomScale="56" zoomScaleNormal="56" workbookViewId="0">
      <selection activeCell="L28" sqref="L28"/>
    </sheetView>
  </sheetViews>
  <sheetFormatPr defaultRowHeight="15.5" x14ac:dyDescent="0.35"/>
  <cols>
    <col min="1" max="2" width="17" customWidth="1"/>
    <col min="3" max="3" width="13" customWidth="1"/>
    <col min="4" max="4" width="15.83203125" customWidth="1"/>
    <col min="5" max="5" width="12" customWidth="1"/>
    <col min="6" max="6" width="17.6640625" customWidth="1"/>
    <col min="7" max="7" width="15.58203125" customWidth="1"/>
    <col min="8" max="8" width="18.08203125" customWidth="1"/>
  </cols>
  <sheetData>
    <row r="1" spans="1:8" x14ac:dyDescent="0.35">
      <c r="A1" s="5" t="s">
        <v>2030</v>
      </c>
      <c r="B1" s="5" t="s">
        <v>2031</v>
      </c>
      <c r="C1" s="5" t="s">
        <v>2032</v>
      </c>
      <c r="D1" s="5" t="s">
        <v>2033</v>
      </c>
      <c r="E1" s="5" t="s">
        <v>2034</v>
      </c>
      <c r="F1" s="5" t="s">
        <v>2035</v>
      </c>
      <c r="G1" s="5" t="s">
        <v>2036</v>
      </c>
      <c r="H1" s="5" t="s">
        <v>2037</v>
      </c>
    </row>
    <row r="2" spans="1:8" x14ac:dyDescent="0.35">
      <c r="A2" t="s">
        <v>2038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SUM(B2+C2+D2)</f>
        <v>51</v>
      </c>
      <c r="F2" s="6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t="s">
        <v>2039</v>
      </c>
      <c r="B3">
        <f>COUNTIFS(Crowdfunding!$F$2:$F$1001,"Successful",Crowdfunding!$D$2:$D$1001,"&gt;=1000",Crowdfunding!$D$2:$D$1001,"&lt;5000")</f>
        <v>191</v>
      </c>
      <c r="C3">
        <f>COUNTIFS(Crowdfunding!$F$2:$F$1001,"Failed",Crowdfunding!$D$2:$D$1001,"&gt;=1000",Crowdfunding!$D$2:$D$1001,"&lt;5000")</f>
        <v>38</v>
      </c>
      <c r="D3">
        <f>COUNTIFS(Crowdfunding!$F$2:$F$1001,"Canceled",Crowdfunding!$D$2:$D$1001,"&gt;=1000",Crowdfunding!$D$2:$D$1001,"&lt;5000")</f>
        <v>2</v>
      </c>
      <c r="E3">
        <f t="shared" ref="E3:E13" si="0">SUM(B3+C3+D3)</f>
        <v>231</v>
      </c>
      <c r="F3" s="6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t="s">
        <v>2040</v>
      </c>
      <c r="B4">
        <f>COUNTIFS(Crowdfunding!$F$2:$F$1001,"Successful",Crowdfunding!$D$2:$D$1001,"&gt;=5000",Crowdfunding!$D$2:$D$1001,"&lt;10000")</f>
        <v>164</v>
      </c>
      <c r="C4">
        <f>COUNTIFS(Crowdfunding!$F$2:$F$1001,"Failed",Crowdfunding!$D$2:$D$1001,"&gt;=5000",Crowdfunding!$D$2:$D$1001,"&lt;10000")</f>
        <v>126</v>
      </c>
      <c r="D4">
        <f>COUNTIFS(Crowdfunding!$F$2:$F$1001,"Canceled",Crowdfunding!$D$2:$D$1001,"&gt;=5000",Crowdfunding!$D$2:$D$1001,"&lt;10000")</f>
        <v>25</v>
      </c>
      <c r="E4">
        <f t="shared" si="0"/>
        <v>315</v>
      </c>
      <c r="F4" s="6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2041</v>
      </c>
      <c r="B5">
        <f>COUNTIFS(Crowdfunding!$F$2:$F$1001,"Successful",Crowdfunding!$D$2:$D$1001,"&gt;=10000",Crowdfunding!$D$2:$D$1001,"&lt;15000")</f>
        <v>4</v>
      </c>
      <c r="C5">
        <f>COUNTIFS(Crowdfunding!$F$2:$F$1001,"Failed",Crowdfunding!$D$2:$D$1001,"&gt;=10000",Crowdfunding!$D$2:$D$1001,"&lt;15000")</f>
        <v>5</v>
      </c>
      <c r="D5">
        <f>COUNTIFS(Crowdfunding!$F$2:$F$1001,"Canceled",Crowdfunding!$D$2:$D$1001,"&gt;=10000",Crowdfunding!$D$2:$D$1001,"&lt;15000")</f>
        <v>0</v>
      </c>
      <c r="E5">
        <f t="shared" si="0"/>
        <v>9</v>
      </c>
      <c r="F5" s="6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2042</v>
      </c>
      <c r="B6">
        <f>COUNTIFS(Crowdfunding!$F$2:$F$1001,"Successful",Crowdfunding!$D$2:$D$1001,"&gt;=15000",Crowdfunding!$D$2:$D$1001,"&lt;20000")</f>
        <v>10</v>
      </c>
      <c r="C6">
        <f>COUNTIFS(Crowdfunding!$F$2:$F$1001,"Failed",Crowdfunding!$D$2:$D$1001,"&gt;=15000",Crowdfunding!$D$2:$D$1001,"&lt;20000")</f>
        <v>0</v>
      </c>
      <c r="D6">
        <f>COUNTIFS(Crowdfunding!$F$2:$F$1001,"Canceled",Crowdfunding!$D$2:$D$1001,"&gt;=15000",Crowdfunding!$D$2:$D$1001,"&lt;20000")</f>
        <v>0</v>
      </c>
      <c r="E6">
        <f t="shared" si="0"/>
        <v>10</v>
      </c>
      <c r="F6" s="6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2043</v>
      </c>
      <c r="B7">
        <f>COUNTIFS(Crowdfunding!$F$2:$F$1001,"Successful",Crowdfunding!$D$2:$D$1001,"&gt;=20000",Crowdfunding!$D$2:$D$1001,"&lt;25000")</f>
        <v>7</v>
      </c>
      <c r="C7">
        <f>COUNTIFS(Crowdfunding!$F$2:$F$1001,"Failed",Crowdfunding!$D$2:$D$1001,"&gt;=20000",Crowdfunding!$D$2:$D$1001,"&lt;25000")</f>
        <v>0</v>
      </c>
      <c r="D7">
        <f>COUNTIFS(Crowdfunding!$F$2:$F$1001,"Canceled",Crowdfunding!$D$2:$D$1001,"&gt;=20000",Crowdfunding!$D$2:$D$1001,"&lt;25000")</f>
        <v>0</v>
      </c>
      <c r="E7">
        <f t="shared" si="0"/>
        <v>7</v>
      </c>
      <c r="F7" s="6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2049</v>
      </c>
      <c r="B8">
        <f>COUNTIFS(Crowdfunding!$F$2:$F$1001,"Successful",Crowdfunding!$D$2:$D$1001,"&gt;=25000",Crowdfunding!$D$2:$D$1001,"&lt;30000")</f>
        <v>11</v>
      </c>
      <c r="C8">
        <f>COUNTIFS(Crowdfunding!$F$2:$F$1001,"Failed",Crowdfunding!$D$2:$D$1001,"&gt;=25000",Crowdfunding!$D$2:$D$1001,"&lt;30000")</f>
        <v>3</v>
      </c>
      <c r="D8">
        <f>COUNTIFS(Crowdfunding!$F$2:$F$1001,"Canceled",Crowdfunding!$D$2:$D$1001,"&gt;=25000",Crowdfunding!$D$2:$D$1001,"&lt;30000")</f>
        <v>0</v>
      </c>
      <c r="E8">
        <f t="shared" si="0"/>
        <v>14</v>
      </c>
      <c r="F8" s="6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t="s">
        <v>2044</v>
      </c>
      <c r="B9">
        <f>COUNTIFS(Crowdfunding!$F$2:$F$1001,"Successful",Crowdfunding!$D$2:$D$1001,"&gt;=30000",Crowdfunding!$D$2:$D$1001,"&lt;35000")</f>
        <v>7</v>
      </c>
      <c r="C9">
        <f>COUNTIFS(Crowdfunding!$F$2:$F$1001,"Failed",Crowdfunding!$D$2:$D$1001,"&gt;=30000",Crowdfunding!$D$2:$D$1001,"&lt;35000")</f>
        <v>0</v>
      </c>
      <c r="D9">
        <f>COUNTIFS(Crowdfunding!$F$2:$F$1001,"Canceled",Crowdfunding!$D$2:$D$1001,"&gt;=30000",Crowdfunding!$D$2:$D$1001,"&lt;35000")</f>
        <v>0</v>
      </c>
      <c r="E9">
        <f t="shared" si="0"/>
        <v>7</v>
      </c>
      <c r="F9" s="6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2045</v>
      </c>
      <c r="B10">
        <f>COUNTIFS(Crowdfunding!$F$2:$F$1001,"Successful",Crowdfunding!$D$2:$D$1001,"&gt;=35000",Crowdfunding!$D$2:$D$1001,"&lt;40000")</f>
        <v>8</v>
      </c>
      <c r="C10">
        <f>COUNTIFS(Crowdfunding!$F$2:$F$1001,"Failed",Crowdfunding!$D$2:$D$1001,"&gt;=35000",Crowdfunding!$D$2:$D$1001,"&lt;40000")</f>
        <v>3</v>
      </c>
      <c r="D10">
        <f>COUNTIFS(Crowdfunding!$F$2:$F$1001,"Canceled",Crowdfunding!$D$2:$D$1001,"&gt;=35000",Crowdfunding!$D$2:$D$1001,"&lt;40000")</f>
        <v>1</v>
      </c>
      <c r="E10">
        <f t="shared" si="0"/>
        <v>12</v>
      </c>
      <c r="F10" s="6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t="s">
        <v>2046</v>
      </c>
      <c r="B11">
        <f>COUNTIFS(Crowdfunding!$F$2:$F$1001,"Successful",Crowdfunding!$D$2:$D$1001,"&gt;=40000",Crowdfunding!$D$2:$D$1001,"&lt;45000")</f>
        <v>11</v>
      </c>
      <c r="C11">
        <f>COUNTIFS(Crowdfunding!$F$2:$F$1001,"Failed",Crowdfunding!$D$2:$D$1001,"&gt;=40000",Crowdfunding!$D$2:$D$1001,"&lt;45000")</f>
        <v>3</v>
      </c>
      <c r="D11">
        <f>COUNTIFS(Crowdfunding!$F$2:$F$1001,"Canceled",Crowdfunding!$D$2:$D$1001,"&gt;=40000",Crowdfunding!$D$2:$D$1001,"&lt;45000")</f>
        <v>0</v>
      </c>
      <c r="E11">
        <f t="shared" si="0"/>
        <v>14</v>
      </c>
      <c r="F11" s="6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2047</v>
      </c>
      <c r="B12">
        <f>COUNTIFS(Crowdfunding!$F$2:$F$1001,"Successful",Crowdfunding!$D$2:$D$1001,"&gt;=45000",Crowdfunding!$D$2:$D$1001,"&lt;50000")</f>
        <v>8</v>
      </c>
      <c r="C12">
        <f>COUNTIFS(Crowdfunding!$F$2:$F$1001,"Failed",Crowdfunding!$D$2:$D$1001,"&gt;=45000",Crowdfunding!$D$2:$D$1001,"&lt;50000")</f>
        <v>3</v>
      </c>
      <c r="D12">
        <f>COUNTIFS(Crowdfunding!$F$2:$F$1001,"Canceled",Crowdfunding!$D$2:$D$1001,"&gt;=45000",Crowdfunding!$D$2:$D$1001,"&lt;50000")</f>
        <v>0</v>
      </c>
      <c r="E12">
        <f t="shared" si="0"/>
        <v>11</v>
      </c>
      <c r="F12" s="6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2048</v>
      </c>
      <c r="B13">
        <f>COUNTIFS(Crowdfunding!$F$2:$F$1001,"Successful",Crowdfunding!$D$2:$D$1001,"&gt;50000")</f>
        <v>114</v>
      </c>
      <c r="C13">
        <f>COUNTIFS(Crowdfunding!$F$2:$F$1001,"Failed",Crowdfunding!$D$2:$D$1001,"&gt;50000")</f>
        <v>163</v>
      </c>
      <c r="D13">
        <f>COUNTIFS(Crowdfunding!$F$2:$F$1001,"Canceled",Crowdfunding!$D$2:$D$1001,"&gt;50000")</f>
        <v>28</v>
      </c>
      <c r="E13">
        <f t="shared" si="0"/>
        <v>305</v>
      </c>
      <c r="F13" s="6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F8EA-BE45-4777-8AC7-36431D3FF4D7}">
  <sheetPr codeName="Sheet7"/>
  <dimension ref="A1:L566"/>
  <sheetViews>
    <sheetView zoomScale="81" workbookViewId="0">
      <selection activeCell="F21" sqref="F21"/>
    </sheetView>
  </sheetViews>
  <sheetFormatPr defaultRowHeight="15.5" x14ac:dyDescent="0.35"/>
  <cols>
    <col min="1" max="1" width="10.08203125" customWidth="1"/>
    <col min="2" max="2" width="15.33203125" customWidth="1"/>
    <col min="4" max="4" width="15.08203125" customWidth="1"/>
    <col min="6" max="6" width="10" customWidth="1"/>
    <col min="7" max="7" width="7.33203125" customWidth="1"/>
    <col min="8" max="8" width="8.33203125" customWidth="1"/>
    <col min="9" max="9" width="9.1640625" customWidth="1"/>
    <col min="10" max="10" width="9.08203125" customWidth="1"/>
    <col min="11" max="11" width="8.5" customWidth="1"/>
    <col min="12" max="12" width="16.83203125" customWidth="1"/>
  </cols>
  <sheetData>
    <row r="1" spans="1:12" x14ac:dyDescent="0.35">
      <c r="A1" s="1" t="s">
        <v>4</v>
      </c>
      <c r="B1" s="1" t="s">
        <v>5</v>
      </c>
      <c r="C1" s="1" t="s">
        <v>4</v>
      </c>
      <c r="D1" s="1" t="s">
        <v>5</v>
      </c>
    </row>
    <row r="2" spans="1:12" x14ac:dyDescent="0.35">
      <c r="A2" t="s">
        <v>20</v>
      </c>
      <c r="B2">
        <v>158</v>
      </c>
      <c r="C2" t="s">
        <v>14</v>
      </c>
      <c r="D2">
        <v>0</v>
      </c>
      <c r="G2" s="5" t="s">
        <v>2112</v>
      </c>
      <c r="H2" s="5" t="s">
        <v>2111</v>
      </c>
      <c r="I2" s="5" t="s">
        <v>2110</v>
      </c>
      <c r="J2" s="5" t="s">
        <v>2109</v>
      </c>
      <c r="K2" s="5" t="s">
        <v>2108</v>
      </c>
      <c r="L2" s="5" t="s">
        <v>2107</v>
      </c>
    </row>
    <row r="3" spans="1:12" x14ac:dyDescent="0.35">
      <c r="A3" t="s">
        <v>20</v>
      </c>
      <c r="B3">
        <v>1425</v>
      </c>
      <c r="C3" t="s">
        <v>14</v>
      </c>
      <c r="D3">
        <v>24</v>
      </c>
      <c r="F3" s="5" t="s">
        <v>2113</v>
      </c>
      <c r="G3">
        <f>AVERAGE(B2:B566)</f>
        <v>851.14690265486729</v>
      </c>
      <c r="H3">
        <f>MEDIAN(B2:B566)</f>
        <v>201</v>
      </c>
      <c r="I3">
        <f>MIN(B2:B566)</f>
        <v>16</v>
      </c>
      <c r="J3">
        <f>MAX(B2:B566)</f>
        <v>7295</v>
      </c>
      <c r="K3">
        <f>VAR(B2:B566)</f>
        <v>1606216.5936295739</v>
      </c>
      <c r="L3">
        <f>_xlfn.STDEV.S(B2:B566)</f>
        <v>1267.366006183523</v>
      </c>
    </row>
    <row r="4" spans="1:12" x14ac:dyDescent="0.35">
      <c r="A4" t="s">
        <v>20</v>
      </c>
      <c r="B4">
        <v>174</v>
      </c>
      <c r="C4" t="s">
        <v>14</v>
      </c>
      <c r="D4">
        <v>53</v>
      </c>
      <c r="F4" s="5" t="s">
        <v>2114</v>
      </c>
      <c r="G4">
        <f>AVERAGE(D2:D365)</f>
        <v>585.61538461538464</v>
      </c>
      <c r="H4">
        <f>MEDIAN(D2:D365)</f>
        <v>114.5</v>
      </c>
      <c r="I4">
        <f>MIN(D2:D365)</f>
        <v>0</v>
      </c>
      <c r="J4">
        <f>MAX(D2:D365)</f>
        <v>6080</v>
      </c>
      <c r="K4">
        <f>VAR(D2:D365)</f>
        <v>924113.45496927318</v>
      </c>
      <c r="L4">
        <f>_xlfn.STDEV.S(D2:D365)</f>
        <v>961.30819978260524</v>
      </c>
    </row>
    <row r="5" spans="1:12" x14ac:dyDescent="0.35">
      <c r="A5" t="s">
        <v>20</v>
      </c>
      <c r="B5">
        <v>227</v>
      </c>
      <c r="C5" t="s">
        <v>14</v>
      </c>
      <c r="D5">
        <v>18</v>
      </c>
    </row>
    <row r="6" spans="1:12" x14ac:dyDescent="0.35">
      <c r="A6" t="s">
        <v>20</v>
      </c>
      <c r="B6">
        <v>220</v>
      </c>
      <c r="C6" t="s">
        <v>14</v>
      </c>
      <c r="D6">
        <v>44</v>
      </c>
    </row>
    <row r="7" spans="1:12" x14ac:dyDescent="0.35">
      <c r="A7" t="s">
        <v>20</v>
      </c>
      <c r="B7">
        <v>98</v>
      </c>
      <c r="C7" t="s">
        <v>14</v>
      </c>
      <c r="D7">
        <v>27</v>
      </c>
    </row>
    <row r="8" spans="1:12" x14ac:dyDescent="0.35">
      <c r="A8" t="s">
        <v>20</v>
      </c>
      <c r="B8">
        <v>100</v>
      </c>
      <c r="C8" t="s">
        <v>14</v>
      </c>
      <c r="D8">
        <v>55</v>
      </c>
    </row>
    <row r="9" spans="1:12" x14ac:dyDescent="0.35">
      <c r="A9" t="s">
        <v>20</v>
      </c>
      <c r="B9">
        <v>1249</v>
      </c>
      <c r="C9" t="s">
        <v>14</v>
      </c>
      <c r="D9">
        <v>200</v>
      </c>
    </row>
    <row r="10" spans="1:12" x14ac:dyDescent="0.35">
      <c r="A10" t="s">
        <v>20</v>
      </c>
      <c r="B10">
        <v>1396</v>
      </c>
      <c r="C10" t="s">
        <v>14</v>
      </c>
      <c r="D10">
        <v>452</v>
      </c>
    </row>
    <row r="11" spans="1:12" x14ac:dyDescent="0.35">
      <c r="A11" t="s">
        <v>20</v>
      </c>
      <c r="B11">
        <v>890</v>
      </c>
      <c r="C11" t="s">
        <v>14</v>
      </c>
      <c r="D11">
        <v>674</v>
      </c>
    </row>
    <row r="12" spans="1:12" x14ac:dyDescent="0.35">
      <c r="A12" t="s">
        <v>20</v>
      </c>
      <c r="B12">
        <v>142</v>
      </c>
      <c r="C12" t="s">
        <v>14</v>
      </c>
      <c r="D12">
        <v>558</v>
      </c>
    </row>
    <row r="13" spans="1:12" x14ac:dyDescent="0.35">
      <c r="A13" t="s">
        <v>20</v>
      </c>
      <c r="B13">
        <v>2673</v>
      </c>
      <c r="C13" t="s">
        <v>14</v>
      </c>
      <c r="D13">
        <v>15</v>
      </c>
    </row>
    <row r="14" spans="1:12" x14ac:dyDescent="0.35">
      <c r="A14" t="s">
        <v>20</v>
      </c>
      <c r="B14">
        <v>163</v>
      </c>
      <c r="C14" t="s">
        <v>14</v>
      </c>
      <c r="D14">
        <v>2307</v>
      </c>
    </row>
    <row r="15" spans="1:12" x14ac:dyDescent="0.35">
      <c r="A15" t="s">
        <v>20</v>
      </c>
      <c r="B15">
        <v>2220</v>
      </c>
      <c r="C15" t="s">
        <v>14</v>
      </c>
      <c r="D15">
        <v>88</v>
      </c>
    </row>
    <row r="16" spans="1:12" x14ac:dyDescent="0.35">
      <c r="A16" t="s">
        <v>20</v>
      </c>
      <c r="B16">
        <v>1606</v>
      </c>
      <c r="C16" t="s">
        <v>14</v>
      </c>
      <c r="D16">
        <v>48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9" priority="7" operator="containsText" text="live">
      <formula>NOT(ISERROR(SEARCH("live",A2)))</formula>
    </cfRule>
    <cfRule type="containsText" dxfId="8" priority="8" operator="containsText" text="canceled">
      <formula>NOT(ISERROR(SEARCH("canceled",A2)))</formula>
    </cfRule>
    <cfRule type="containsText" dxfId="7" priority="9" operator="containsText" text="canceled">
      <formula>NOT(ISERROR(SEARCH("canceled",A2)))</formula>
    </cfRule>
    <cfRule type="containsText" dxfId="6" priority="10" operator="containsText" text="successful">
      <formula>NOT(ISERROR(SEARCH("successful",A2)))</formula>
    </cfRule>
    <cfRule type="containsText" dxfId="5" priority="11" operator="containsText" text="failed">
      <formula>NOT(ISERROR(SEARCH("failed",A2)))</formula>
    </cfRule>
    <cfRule type="colorScale" priority="12">
      <colorScale>
        <cfvo type="min"/>
        <cfvo type="max"/>
        <color rgb="FFFFEF9C"/>
        <color rgb="FF63BE7B"/>
      </colorScale>
    </cfRule>
  </conditionalFormatting>
  <conditionalFormatting sqref="C2:C365">
    <cfRule type="containsText" dxfId="4" priority="1" operator="containsText" text="live">
      <formula>NOT(ISERROR(SEARCH("live",C2)))</formula>
    </cfRule>
    <cfRule type="containsText" dxfId="3" priority="2" operator="containsText" text="canceled">
      <formula>NOT(ISERROR(SEARCH("canceled",C2)))</formula>
    </cfRule>
    <cfRule type="containsText" dxfId="2" priority="3" operator="containsText" text="canceled">
      <formula>NOT(ISERROR(SEARCH("canceled",C2)))</formula>
    </cfRule>
    <cfRule type="containsText" dxfId="1" priority="4" operator="containsText" text="successful">
      <formula>NOT(ISERROR(SEARCH("successful",C2)))</formula>
    </cfRule>
    <cfRule type="containsText" dxfId="0" priority="5" operator="containsText" text="failed">
      <formula>NOT(ISERROR(SEARCH("failed",C2)))</formula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Ariel McLain</cp:lastModifiedBy>
  <dcterms:created xsi:type="dcterms:W3CDTF">2021-09-29T18:52:28Z</dcterms:created>
  <dcterms:modified xsi:type="dcterms:W3CDTF">2023-09-22T02:31:53Z</dcterms:modified>
</cp:coreProperties>
</file>