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Documents\Proyectos\control_sistem\"/>
    </mc:Choice>
  </mc:AlternateContent>
  <xr:revisionPtr revIDLastSave="0" documentId="13_ncr:1_{70A250FB-942E-4C25-945E-757D01AD3112}" xr6:coauthVersionLast="47" xr6:coauthVersionMax="47" xr10:uidLastSave="{00000000-0000-0000-0000-000000000000}"/>
  <bookViews>
    <workbookView xWindow="-108" yWindow="-108" windowWidth="23256" windowHeight="12456" xr2:uid="{44A2DC20-2C46-4E90-80D4-F9A34EF783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9" i="1" l="1"/>
  <c r="G13" i="1"/>
  <c r="G14" i="1"/>
  <c r="G15" i="1"/>
  <c r="G12" i="1"/>
  <c r="F14" i="1"/>
  <c r="F17" i="1" s="1"/>
  <c r="F12" i="1"/>
  <c r="D15" i="1"/>
  <c r="D16" i="1" s="1"/>
  <c r="E16" i="1" s="1"/>
  <c r="D14" i="1"/>
  <c r="D13" i="1"/>
  <c r="F3" i="1"/>
  <c r="G4" i="1"/>
  <c r="G5" i="1"/>
  <c r="G6" i="1"/>
  <c r="G3" i="1"/>
  <c r="D6" i="1"/>
  <c r="D7" i="1" s="1"/>
  <c r="E7" i="1" s="1"/>
  <c r="F6" i="1" s="1"/>
  <c r="D5" i="1"/>
  <c r="D4" i="1"/>
  <c r="E3" i="1"/>
  <c r="D3" i="1"/>
  <c r="E13" i="1"/>
  <c r="E14" i="1"/>
  <c r="E12" i="1"/>
  <c r="E6" i="1"/>
  <c r="E5" i="1"/>
  <c r="F5" i="1" s="1"/>
  <c r="E4" i="1"/>
  <c r="D12" i="1"/>
  <c r="G17" i="1"/>
  <c r="E15" i="1" l="1"/>
  <c r="F15" i="1" s="1"/>
  <c r="F13" i="1"/>
  <c r="F4" i="1"/>
  <c r="G8" i="1"/>
  <c r="F8" i="1"/>
</calcChain>
</file>

<file path=xl/sharedStrings.xml><?xml version="1.0" encoding="utf-8"?>
<sst xmlns="http://schemas.openxmlformats.org/spreadsheetml/2006/main" count="33" uniqueCount="25">
  <si>
    <t>Intervalo (s)</t>
  </si>
  <si>
    <t>Nivel inicial (cm)</t>
  </si>
  <si>
    <t>Nivel final (cm)</t>
  </si>
  <si>
    <t>ΔNivel (cm)</t>
  </si>
  <si>
    <t>Volumen (cm³)</t>
  </si>
  <si>
    <t>Caudal (cm³/s)</t>
  </si>
  <si>
    <t>Caudal (L/s)</t>
  </si>
  <si>
    <t>DATOS DEL LLENADO</t>
  </si>
  <si>
    <t>PROMEDIO</t>
  </si>
  <si>
    <t>Volumen (Cm^3)</t>
  </si>
  <si>
    <t>DATOS DEL VACIADO</t>
  </si>
  <si>
    <t>Diametro del recipiente</t>
  </si>
  <si>
    <t>AREA DEL RECIPIENTE</t>
  </si>
  <si>
    <t>Acción</t>
  </si>
  <si>
    <t>KK (cm³/s por unidad PWM)</t>
  </si>
  <si>
    <t>Llenado</t>
  </si>
  <si>
    <t>≈ 39.43</t>
  </si>
  <si>
    <t>≈ 0.1547</t>
  </si>
  <si>
    <t>Vaciado</t>
  </si>
  <si>
    <t>≈ 49.35</t>
  </si>
  <si>
    <t>≈ 0.1937</t>
  </si>
  <si>
    <t>Velocidad de cambio de nivel (cm)</t>
  </si>
  <si>
    <t>Nivel Real</t>
  </si>
  <si>
    <t>Nivel Medido</t>
  </si>
  <si>
    <t xml:space="preserve">Error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</si>
</sst>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3" borderId="0" xfId="2" applyAlignment="1">
      <alignment horizontal="center" vertical="center" wrapText="1"/>
    </xf>
    <xf numFmtId="0" fontId="1" fillId="3" borderId="0" xfId="2" applyAlignment="1">
      <alignment vertical="center" wrapText="1"/>
    </xf>
    <xf numFmtId="0" fontId="3" fillId="4" borderId="0" xfId="0" applyFont="1" applyFill="1" applyAlignment="1"/>
    <xf numFmtId="0" fontId="2" fillId="2" borderId="0" xfId="1" applyAlignment="1">
      <alignment vertical="center" wrapText="1"/>
    </xf>
    <xf numFmtId="0" fontId="3" fillId="4" borderId="0" xfId="0" applyFont="1" applyFill="1" applyAlignment="1">
      <alignment horizontal="center"/>
    </xf>
  </cellXfs>
  <cellStyles count="3">
    <cellStyle name="40% - Énfasis1" xfId="2" builtinId="31"/>
    <cellStyle name="Bueno" xfId="1" builtinId="26"/>
    <cellStyle name="Normal" xfId="0" builtinId="0"/>
  </cellStyles>
  <dxfs count="23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Hoja1!$B$2</c:f>
              <c:strCache>
                <c:ptCount val="1"/>
                <c:pt idx="0">
                  <c:v>Nivel inicial (cm)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2289148939146671"/>
                  <c:y val="-0.1479044884505446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Hoja1!$A$3:$A$8</c:f>
              <c:numCache>
                <c:formatCode>General</c:formatCode>
                <c:ptCount val="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16</c:v>
                </c:pt>
                <c:pt idx="4">
                  <c:v>20</c:v>
                </c:pt>
                <c:pt idx="5">
                  <c:v>25</c:v>
                </c:pt>
              </c:numCache>
            </c:numRef>
          </c:xVal>
          <c:yVal>
            <c:numRef>
              <c:f>Hoja1!$B$3:$B$8</c:f>
              <c:numCache>
                <c:formatCode>General</c:formatCode>
                <c:ptCount val="6"/>
                <c:pt idx="0">
                  <c:v>0</c:v>
                </c:pt>
                <c:pt idx="1">
                  <c:v>3.47</c:v>
                </c:pt>
                <c:pt idx="2">
                  <c:v>7.36</c:v>
                </c:pt>
                <c:pt idx="3">
                  <c:v>9.44</c:v>
                </c:pt>
                <c:pt idx="4">
                  <c:v>13.58</c:v>
                </c:pt>
                <c:pt idx="5">
                  <c:v>15.5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FD-4D89-A2E0-A1AB061FD3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7781152"/>
        <c:axId val="1557775744"/>
      </c:scatterChart>
      <c:valAx>
        <c:axId val="1557781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57775744"/>
        <c:crosses val="autoZero"/>
        <c:crossBetween val="midCat"/>
      </c:valAx>
      <c:valAx>
        <c:axId val="1557775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57781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Hoja1!$B$11</c:f>
              <c:strCache>
                <c:ptCount val="1"/>
                <c:pt idx="0">
                  <c:v>Nivel inicial (cm)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23112586836906321"/>
                  <c:y val="-0.5842347521609865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Hoja1!$A$12:$A$17</c:f>
              <c:numCache>
                <c:formatCode>General</c:formatCode>
                <c:ptCount val="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</c:numCache>
            </c:numRef>
          </c:xVal>
          <c:yVal>
            <c:numRef>
              <c:f>Hoja1!$B$12:$B$17</c:f>
              <c:numCache>
                <c:formatCode>General</c:formatCode>
                <c:ptCount val="6"/>
                <c:pt idx="0">
                  <c:v>18.39</c:v>
                </c:pt>
                <c:pt idx="1">
                  <c:v>14.21</c:v>
                </c:pt>
                <c:pt idx="2">
                  <c:v>9.7799999999999994</c:v>
                </c:pt>
                <c:pt idx="3">
                  <c:v>6</c:v>
                </c:pt>
                <c:pt idx="4">
                  <c:v>2.84</c:v>
                </c:pt>
                <c:pt idx="5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B-419B-9784-3ACA6BC67A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1652864"/>
        <c:axId val="381653696"/>
      </c:scatterChart>
      <c:valAx>
        <c:axId val="381652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81653696"/>
        <c:crosses val="autoZero"/>
        <c:crossBetween val="midCat"/>
      </c:valAx>
      <c:valAx>
        <c:axId val="38165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81652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319791</xdr:colOff>
      <xdr:row>0</xdr:row>
      <xdr:rowOff>0</xdr:rowOff>
    </xdr:from>
    <xdr:to>
      <xdr:col>11</xdr:col>
      <xdr:colOff>103200</xdr:colOff>
      <xdr:row>8</xdr:row>
      <xdr:rowOff>95581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4789972-AA02-4463-A0C1-9A5945DC79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331305</xdr:colOff>
      <xdr:row>8</xdr:row>
      <xdr:rowOff>164493</xdr:rowOff>
    </xdr:from>
    <xdr:to>
      <xdr:col>11</xdr:col>
      <xdr:colOff>57979</xdr:colOff>
      <xdr:row>17</xdr:row>
      <xdr:rowOff>136994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3DE2149-B3F4-45F5-9F4E-71BFF7D007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2B01BB-45FD-461B-A698-7054769C1D45}" name="Tabla2" displayName="Tabla2" ref="A2:G8" totalsRowShown="0" headerRowDxfId="22" dataDxfId="21">
  <autoFilter ref="A2:G8" xr:uid="{A32B01BB-45FD-461B-A698-7054769C1D45}"/>
  <tableColumns count="7">
    <tableColumn id="1" xr3:uid="{09AD43B1-0E95-4CF0-852C-629C7E6AE895}" name="Intervalo (s)" dataDxfId="20"/>
    <tableColumn id="2" xr3:uid="{FE54E22D-7534-4E26-9121-E07C4AE14132}" name="Nivel inicial (cm)" dataDxfId="19"/>
    <tableColumn id="3" xr3:uid="{2B0FC7AE-B639-4333-99BB-EC9327CF4DD5}" name="Nivel final (cm)" dataDxfId="18"/>
    <tableColumn id="4" xr3:uid="{D53AFE4E-6F04-4C06-BCC1-D51509040F49}" name="ΔNivel (cm)" dataDxfId="17"/>
    <tableColumn id="5" xr3:uid="{51BD714F-2ECB-4132-9CF7-BF923085C871}" name="Volumen (Cm^3)" dataDxfId="16"/>
    <tableColumn id="6" xr3:uid="{ED1443AE-4F76-476B-A740-5765FEBC6AAE}" name="Caudal (cm³/s)" dataDxfId="15"/>
    <tableColumn id="7" xr3:uid="{78C87823-59F2-490D-AA24-B4C5C42BEAB1}" name="Caudal (L/s)" dataDxfId="1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773750B-9A92-4AF9-A113-49B35E62C2E8}" name="Tabla3" displayName="Tabla3" ref="A11:G17" totalsRowShown="0" headerRowDxfId="13" dataDxfId="12">
  <autoFilter ref="A11:G17" xr:uid="{A773750B-9A92-4AF9-A113-49B35E62C2E8}"/>
  <tableColumns count="7">
    <tableColumn id="1" xr3:uid="{4554F31D-02D0-44BE-A1FA-238CAE67243E}" name="Intervalo (s)" dataDxfId="11"/>
    <tableColumn id="2" xr3:uid="{C254B9C6-9E0A-48E4-9C86-BBF8AE022F00}" name="Nivel inicial (cm)" dataDxfId="10"/>
    <tableColumn id="3" xr3:uid="{6A7DF7C4-88DF-4CD5-A5C5-339D6FD13AAE}" name="Nivel final (cm)" dataDxfId="9"/>
    <tableColumn id="4" xr3:uid="{E21C76EB-A732-4B50-8FC8-109A99157D70}" name="ΔNivel (cm)" dataDxfId="8"/>
    <tableColumn id="5" xr3:uid="{0426F26C-F8AB-4B94-93EA-D179D959C327}" name="Volumen (cm³)" dataDxfId="7"/>
    <tableColumn id="6" xr3:uid="{A55AD6DB-155F-4CE3-A2AF-0E2F67A0E7F1}" name="Caudal (cm³/s)" dataDxfId="6"/>
    <tableColumn id="7" xr3:uid="{F047C2BF-F6D6-468C-82B2-69DF59423942}" name="Caudal (L/s)" dataDxfId="5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71996CC-5311-4F0C-921E-9D97A31BAB61}" name="Tabla4" displayName="Tabla4" ref="C19:F21" totalsRowShown="0" headerRowDxfId="4" dataDxfId="3">
  <autoFilter ref="C19:F21" xr:uid="{071996CC-5311-4F0C-921E-9D97A31BAB61}"/>
  <tableColumns count="4">
    <tableColumn id="1" xr3:uid="{9E50EFB1-3DF0-4DDB-B103-BABC7F071E72}" name="Acción" dataDxfId="2"/>
    <tableColumn id="2" xr3:uid="{6EB0BDE4-D24F-4014-B8B2-9AAB90783523}" name="Caudal (cm³/s)" dataDxfId="1"/>
    <tableColumn id="3" xr3:uid="{191A547A-B406-40CD-B6D2-D98BE5728C6A}" name="KK (cm³/s por unidad PWM)" dataDxfId="0"/>
    <tableColumn id="4" xr3:uid="{5948F720-B3BE-40A1-8891-11734B3BD661}" name="Velocidad de cambio de nivel (cm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014DE-93CB-4A8B-B5C5-9AAAC7B3AC37}">
  <dimension ref="A1:K26"/>
  <sheetViews>
    <sheetView tabSelected="1" topLeftCell="A20" zoomScaleNormal="100" workbookViewId="0">
      <selection activeCell="A24" sqref="A24"/>
    </sheetView>
  </sheetViews>
  <sheetFormatPr baseColWidth="10" defaultRowHeight="14.4" x14ac:dyDescent="0.3"/>
  <cols>
    <col min="1" max="1" width="19.109375" bestFit="1" customWidth="1"/>
    <col min="2" max="2" width="19.21875" bestFit="1" customWidth="1"/>
    <col min="3" max="3" width="18.109375" bestFit="1" customWidth="1"/>
    <col min="4" max="4" width="18.5546875" bestFit="1" customWidth="1"/>
    <col min="5" max="5" width="19.21875" customWidth="1"/>
    <col min="6" max="6" width="22.21875" customWidth="1"/>
    <col min="7" max="7" width="15.5546875" bestFit="1" customWidth="1"/>
  </cols>
  <sheetData>
    <row r="1" spans="1:7" x14ac:dyDescent="0.3">
      <c r="A1" s="7" t="s">
        <v>7</v>
      </c>
      <c r="B1" s="7"/>
      <c r="C1" s="7"/>
      <c r="D1" s="7"/>
      <c r="E1" s="7"/>
      <c r="F1" s="5" t="s">
        <v>11</v>
      </c>
      <c r="G1" s="5">
        <v>9</v>
      </c>
    </row>
    <row r="2" spans="1: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9</v>
      </c>
      <c r="F2" s="1" t="s">
        <v>5</v>
      </c>
      <c r="G2" s="1" t="s">
        <v>6</v>
      </c>
    </row>
    <row r="3" spans="1:7" x14ac:dyDescent="0.3">
      <c r="A3" s="2">
        <v>0</v>
      </c>
      <c r="B3" s="2">
        <v>0</v>
      </c>
      <c r="C3" s="2">
        <v>3.47</v>
      </c>
      <c r="D3" s="2">
        <f>(Tabla2[[#This Row],[Nivel final (cm)]])-(Tabla2[[#This Row],[Nivel inicial (cm)]])</f>
        <v>3.47</v>
      </c>
      <c r="E3" s="2">
        <f>PI() * ($G$1/2)^2 * Tabla2[[#This Row],[ΔNivel (cm)]]</f>
        <v>220.7518617861208</v>
      </c>
      <c r="F3" s="2">
        <f xml:space="preserve"> (E4-Tabla2[[#This Row],[Volumen (Cm^3)]])/5</f>
        <v>49.494221460980398</v>
      </c>
      <c r="G3" s="2">
        <f xml:space="preserve"> (E4-Tabla2[[#This Row],[Volumen (Cm^3)]])/5000</f>
        <v>4.9494221460980398E-2</v>
      </c>
    </row>
    <row r="4" spans="1:7" x14ac:dyDescent="0.3">
      <c r="A4" s="2">
        <v>5</v>
      </c>
      <c r="B4" s="2">
        <v>3.47</v>
      </c>
      <c r="C4" s="2">
        <v>7.36</v>
      </c>
      <c r="D4" s="2">
        <f>(Tabla2[[#This Row],[Nivel final (cm)]])-(Tabla2[[#This Row],[Nivel inicial (cm)]])+D3</f>
        <v>7.36</v>
      </c>
      <c r="E4" s="2">
        <f>PI() * ($G$1/2)^2 * Tabla2[[#This Row],[ΔNivel (cm)]]</f>
        <v>468.22296909102278</v>
      </c>
      <c r="F4" s="2">
        <f xml:space="preserve"> (E5-Tabla2[[#This Row],[Volumen (Cm^3)]])/5</f>
        <v>26.464776513840398</v>
      </c>
      <c r="G4" s="2">
        <f xml:space="preserve"> (E5-Tabla2[[#This Row],[Volumen (Cm^3)]])/5000</f>
        <v>2.64647765138404E-2</v>
      </c>
    </row>
    <row r="5" spans="1:7" x14ac:dyDescent="0.3">
      <c r="A5" s="2">
        <v>10</v>
      </c>
      <c r="B5" s="2">
        <v>7.36</v>
      </c>
      <c r="C5" s="2">
        <v>9.44</v>
      </c>
      <c r="D5" s="2">
        <f>(Tabla2[[#This Row],[Nivel final (cm)]])-(Tabla2[[#This Row],[Nivel inicial (cm)]])+D4</f>
        <v>9.44</v>
      </c>
      <c r="E5" s="2">
        <f>PI() * ($G$1/2)^2 * Tabla2[[#This Row],[ΔNivel (cm)]]</f>
        <v>600.54685166022477</v>
      </c>
      <c r="F5" s="2">
        <f xml:space="preserve"> (E6-Tabla2[[#This Row],[Volumen (Cm^3)]])/5</f>
        <v>52.675084022740066</v>
      </c>
      <c r="G5" s="2">
        <f xml:space="preserve"> (E6-Tabla2[[#This Row],[Volumen (Cm^3)]])/5000</f>
        <v>5.2675084022740064E-2</v>
      </c>
    </row>
    <row r="6" spans="1:7" x14ac:dyDescent="0.3">
      <c r="A6" s="2">
        <v>16</v>
      </c>
      <c r="B6" s="2">
        <v>9.44</v>
      </c>
      <c r="C6" s="2">
        <v>13.58</v>
      </c>
      <c r="D6" s="2">
        <f>(Tabla2[[#This Row],[Nivel final (cm)]])-(Tabla2[[#This Row],[Nivel inicial (cm)]])+D5</f>
        <v>13.58</v>
      </c>
      <c r="E6" s="2">
        <f>PI() * ($G$1/2)^2 * Tabla2[[#This Row],[ΔNivel (cm)]]</f>
        <v>863.9222717739251</v>
      </c>
      <c r="F6" s="2">
        <f xml:space="preserve"> (E7-Tabla2[[#This Row],[Volumen (Cm^3)]])/5</f>
        <v>24.429024474314225</v>
      </c>
      <c r="G6" s="2">
        <f xml:space="preserve"> (E7-Tabla2[[#This Row],[Volumen (Cm^3)]])/5000</f>
        <v>2.4429024474314224E-2</v>
      </c>
    </row>
    <row r="7" spans="1:7" x14ac:dyDescent="0.3">
      <c r="A7" s="2">
        <v>20</v>
      </c>
      <c r="B7" s="2">
        <v>13.58</v>
      </c>
      <c r="C7" s="2">
        <v>15.5</v>
      </c>
      <c r="D7" s="6">
        <f>(Tabla2[[#This Row],[Nivel final (cm)]])-(Tabla2[[#This Row],[Nivel inicial (cm)]])+D6</f>
        <v>15.5</v>
      </c>
      <c r="E7" s="2">
        <f>PI() * ($G$1/2)^2 * Tabla2[[#This Row],[ΔNivel (cm)]]</f>
        <v>986.06739414549622</v>
      </c>
      <c r="F7" s="2"/>
      <c r="G7" s="2"/>
    </row>
    <row r="8" spans="1:7" x14ac:dyDescent="0.3">
      <c r="A8" s="2">
        <v>25</v>
      </c>
      <c r="B8" s="2">
        <v>15.5</v>
      </c>
      <c r="C8" s="2"/>
      <c r="D8" s="2"/>
      <c r="E8" s="3" t="s">
        <v>8</v>
      </c>
      <c r="F8" s="2">
        <f>AVERAGE(F3:F7)</f>
        <v>38.265776617968768</v>
      </c>
      <c r="G8" s="2">
        <f>AVERAGE(G3:G7)</f>
        <v>3.8265776617968768E-2</v>
      </c>
    </row>
    <row r="10" spans="1:7" x14ac:dyDescent="0.3">
      <c r="A10" s="7" t="s">
        <v>10</v>
      </c>
      <c r="B10" s="7"/>
      <c r="C10" s="7"/>
      <c r="D10" s="7"/>
      <c r="E10" s="7"/>
      <c r="F10" s="7"/>
      <c r="G10" s="7"/>
    </row>
    <row r="11" spans="1:7" x14ac:dyDescent="0.3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</row>
    <row r="12" spans="1:7" x14ac:dyDescent="0.3">
      <c r="A12" s="2">
        <v>0</v>
      </c>
      <c r="B12" s="2">
        <v>18.39</v>
      </c>
      <c r="C12" s="2">
        <v>14.21</v>
      </c>
      <c r="D12" s="2">
        <f>(Tabla3[[#This Row],[Nivel final (cm)]])-(Tabla3[[#This Row],[Nivel inicial (cm)]])</f>
        <v>-4.18</v>
      </c>
      <c r="E12" s="2">
        <f>PI() * ($G$1/2)^2 * Tabla3[[#This Row],[ΔNivel (cm)]]</f>
        <v>-265.92011016310801</v>
      </c>
      <c r="F12" s="2">
        <f xml:space="preserve"> (E13-Tabla3[[#This Row],[Volumen (cm³)]])/5</f>
        <v>-56.36488459438128</v>
      </c>
      <c r="G12" s="2">
        <f>Tabla3[[#This Row],[Caudal (cm³/s)]]/1000</f>
        <v>-5.6364884594381277E-2</v>
      </c>
    </row>
    <row r="13" spans="1:7" x14ac:dyDescent="0.3">
      <c r="A13" s="2">
        <v>5</v>
      </c>
      <c r="B13" s="2">
        <v>14.21</v>
      </c>
      <c r="C13" s="2">
        <v>9.7799999999999994</v>
      </c>
      <c r="D13" s="2">
        <f>(Tabla3[[#This Row],[Nivel final (cm)]])-(Tabla3[[#This Row],[Nivel inicial (cm)]])+D12</f>
        <v>-8.6100000000000012</v>
      </c>
      <c r="E13" s="2">
        <f>PI() * ($G$1/2)^2 * Tabla3[[#This Row],[ΔNivel (cm)]]</f>
        <v>-547.74453313501442</v>
      </c>
      <c r="F13" s="2">
        <f xml:space="preserve"> (E14-Tabla3[[#This Row],[Volumen (cm³)]])/5</f>
        <v>-48.09464193380613</v>
      </c>
      <c r="G13" s="2">
        <f>Tabla3[[#This Row],[Caudal (cm³/s)]]/1000</f>
        <v>-4.809464193380613E-2</v>
      </c>
    </row>
    <row r="14" spans="1:7" x14ac:dyDescent="0.3">
      <c r="A14" s="2">
        <v>10</v>
      </c>
      <c r="B14" s="2">
        <v>9.7799999999999994</v>
      </c>
      <c r="C14" s="2">
        <v>6</v>
      </c>
      <c r="D14" s="2">
        <f>(Tabla3[[#This Row],[Nivel final (cm)]])-(Tabla3[[#This Row],[Nivel inicial (cm)]])+D13</f>
        <v>-12.39</v>
      </c>
      <c r="E14" s="2">
        <f>PI() * ($G$1/2)^2 * Tabla3[[#This Row],[ΔNivel (cm)]]</f>
        <v>-788.21774280404509</v>
      </c>
      <c r="F14" s="2">
        <f xml:space="preserve"> (E15-Tabla3[[#This Row],[Volumen (cm³)]])/5</f>
        <v>-40.206102780642183</v>
      </c>
      <c r="G14" s="2">
        <f>Tabla3[[#This Row],[Caudal (cm³/s)]]/1000</f>
        <v>-4.0206102780642183E-2</v>
      </c>
    </row>
    <row r="15" spans="1:7" x14ac:dyDescent="0.3">
      <c r="A15" s="2">
        <v>15</v>
      </c>
      <c r="B15" s="2">
        <v>6</v>
      </c>
      <c r="C15" s="2">
        <v>2.84</v>
      </c>
      <c r="D15" s="2">
        <f>(Tabla3[[#This Row],[Nivel final (cm)]])-(Tabla3[[#This Row],[Nivel inicial (cm)]])+D14</f>
        <v>-15.55</v>
      </c>
      <c r="E15" s="2">
        <f>PI() * ($G$1/2)^2 * Tabla3[[#This Row],[ΔNivel (cm)]]</f>
        <v>-989.24825670725602</v>
      </c>
      <c r="F15" s="2">
        <f xml:space="preserve"> (E16-Tabla3[[#This Row],[Volumen (cm³)]])/5</f>
        <v>-48.858048948628472</v>
      </c>
      <c r="G15" s="2">
        <f>Tabla3[[#This Row],[Caudal (cm³/s)]]/1000</f>
        <v>-4.8858048948628469E-2</v>
      </c>
    </row>
    <row r="16" spans="1:7" x14ac:dyDescent="0.3">
      <c r="A16" s="2">
        <v>20</v>
      </c>
      <c r="B16" s="2">
        <v>2.84</v>
      </c>
      <c r="C16" s="2">
        <v>-1</v>
      </c>
      <c r="D16" s="6">
        <f>(Tabla3[[#This Row],[Nivel final (cm)]])-(Tabla3[[#This Row],[Nivel inicial (cm)]])+D15</f>
        <v>-19.39</v>
      </c>
      <c r="E16" s="2">
        <f>PI() * ($G$1/2)^2 * Tabla3[[#This Row],[ΔNivel (cm)]]</f>
        <v>-1233.5385014503984</v>
      </c>
      <c r="G16" s="2"/>
    </row>
    <row r="17" spans="1:11" x14ac:dyDescent="0.3">
      <c r="A17" s="2">
        <v>25</v>
      </c>
      <c r="B17" s="2">
        <v>-1</v>
      </c>
      <c r="C17" s="2"/>
      <c r="D17" s="2"/>
      <c r="E17" s="4" t="s">
        <v>8</v>
      </c>
      <c r="F17" s="2">
        <f>AVERAGE(F12:F16)</f>
        <v>-48.380919564364511</v>
      </c>
      <c r="G17" s="2">
        <f>AVERAGE(G12:G16)</f>
        <v>-4.8380919564364515E-2</v>
      </c>
    </row>
    <row r="19" spans="1:11" ht="28.8" x14ac:dyDescent="0.3">
      <c r="A19" t="s">
        <v>12</v>
      </c>
      <c r="B19">
        <f>PI()*(4.5^2)</f>
        <v>63.617251235193308</v>
      </c>
      <c r="C19" s="1" t="s">
        <v>13</v>
      </c>
      <c r="D19" s="1" t="s">
        <v>5</v>
      </c>
      <c r="E19" s="1" t="s">
        <v>14</v>
      </c>
      <c r="F19" s="1" t="s">
        <v>21</v>
      </c>
    </row>
    <row r="20" spans="1:11" x14ac:dyDescent="0.3">
      <c r="C20" s="2" t="s">
        <v>15</v>
      </c>
      <c r="D20" s="2" t="s">
        <v>16</v>
      </c>
      <c r="E20" s="2" t="s">
        <v>17</v>
      </c>
      <c r="F20">
        <v>0.62250000000000005</v>
      </c>
    </row>
    <row r="21" spans="1:11" x14ac:dyDescent="0.3">
      <c r="C21" s="2" t="s">
        <v>18</v>
      </c>
      <c r="D21" s="2" t="s">
        <v>19</v>
      </c>
      <c r="E21" s="2" t="s">
        <v>20</v>
      </c>
      <c r="F21">
        <v>-0.77049999999999996</v>
      </c>
    </row>
    <row r="22" spans="1:11" x14ac:dyDescent="0.3">
      <c r="A22" t="s">
        <v>22</v>
      </c>
      <c r="B22" t="s">
        <v>23</v>
      </c>
      <c r="C22" s="2" t="s">
        <v>24</v>
      </c>
      <c r="D22" s="2"/>
      <c r="E22" s="2"/>
      <c r="G22" s="2"/>
      <c r="H22" s="2"/>
      <c r="I22" s="2"/>
      <c r="J22" s="2"/>
      <c r="K22" s="2"/>
    </row>
    <row r="23" spans="1:11" x14ac:dyDescent="0.3">
      <c r="A23">
        <v>0</v>
      </c>
      <c r="B23">
        <v>0.34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3">
      <c r="A24">
        <v>0.6</v>
      </c>
      <c r="B24">
        <v>1.6</v>
      </c>
    </row>
    <row r="25" spans="1:11" x14ac:dyDescent="0.3">
      <c r="A25">
        <v>1.2</v>
      </c>
      <c r="B25">
        <v>1.27</v>
      </c>
    </row>
    <row r="26" spans="1:11" x14ac:dyDescent="0.3">
      <c r="A26">
        <v>1.7</v>
      </c>
      <c r="B26">
        <v>1.9</v>
      </c>
    </row>
  </sheetData>
  <mergeCells count="2">
    <mergeCell ref="A10:G10"/>
    <mergeCell ref="A1:E1"/>
  </mergeCells>
  <pageMargins left="0.7" right="0.7" top="0.75" bottom="0.75" header="0.3" footer="0.3"/>
  <pageSetup orientation="portrait" horizontalDpi="360" verticalDpi="360" r:id="rId1"/>
  <drawing r:id="rId2"/>
  <tableParts count="3"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ALBERTO ARIAS ALFONSO</dc:creator>
  <cp:lastModifiedBy>JUAN ALBERTO ARIAS ALFONSO</cp:lastModifiedBy>
  <dcterms:created xsi:type="dcterms:W3CDTF">2025-05-01T06:17:39Z</dcterms:created>
  <dcterms:modified xsi:type="dcterms:W3CDTF">2025-05-01T19:24:13Z</dcterms:modified>
</cp:coreProperties>
</file>