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xWindow="0" yWindow="0" windowWidth="21570" windowHeight="8055"/>
  </bookViews>
  <sheets>
    <sheet name="Resuilt card" sheetId="1" r:id="rId1"/>
    <sheet name="ELectricity bill" sheetId="6" r:id="rId2"/>
    <sheet name="Salary sheet" sheetId="2" r:id="rId3"/>
    <sheet name="Attandance sheet" sheetId="5" r:id="rId4"/>
  </sheets>
  <definedNames>
    <definedName name="_xlnm.Print_Area" localSheetId="1">'ELectricity bill'!$F$3:$T$16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M4" i="1" l="1"/>
  <c r="N4" i="1"/>
  <c r="O4" i="1"/>
  <c r="O6" i="1" l="1"/>
  <c r="N7" i="6"/>
  <c r="P7" i="6" l="1"/>
  <c r="P8" i="6" l="1"/>
  <c r="P9" i="6"/>
  <c r="P10" i="6"/>
  <c r="P11" i="6"/>
  <c r="P12" i="6"/>
  <c r="O8" i="6"/>
  <c r="O9" i="6"/>
  <c r="O10" i="6"/>
  <c r="O11" i="6"/>
  <c r="O12" i="6"/>
  <c r="O7" i="6"/>
  <c r="N8" i="6"/>
  <c r="N9" i="6"/>
  <c r="N10" i="6"/>
  <c r="N11" i="6"/>
  <c r="N12" i="6"/>
  <c r="K8" i="6"/>
  <c r="K9" i="6"/>
  <c r="K10" i="6"/>
  <c r="K11" i="6"/>
  <c r="K12" i="6"/>
  <c r="K7" i="6"/>
  <c r="J8" i="6"/>
  <c r="J9" i="6"/>
  <c r="J10" i="6"/>
  <c r="J11" i="6"/>
  <c r="J12" i="6"/>
  <c r="J7" i="6"/>
  <c r="AA6" i="5" l="1"/>
  <c r="AA7" i="5"/>
  <c r="AA8" i="5"/>
  <c r="AA9" i="5"/>
  <c r="AA10" i="5"/>
  <c r="AA11" i="5"/>
  <c r="AA12" i="5"/>
  <c r="AA13" i="5"/>
  <c r="AA14" i="5"/>
  <c r="AA5" i="5"/>
  <c r="Z6" i="5"/>
  <c r="Z7" i="5"/>
  <c r="Z8" i="5"/>
  <c r="Z9" i="5"/>
  <c r="Z10" i="5"/>
  <c r="Z11" i="5"/>
  <c r="Z12" i="5"/>
  <c r="Z13" i="5"/>
  <c r="Z14" i="5"/>
  <c r="Z5" i="5"/>
  <c r="Y5" i="5"/>
  <c r="Y6" i="5"/>
  <c r="Y7" i="5"/>
  <c r="Y8" i="5"/>
  <c r="Y9" i="5"/>
  <c r="Y10" i="5"/>
  <c r="Y11" i="5"/>
  <c r="Y12" i="5"/>
  <c r="Y13" i="5"/>
  <c r="Y14" i="5"/>
  <c r="L24" i="2" l="1"/>
  <c r="L25" i="2"/>
  <c r="L26" i="2"/>
  <c r="L27" i="2"/>
  <c r="L28" i="2"/>
  <c r="L29" i="2"/>
  <c r="L30" i="2"/>
  <c r="L31" i="2"/>
  <c r="L32" i="2"/>
  <c r="L33" i="2"/>
  <c r="L34" i="2"/>
  <c r="L23" i="2"/>
  <c r="K24" i="2"/>
  <c r="K25" i="2"/>
  <c r="K26" i="2"/>
  <c r="K27" i="2"/>
  <c r="K28" i="2"/>
  <c r="K29" i="2"/>
  <c r="K30" i="2"/>
  <c r="K31" i="2"/>
  <c r="K32" i="2"/>
  <c r="K33" i="2"/>
  <c r="K34" i="2"/>
  <c r="K23" i="2"/>
  <c r="J24" i="2"/>
  <c r="J25" i="2"/>
  <c r="J26" i="2"/>
  <c r="J27" i="2"/>
  <c r="J28" i="2"/>
  <c r="J29" i="2"/>
  <c r="J30" i="2"/>
  <c r="J31" i="2"/>
  <c r="J32" i="2"/>
  <c r="J33" i="2"/>
  <c r="J34" i="2"/>
  <c r="J23" i="2"/>
  <c r="I24" i="2"/>
  <c r="I25" i="2"/>
  <c r="I26" i="2"/>
  <c r="I27" i="2"/>
  <c r="I28" i="2"/>
  <c r="I29" i="2"/>
  <c r="I30" i="2"/>
  <c r="I31" i="2"/>
  <c r="I32" i="2"/>
  <c r="I33" i="2"/>
  <c r="I34" i="2"/>
  <c r="I23" i="2"/>
  <c r="H24" i="2"/>
  <c r="H25" i="2"/>
  <c r="H26" i="2"/>
  <c r="H27" i="2"/>
  <c r="H28" i="2"/>
  <c r="H29" i="2"/>
  <c r="H30" i="2"/>
  <c r="H31" i="2"/>
  <c r="H32" i="2"/>
  <c r="H33" i="2"/>
  <c r="H34" i="2"/>
  <c r="H23" i="2"/>
  <c r="M6" i="1" l="1"/>
  <c r="N6" i="1" s="1"/>
  <c r="O7" i="1" s="1"/>
  <c r="M7" i="1"/>
  <c r="N7" i="1" s="1"/>
  <c r="O8" i="1" s="1"/>
  <c r="M8" i="1"/>
  <c r="N8" i="1" s="1"/>
  <c r="O9" i="1" s="1"/>
  <c r="M9" i="1"/>
  <c r="N9" i="1" s="1"/>
  <c r="O10" i="1" s="1"/>
  <c r="M10" i="1"/>
  <c r="N10" i="1" s="1"/>
  <c r="O11" i="1" s="1"/>
  <c r="M11" i="1"/>
  <c r="N11" i="1" s="1"/>
  <c r="O12" i="1" s="1"/>
  <c r="M12" i="1"/>
  <c r="N12" i="1" s="1"/>
  <c r="O13" i="1" s="1"/>
  <c r="M13" i="1"/>
  <c r="N13" i="1" s="1"/>
  <c r="M5" i="1"/>
  <c r="N5" i="1" s="1"/>
</calcChain>
</file>

<file path=xl/sharedStrings.xml><?xml version="1.0" encoding="utf-8"?>
<sst xmlns="http://schemas.openxmlformats.org/spreadsheetml/2006/main" count="324" uniqueCount="110">
  <si>
    <t xml:space="preserve">SN
</t>
  </si>
  <si>
    <t xml:space="preserve">NAME
</t>
  </si>
  <si>
    <t>BIO
100</t>
  </si>
  <si>
    <t>PHYSICS
100</t>
  </si>
  <si>
    <t>ENGLISH
100</t>
  </si>
  <si>
    <t>OBT
Mark</t>
  </si>
  <si>
    <t>TOTAL
400</t>
  </si>
  <si>
    <t xml:space="preserve">Per
</t>
  </si>
  <si>
    <t>Ayesha</t>
  </si>
  <si>
    <t>Ali</t>
  </si>
  <si>
    <t>Amina</t>
  </si>
  <si>
    <t>Umar</t>
  </si>
  <si>
    <t>Umair</t>
  </si>
  <si>
    <t>Dua</t>
  </si>
  <si>
    <t>Warda</t>
  </si>
  <si>
    <t>Safa</t>
  </si>
  <si>
    <t>Fawas</t>
  </si>
  <si>
    <t>Faizan</t>
  </si>
  <si>
    <t xml:space="preserve">Grade
</t>
  </si>
  <si>
    <t xml:space="preserve">Math 100
</t>
  </si>
  <si>
    <t>Employee 
name</t>
  </si>
  <si>
    <t>basic 
pay</t>
  </si>
  <si>
    <t>Tanzeela</t>
  </si>
  <si>
    <t>Nimra</t>
  </si>
  <si>
    <t>Zarish</t>
  </si>
  <si>
    <t>Andleeb</t>
  </si>
  <si>
    <t>Eman</t>
  </si>
  <si>
    <t>Sadia</t>
  </si>
  <si>
    <t>Arfa</t>
  </si>
  <si>
    <t>eman</t>
  </si>
  <si>
    <t>Areeba</t>
  </si>
  <si>
    <t>saman</t>
  </si>
  <si>
    <t>Aima</t>
  </si>
  <si>
    <t>Laiba</t>
  </si>
  <si>
    <t xml:space="preserve">Net pay
</t>
  </si>
  <si>
    <t>SALARY SHEET</t>
  </si>
  <si>
    <t xml:space="preserve">TAX 5%
</t>
  </si>
  <si>
    <t xml:space="preserve">  Medical 
allowns 5%</t>
  </si>
  <si>
    <r>
      <t xml:space="preserve">  house
 rANT 2</t>
    </r>
    <r>
      <rPr>
        <strike/>
        <sz val="11"/>
        <color rgb="FF006100"/>
        <rFont val="Calibri"/>
        <family val="2"/>
        <scheme val="minor"/>
      </rPr>
      <t>%</t>
    </r>
  </si>
  <si>
    <t xml:space="preserve"> grass 
pay</t>
  </si>
  <si>
    <t>SN</t>
  </si>
  <si>
    <t>Name</t>
  </si>
  <si>
    <t xml:space="preserve">Ali </t>
  </si>
  <si>
    <t>harron</t>
  </si>
  <si>
    <t>Faria</t>
  </si>
  <si>
    <t>Noor</t>
  </si>
  <si>
    <t>Muzamil</t>
  </si>
  <si>
    <t>Sidra</t>
  </si>
  <si>
    <t>Saman</t>
  </si>
  <si>
    <t>P</t>
  </si>
  <si>
    <t>A</t>
  </si>
  <si>
    <t xml:space="preserve">     totAL 
ATTENDANCE</t>
  </si>
  <si>
    <t>Percentage</t>
  </si>
  <si>
    <t xml:space="preserve">     
 Exam alimintary</t>
  </si>
  <si>
    <t>Day
 1</t>
  </si>
  <si>
    <t>Day 
2</t>
  </si>
  <si>
    <t>Day
 3</t>
  </si>
  <si>
    <t>Day
 4</t>
  </si>
  <si>
    <t xml:space="preserve"> Day 
5</t>
  </si>
  <si>
    <t>Day 
6</t>
  </si>
  <si>
    <t>Day 
7</t>
  </si>
  <si>
    <t>Day
 8</t>
  </si>
  <si>
    <t>Day 
9</t>
  </si>
  <si>
    <t>Day 
10</t>
  </si>
  <si>
    <t>Day
 11</t>
  </si>
  <si>
    <t>Day 
12</t>
  </si>
  <si>
    <t>Day
 13</t>
  </si>
  <si>
    <t>Day 
14</t>
  </si>
  <si>
    <t>Day
 15</t>
  </si>
  <si>
    <t>Day
 16</t>
  </si>
  <si>
    <t>Day
 18</t>
  </si>
  <si>
    <t>Day
 19</t>
  </si>
  <si>
    <t>Day 
17</t>
  </si>
  <si>
    <t>Day
 20</t>
  </si>
  <si>
    <t>Day 
21</t>
  </si>
  <si>
    <t>Attandance sheet of computer class</t>
  </si>
  <si>
    <t>Result card of class nine</t>
  </si>
  <si>
    <t>Critirea</t>
  </si>
  <si>
    <t>PERVIOUS
 REAding</t>
  </si>
  <si>
    <t>METer
 no</t>
  </si>
  <si>
    <t>Current
 reading</t>
  </si>
  <si>
    <t>consumed
 unit</t>
  </si>
  <si>
    <t>Due 
date</t>
  </si>
  <si>
    <t>fine 
3%</t>
  </si>
  <si>
    <t>Net 
bill</t>
  </si>
  <si>
    <t>Tax
 4%</t>
  </si>
  <si>
    <t>Electricity bill sheet</t>
  </si>
  <si>
    <t>KJ7889</t>
  </si>
  <si>
    <t>KJ768</t>
  </si>
  <si>
    <t>KJ655</t>
  </si>
  <si>
    <t>Kj7665</t>
  </si>
  <si>
    <t>KJ656</t>
  </si>
  <si>
    <t>KJ87</t>
  </si>
  <si>
    <t>PAID 
date</t>
  </si>
  <si>
    <t>unit 
charges</t>
  </si>
  <si>
    <t>Critria</t>
  </si>
  <si>
    <t>percent</t>
  </si>
  <si>
    <t>&gt;=1000</t>
  </si>
  <si>
    <t>&gt;=800</t>
  </si>
  <si>
    <t>&gt;=500</t>
  </si>
  <si>
    <t>&gt;=300</t>
  </si>
  <si>
    <t>&gt;=80</t>
  </si>
  <si>
    <t>&gt;=70</t>
  </si>
  <si>
    <t>B</t>
  </si>
  <si>
    <t>&gt;=60</t>
  </si>
  <si>
    <t>C</t>
  </si>
  <si>
    <t>&gt;=50</t>
  </si>
  <si>
    <t>D</t>
  </si>
  <si>
    <t>&lt;=50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</si>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</sst>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rgb="FF006100"/>
      <name val="Calibri"/>
      <family val="2"/>
      <scheme val="minor"/>
    </font>
    <font>
      <i/>
      <sz val="20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4" applyNumberFormat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8" fillId="0" borderId="13" applyNumberFormat="0" applyFill="0" applyAlignment="0" applyProtection="0"/>
    <xf numFmtId="0" fontId="5" fillId="6" borderId="0" applyNumberFormat="0" applyBorder="0" applyAlignment="0" applyProtection="0"/>
    <xf numFmtId="0" fontId="12" fillId="7" borderId="0" applyNumberFormat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/>
    <xf numFmtId="0" fontId="0" fillId="0" borderId="2" xfId="0" applyBorder="1" applyAlignment="1">
      <alignment horizontal="left" wrapText="1"/>
    </xf>
    <xf numFmtId="0" fontId="0" fillId="0" borderId="6" xfId="0" applyBorder="1"/>
    <xf numFmtId="0" fontId="1" fillId="2" borderId="7" xfId="1" applyBorder="1" applyAlignment="1">
      <alignment wrapText="1"/>
    </xf>
    <xf numFmtId="0" fontId="1" fillId="2" borderId="8" xfId="1" applyBorder="1" applyAlignment="1">
      <alignment wrapText="1"/>
    </xf>
    <xf numFmtId="0" fontId="1" fillId="2" borderId="9" xfId="1" applyBorder="1"/>
    <xf numFmtId="0" fontId="0" fillId="0" borderId="1" xfId="0" applyBorder="1" applyAlignment="1">
      <alignment horizontal="center" vertical="center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3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2" fillId="3" borderId="0" xfId="2" applyBorder="1" applyAlignment="1">
      <alignment wrapText="1"/>
    </xf>
    <xf numFmtId="0" fontId="2" fillId="3" borderId="1" xfId="2" applyBorder="1" applyAlignment="1">
      <alignment wrapText="1"/>
    </xf>
    <xf numFmtId="0" fontId="2" fillId="3" borderId="10" xfId="2" applyBorder="1"/>
    <xf numFmtId="0" fontId="2" fillId="3" borderId="11" xfId="2" applyBorder="1"/>
    <xf numFmtId="0" fontId="4" fillId="3" borderId="11" xfId="2" applyFont="1" applyBorder="1"/>
    <xf numFmtId="0" fontId="2" fillId="3" borderId="5" xfId="2" applyBorder="1" applyAlignment="1">
      <alignment horizontal="left" wrapText="1"/>
    </xf>
    <xf numFmtId="0" fontId="2" fillId="3" borderId="12" xfId="2" applyBorder="1"/>
    <xf numFmtId="0" fontId="7" fillId="0" borderId="1" xfId="0" applyFont="1" applyBorder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Border="1"/>
    <xf numFmtId="14" fontId="0" fillId="0" borderId="6" xfId="0" applyNumberFormat="1" applyBorder="1"/>
    <xf numFmtId="14" fontId="0" fillId="0" borderId="0" xfId="0" applyNumberFormat="1" applyFill="1" applyBorder="1" applyAlignment="1">
      <alignment horizontal="left"/>
    </xf>
    <xf numFmtId="14" fontId="0" fillId="0" borderId="6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9" fontId="0" fillId="0" borderId="5" xfId="0" applyNumberFormat="1" applyBorder="1" applyAlignment="1">
      <alignment horizontal="left"/>
    </xf>
    <xf numFmtId="9" fontId="0" fillId="0" borderId="3" xfId="0" applyNumberFormat="1" applyBorder="1" applyAlignment="1">
      <alignment horizontal="left"/>
    </xf>
    <xf numFmtId="3" fontId="0" fillId="0" borderId="5" xfId="0" applyNumberFormat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12" fillId="7" borderId="5" xfId="6" applyBorder="1"/>
    <xf numFmtId="0" fontId="12" fillId="7" borderId="3" xfId="6" applyBorder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10" fillId="6" borderId="14" xfId="5" applyFont="1" applyBorder="1" applyAlignment="1">
      <alignment horizontal="center"/>
    </xf>
    <xf numFmtId="0" fontId="5" fillId="6" borderId="15" xfId="5" applyBorder="1" applyAlignment="1">
      <alignment horizontal="center"/>
    </xf>
    <xf numFmtId="0" fontId="5" fillId="6" borderId="16" xfId="5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1" fillId="5" borderId="10" xfId="4" applyFont="1" applyFill="1" applyBorder="1" applyAlignment="1">
      <alignment horizontal="center"/>
    </xf>
    <xf numFmtId="0" fontId="8" fillId="5" borderId="11" xfId="4" applyFill="1" applyBorder="1" applyAlignment="1">
      <alignment horizontal="center"/>
    </xf>
    <xf numFmtId="0" fontId="8" fillId="5" borderId="12" xfId="4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5" fillId="4" borderId="11" xfId="3" applyBorder="1" applyAlignment="1">
      <alignment horizontal="center"/>
    </xf>
    <xf numFmtId="0" fontId="5" fillId="4" borderId="12" xfId="3" applyBorder="1" applyAlignment="1">
      <alignment horizontal="center"/>
    </xf>
  </cellXfs>
  <cellStyles count="7">
    <cellStyle name="60% - Accent2" xfId="5" builtinId="36"/>
    <cellStyle name="Accent1" xfId="3" builtinId="29"/>
    <cellStyle name="Bad" xfId="6" builtinId="27"/>
    <cellStyle name="Check Cell" xfId="1" builtinId="23"/>
    <cellStyle name="Good" xfId="2" builtinId="26"/>
    <cellStyle name="Linked Cell" xfId="4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29"/>
  <sheetViews>
    <sheetView tabSelected="1" zoomScaleNormal="100" workbookViewId="0">
      <selection activeCell="O5" sqref="O5"/>
    </sheetView>
  </sheetViews>
  <sheetFormatPr defaultRowHeight="15" x14ac:dyDescent="0.25"/>
  <sheetData>
    <row r="1" spans="4:19" ht="15.75" thickBot="1" x14ac:dyDescent="0.3"/>
    <row r="2" spans="4:19" ht="39.75" customHeight="1" thickBot="1" x14ac:dyDescent="0.55000000000000004">
      <c r="F2" s="50" t="s">
        <v>76</v>
      </c>
      <c r="G2" s="51"/>
      <c r="H2" s="51"/>
      <c r="I2" s="51"/>
      <c r="J2" s="51"/>
      <c r="K2" s="51"/>
      <c r="L2" s="51"/>
      <c r="M2" s="51"/>
      <c r="N2" s="51"/>
      <c r="O2" s="52"/>
    </row>
    <row r="3" spans="4:19" ht="30.75" thickBot="1" x14ac:dyDescent="0.3">
      <c r="D3" s="3"/>
      <c r="E3" s="3"/>
      <c r="F3" s="8" t="s">
        <v>0</v>
      </c>
      <c r="G3" s="9" t="s">
        <v>1</v>
      </c>
      <c r="H3" s="9" t="s">
        <v>19</v>
      </c>
      <c r="I3" s="9" t="s">
        <v>4</v>
      </c>
      <c r="J3" s="9" t="s">
        <v>3</v>
      </c>
      <c r="K3" s="9" t="s">
        <v>2</v>
      </c>
      <c r="L3" s="9" t="s">
        <v>6</v>
      </c>
      <c r="M3" s="9" t="s">
        <v>5</v>
      </c>
      <c r="N3" s="9" t="s">
        <v>7</v>
      </c>
      <c r="O3" s="10" t="s">
        <v>18</v>
      </c>
    </row>
    <row r="4" spans="4:19" ht="15.75" thickTop="1" x14ac:dyDescent="0.25">
      <c r="F4" s="4">
        <v>1</v>
      </c>
      <c r="G4" s="1" t="s">
        <v>8</v>
      </c>
      <c r="H4" s="1">
        <v>67</v>
      </c>
      <c r="I4" s="1">
        <v>90</v>
      </c>
      <c r="J4" s="1">
        <v>93</v>
      </c>
      <c r="K4" s="1">
        <v>91</v>
      </c>
      <c r="L4" s="1">
        <v>400</v>
      </c>
      <c r="M4" s="1">
        <f>K4+J4+I4+H4</f>
        <v>341</v>
      </c>
      <c r="N4" s="1">
        <f>M4/L4*100</f>
        <v>85.25</v>
      </c>
      <c r="O4" s="5" t="e">
        <f>IF(P6N4&gt;=80,"A",IF(N4&gt;=70,"B",IF(N4&gt;=60,"C")))</f>
        <v>#NAME?</v>
      </c>
      <c r="R4" s="53" t="s">
        <v>77</v>
      </c>
      <c r="S4" s="54"/>
    </row>
    <row r="5" spans="4:19" x14ac:dyDescent="0.25">
      <c r="F5" s="4">
        <v>2</v>
      </c>
      <c r="G5" s="1" t="s">
        <v>9</v>
      </c>
      <c r="H5" s="1">
        <v>92</v>
      </c>
      <c r="I5" s="1">
        <v>85</v>
      </c>
      <c r="J5" s="1">
        <v>85</v>
      </c>
      <c r="K5" s="1">
        <v>90</v>
      </c>
      <c r="L5" s="1">
        <v>400</v>
      </c>
      <c r="M5" s="1">
        <f>SUM(H5:K5)</f>
        <v>352</v>
      </c>
      <c r="N5" s="1">
        <f t="shared" ref="N5:N13" si="0">M5/L5*100</f>
        <v>88</v>
      </c>
      <c r="O5" s="5" t="str">
        <f>IF(N5&gt;=80,"A",IF(N5&gt;=70,"B",IF(N5&gt;=60,"C")))</f>
        <v>A</v>
      </c>
      <c r="R5" s="28" t="s">
        <v>101</v>
      </c>
      <c r="S5" s="5" t="s">
        <v>50</v>
      </c>
    </row>
    <row r="6" spans="4:19" x14ac:dyDescent="0.25">
      <c r="F6" s="4">
        <v>3</v>
      </c>
      <c r="G6" s="1" t="s">
        <v>10</v>
      </c>
      <c r="H6" s="1">
        <v>90</v>
      </c>
      <c r="I6" s="1">
        <v>80</v>
      </c>
      <c r="J6" s="1">
        <v>80</v>
      </c>
      <c r="K6" s="1">
        <v>88</v>
      </c>
      <c r="L6" s="1">
        <v>400</v>
      </c>
      <c r="M6" s="1">
        <f t="shared" ref="M6:M13" si="1">SUM(H6:K6)</f>
        <v>338</v>
      </c>
      <c r="N6" s="1">
        <f t="shared" si="0"/>
        <v>84.5</v>
      </c>
      <c r="O6" s="5" t="str">
        <f>IF(N5&gt;=80,"A",IF(N5&gt;=70,"B",IF(N5&gt;=60,"C")))</f>
        <v>A</v>
      </c>
      <c r="R6" s="28" t="s">
        <v>102</v>
      </c>
      <c r="S6" s="5" t="s">
        <v>103</v>
      </c>
    </row>
    <row r="7" spans="4:19" x14ac:dyDescent="0.25">
      <c r="F7" s="4">
        <v>4</v>
      </c>
      <c r="G7" s="1" t="s">
        <v>11</v>
      </c>
      <c r="H7" s="1">
        <v>85</v>
      </c>
      <c r="I7" s="1">
        <v>82</v>
      </c>
      <c r="J7" s="1">
        <v>75</v>
      </c>
      <c r="K7" s="1">
        <v>85</v>
      </c>
      <c r="L7" s="1">
        <v>400</v>
      </c>
      <c r="M7" s="1">
        <f t="shared" si="1"/>
        <v>327</v>
      </c>
      <c r="N7" s="1">
        <f t="shared" si="0"/>
        <v>81.75</v>
      </c>
      <c r="O7" s="5" t="str">
        <f t="shared" ref="O7:O13" si="2">IF(N6&gt;=80,"A",IF(N6&gt;=70,"B",IF(N6&gt;=60,"C")))</f>
        <v>A</v>
      </c>
      <c r="R7" s="28" t="s">
        <v>104</v>
      </c>
      <c r="S7" s="5" t="s">
        <v>105</v>
      </c>
    </row>
    <row r="8" spans="4:19" x14ac:dyDescent="0.25">
      <c r="F8" s="4">
        <v>5</v>
      </c>
      <c r="G8" s="1" t="s">
        <v>12</v>
      </c>
      <c r="H8" s="1">
        <v>80</v>
      </c>
      <c r="I8" s="1">
        <v>80</v>
      </c>
      <c r="J8" s="1">
        <v>73</v>
      </c>
      <c r="K8" s="1">
        <v>78</v>
      </c>
      <c r="L8" s="1">
        <v>400</v>
      </c>
      <c r="M8" s="1">
        <f t="shared" si="1"/>
        <v>311</v>
      </c>
      <c r="N8" s="1">
        <f t="shared" si="0"/>
        <v>77.75</v>
      </c>
      <c r="O8" s="5" t="str">
        <f t="shared" si="2"/>
        <v>A</v>
      </c>
      <c r="R8" s="28" t="s">
        <v>106</v>
      </c>
      <c r="S8" s="5" t="s">
        <v>107</v>
      </c>
    </row>
    <row r="9" spans="4:19" ht="15.75" thickBot="1" x14ac:dyDescent="0.3">
      <c r="F9" s="4">
        <v>6</v>
      </c>
      <c r="G9" s="1" t="s">
        <v>13</v>
      </c>
      <c r="H9" s="1">
        <v>75</v>
      </c>
      <c r="I9" s="1">
        <v>79</v>
      </c>
      <c r="J9" s="1">
        <v>70</v>
      </c>
      <c r="K9" s="1">
        <v>72</v>
      </c>
      <c r="L9" s="1">
        <v>400</v>
      </c>
      <c r="M9" s="1">
        <f t="shared" si="1"/>
        <v>296</v>
      </c>
      <c r="N9" s="1">
        <f t="shared" si="0"/>
        <v>74</v>
      </c>
      <c r="O9" s="5" t="str">
        <f t="shared" si="2"/>
        <v>B</v>
      </c>
      <c r="R9" s="30" t="s">
        <v>108</v>
      </c>
      <c r="S9" s="2" t="s">
        <v>109</v>
      </c>
    </row>
    <row r="10" spans="4:19" x14ac:dyDescent="0.25">
      <c r="F10" s="4">
        <v>7</v>
      </c>
      <c r="G10" s="1" t="s">
        <v>14</v>
      </c>
      <c r="H10" s="1">
        <v>70</v>
      </c>
      <c r="I10" s="1">
        <v>70</v>
      </c>
      <c r="J10" s="1">
        <v>69</v>
      </c>
      <c r="K10" s="1">
        <v>69</v>
      </c>
      <c r="L10" s="1">
        <v>400</v>
      </c>
      <c r="M10" s="1">
        <f t="shared" si="1"/>
        <v>278</v>
      </c>
      <c r="N10" s="1">
        <f t="shared" si="0"/>
        <v>69.5</v>
      </c>
      <c r="O10" s="5" t="str">
        <f t="shared" si="2"/>
        <v>B</v>
      </c>
      <c r="R10" s="1"/>
      <c r="S10" s="1"/>
    </row>
    <row r="11" spans="4:19" x14ac:dyDescent="0.25">
      <c r="F11" s="4">
        <v>8</v>
      </c>
      <c r="G11" s="1" t="s">
        <v>15</v>
      </c>
      <c r="H11" s="1">
        <v>60</v>
      </c>
      <c r="I11" s="1">
        <v>75</v>
      </c>
      <c r="J11" s="1">
        <v>67</v>
      </c>
      <c r="K11" s="1">
        <v>66</v>
      </c>
      <c r="L11" s="1">
        <v>400</v>
      </c>
      <c r="M11" s="1">
        <f t="shared" si="1"/>
        <v>268</v>
      </c>
      <c r="N11" s="1">
        <f t="shared" si="0"/>
        <v>67</v>
      </c>
      <c r="O11" s="5" t="str">
        <f t="shared" si="2"/>
        <v>C</v>
      </c>
      <c r="R11" s="1"/>
      <c r="S11" s="1"/>
    </row>
    <row r="12" spans="4:19" x14ac:dyDescent="0.25">
      <c r="F12" s="4">
        <v>9</v>
      </c>
      <c r="G12" s="1" t="s">
        <v>16</v>
      </c>
      <c r="H12" s="1">
        <v>66</v>
      </c>
      <c r="I12" s="1">
        <v>69</v>
      </c>
      <c r="J12" s="1">
        <v>64</v>
      </c>
      <c r="K12" s="1">
        <v>63</v>
      </c>
      <c r="L12" s="1">
        <v>400</v>
      </c>
      <c r="M12" s="1">
        <f t="shared" si="1"/>
        <v>262</v>
      </c>
      <c r="N12" s="1">
        <f t="shared" si="0"/>
        <v>65.5</v>
      </c>
      <c r="O12" s="5" t="str">
        <f t="shared" si="2"/>
        <v>C</v>
      </c>
      <c r="R12" s="1"/>
      <c r="S12" s="1"/>
    </row>
    <row r="13" spans="4:19" ht="15.75" thickBot="1" x14ac:dyDescent="0.3">
      <c r="F13" s="6">
        <v>10</v>
      </c>
      <c r="G13" s="7" t="s">
        <v>17</v>
      </c>
      <c r="H13" s="7">
        <v>69</v>
      </c>
      <c r="I13" s="7">
        <v>66</v>
      </c>
      <c r="J13" s="7">
        <v>63</v>
      </c>
      <c r="K13" s="7">
        <v>63</v>
      </c>
      <c r="L13" s="7">
        <v>400</v>
      </c>
      <c r="M13" s="7">
        <f t="shared" si="1"/>
        <v>261</v>
      </c>
      <c r="N13" s="7">
        <f t="shared" si="0"/>
        <v>65.25</v>
      </c>
      <c r="O13" s="2" t="str">
        <f t="shared" si="2"/>
        <v>C</v>
      </c>
    </row>
    <row r="24" spans="14:15" x14ac:dyDescent="0.25">
      <c r="O24" s="1"/>
    </row>
    <row r="29" spans="14:15" x14ac:dyDescent="0.25">
      <c r="N29" s="1"/>
      <c r="O29" s="1"/>
    </row>
  </sheetData>
  <mergeCells count="2">
    <mergeCell ref="F2:O2"/>
    <mergeCell ref="R4:S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4:S13"/>
  <sheetViews>
    <sheetView topLeftCell="B1" zoomScale="85" zoomScaleNormal="85" workbookViewId="0">
      <selection activeCell="N7" sqref="N7"/>
    </sheetView>
  </sheetViews>
  <sheetFormatPr defaultRowHeight="15" x14ac:dyDescent="0.25"/>
  <cols>
    <col min="7" max="7" width="7.42578125" customWidth="1"/>
    <col min="8" max="8" width="9.5703125" customWidth="1"/>
    <col min="9" max="9" width="8.85546875" customWidth="1"/>
    <col min="10" max="10" width="10.7109375" customWidth="1"/>
    <col min="11" max="11" width="8.140625" customWidth="1"/>
    <col min="12" max="13" width="12.28515625" customWidth="1"/>
    <col min="14" max="14" width="5.5703125" customWidth="1"/>
    <col min="15" max="15" width="7.140625" customWidth="1"/>
    <col min="16" max="16" width="6.42578125" customWidth="1"/>
    <col min="18" max="18" width="8" customWidth="1"/>
  </cols>
  <sheetData>
    <row r="4" spans="7:19" ht="15.75" thickBot="1" x14ac:dyDescent="0.3"/>
    <row r="5" spans="7:19" ht="27" customHeight="1" x14ac:dyDescent="0.4">
      <c r="G5" s="55" t="s">
        <v>86</v>
      </c>
      <c r="H5" s="56"/>
      <c r="I5" s="56"/>
      <c r="J5" s="56"/>
      <c r="K5" s="56"/>
      <c r="L5" s="56"/>
      <c r="M5" s="56"/>
      <c r="N5" s="56"/>
      <c r="O5" s="56"/>
      <c r="P5" s="57"/>
    </row>
    <row r="6" spans="7:19" ht="32.25" customHeight="1" thickBot="1" x14ac:dyDescent="0.3">
      <c r="G6" s="32" t="s">
        <v>79</v>
      </c>
      <c r="H6" s="3" t="s">
        <v>78</v>
      </c>
      <c r="I6" s="3" t="s">
        <v>80</v>
      </c>
      <c r="J6" s="3" t="s">
        <v>81</v>
      </c>
      <c r="K6" s="3" t="s">
        <v>94</v>
      </c>
      <c r="L6" s="3" t="s">
        <v>93</v>
      </c>
      <c r="M6" s="3" t="s">
        <v>82</v>
      </c>
      <c r="N6" s="3" t="s">
        <v>83</v>
      </c>
      <c r="O6" s="3" t="s">
        <v>85</v>
      </c>
      <c r="P6" s="33" t="s">
        <v>84</v>
      </c>
    </row>
    <row r="7" spans="7:19" ht="15.75" x14ac:dyDescent="0.25">
      <c r="G7" s="28" t="s">
        <v>87</v>
      </c>
      <c r="H7" s="13">
        <v>7657</v>
      </c>
      <c r="I7" s="13">
        <v>8000</v>
      </c>
      <c r="J7" s="13">
        <f>I7-H7</f>
        <v>343</v>
      </c>
      <c r="K7" s="13">
        <f>IF(J7&gt;=1000,J7*10,IF(J7&gt;=800,J7*7,IF(J7&gt;=500,J7*5,IF(J7&gt;=300,J7*3))))</f>
        <v>1029</v>
      </c>
      <c r="L7" s="36">
        <v>45290</v>
      </c>
      <c r="M7" s="38">
        <v>45115</v>
      </c>
      <c r="N7" s="13">
        <f>IF(L7&gt;M7,K7*3%,0)</f>
        <v>30.869999999999997</v>
      </c>
      <c r="O7" s="13">
        <f>IF(K7&gt;500,K7*4%,0)</f>
        <v>41.160000000000004</v>
      </c>
      <c r="P7" s="48">
        <f>K7+N7+O7</f>
        <v>1101.03</v>
      </c>
      <c r="R7" s="58" t="s">
        <v>95</v>
      </c>
      <c r="S7" s="54"/>
    </row>
    <row r="8" spans="7:19" ht="30" x14ac:dyDescent="0.25">
      <c r="G8" s="28" t="s">
        <v>88</v>
      </c>
      <c r="H8" s="13">
        <v>8375</v>
      </c>
      <c r="I8" s="13">
        <v>9000</v>
      </c>
      <c r="J8" s="13">
        <f t="shared" ref="J8:J12" si="0">I8-H8</f>
        <v>625</v>
      </c>
      <c r="K8" s="13">
        <f t="shared" ref="K8:K12" si="1">IF(J8&gt;=1000,J8*10,IF(J8&gt;=800,J8*7,IF(J8&gt;=500,J8*5,IF(J8&gt;=300,J8*3))))</f>
        <v>3125</v>
      </c>
      <c r="L8" s="36">
        <v>45291</v>
      </c>
      <c r="M8" s="38">
        <v>45116</v>
      </c>
      <c r="N8" s="13">
        <f t="shared" ref="N8:N12" si="2">IF(L8&gt;M8,K8*3%,0)</f>
        <v>93.75</v>
      </c>
      <c r="O8" s="13">
        <f t="shared" ref="O8:O12" si="3">IF(K8&gt;500,K8*4%,0)</f>
        <v>125</v>
      </c>
      <c r="P8" s="48">
        <f t="shared" ref="P8:P12" si="4">K8+N8+O8</f>
        <v>3343.75</v>
      </c>
      <c r="R8" s="32" t="s">
        <v>94</v>
      </c>
      <c r="S8" s="5" t="s">
        <v>96</v>
      </c>
    </row>
    <row r="9" spans="7:19" x14ac:dyDescent="0.25">
      <c r="G9" s="28" t="s">
        <v>89</v>
      </c>
      <c r="H9" s="13">
        <v>8576</v>
      </c>
      <c r="I9" s="13">
        <v>9509</v>
      </c>
      <c r="J9" s="13">
        <f t="shared" si="0"/>
        <v>933</v>
      </c>
      <c r="K9" s="13">
        <f t="shared" si="1"/>
        <v>6531</v>
      </c>
      <c r="L9" s="36">
        <v>45292</v>
      </c>
      <c r="M9" s="38">
        <v>45117</v>
      </c>
      <c r="N9" s="13">
        <f t="shared" si="2"/>
        <v>195.93</v>
      </c>
      <c r="O9" s="13">
        <f t="shared" si="3"/>
        <v>261.24</v>
      </c>
      <c r="P9" s="48">
        <f t="shared" si="4"/>
        <v>6988.17</v>
      </c>
      <c r="R9" s="40" t="s">
        <v>97</v>
      </c>
      <c r="S9" s="42">
        <v>0.1</v>
      </c>
    </row>
    <row r="10" spans="7:19" x14ac:dyDescent="0.25">
      <c r="G10" s="28" t="s">
        <v>90</v>
      </c>
      <c r="H10" s="35">
        <v>8457</v>
      </c>
      <c r="I10" s="35">
        <v>9867</v>
      </c>
      <c r="J10" s="13">
        <f t="shared" si="0"/>
        <v>1410</v>
      </c>
      <c r="K10" s="13">
        <f t="shared" si="1"/>
        <v>14100</v>
      </c>
      <c r="L10" s="36">
        <v>45293</v>
      </c>
      <c r="M10" s="38">
        <v>45118</v>
      </c>
      <c r="N10" s="13">
        <f t="shared" si="2"/>
        <v>423</v>
      </c>
      <c r="O10" s="13">
        <f t="shared" si="3"/>
        <v>564</v>
      </c>
      <c r="P10" s="48">
        <f t="shared" si="4"/>
        <v>15087</v>
      </c>
      <c r="R10" s="40" t="s">
        <v>98</v>
      </c>
      <c r="S10" s="42">
        <v>7.0000000000000007E-2</v>
      </c>
    </row>
    <row r="11" spans="7:19" x14ac:dyDescent="0.25">
      <c r="G11" s="28" t="s">
        <v>91</v>
      </c>
      <c r="H11" s="35">
        <v>8575</v>
      </c>
      <c r="I11" s="35">
        <v>9874</v>
      </c>
      <c r="J11" s="13">
        <f t="shared" si="0"/>
        <v>1299</v>
      </c>
      <c r="K11" s="13">
        <f t="shared" si="1"/>
        <v>12990</v>
      </c>
      <c r="L11" s="36">
        <v>45294</v>
      </c>
      <c r="M11" s="38">
        <v>45119</v>
      </c>
      <c r="N11" s="13">
        <f t="shared" si="2"/>
        <v>389.7</v>
      </c>
      <c r="O11" s="13">
        <f t="shared" si="3"/>
        <v>519.6</v>
      </c>
      <c r="P11" s="48">
        <f t="shared" si="4"/>
        <v>13899.300000000001</v>
      </c>
      <c r="R11" s="40" t="s">
        <v>99</v>
      </c>
      <c r="S11" s="42">
        <v>0.05</v>
      </c>
    </row>
    <row r="12" spans="7:19" ht="15.75" thickBot="1" x14ac:dyDescent="0.3">
      <c r="G12" s="30" t="s">
        <v>92</v>
      </c>
      <c r="H12" s="16">
        <v>2847</v>
      </c>
      <c r="I12" s="16">
        <v>5000</v>
      </c>
      <c r="J12" s="16">
        <f t="shared" si="0"/>
        <v>2153</v>
      </c>
      <c r="K12" s="16">
        <f t="shared" si="1"/>
        <v>21530</v>
      </c>
      <c r="L12" s="37">
        <v>45295</v>
      </c>
      <c r="M12" s="39">
        <v>45120</v>
      </c>
      <c r="N12" s="16">
        <f t="shared" si="2"/>
        <v>645.9</v>
      </c>
      <c r="O12" s="16">
        <f t="shared" si="3"/>
        <v>861.2</v>
      </c>
      <c r="P12" s="49">
        <f t="shared" si="4"/>
        <v>23037.100000000002</v>
      </c>
      <c r="R12" s="41" t="s">
        <v>100</v>
      </c>
      <c r="S12" s="43">
        <v>0.03</v>
      </c>
    </row>
    <row r="13" spans="7:19" x14ac:dyDescent="0.25">
      <c r="K13" s="34"/>
    </row>
  </sheetData>
  <mergeCells count="2">
    <mergeCell ref="G5:P5"/>
    <mergeCell ref="R7:S7"/>
  </mergeCells>
  <printOptions verticalCentered="1"/>
  <pageMargins left="1.299212598425197" right="1.4960629921259843" top="1.7322834645669292" bottom="1.1417322834645669" header="0.9055118110236221" footer="0"/>
  <pageSetup paperSize="5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34"/>
  <sheetViews>
    <sheetView topLeftCell="A10" zoomScaleNormal="100" workbookViewId="0">
      <selection activeCell="L28" sqref="L28"/>
    </sheetView>
  </sheetViews>
  <sheetFormatPr defaultRowHeight="15" x14ac:dyDescent="0.25"/>
  <cols>
    <col min="2" max="2" width="9.85546875" bestFit="1" customWidth="1"/>
    <col min="3" max="3" width="7.28515625" customWidth="1"/>
    <col min="4" max="4" width="10.42578125" customWidth="1"/>
    <col min="5" max="5" width="3.42578125" bestFit="1" customWidth="1"/>
    <col min="6" max="6" width="9.7109375" customWidth="1"/>
    <col min="8" max="8" width="11.28515625" customWidth="1"/>
  </cols>
  <sheetData>
    <row r="1" ht="39" customHeight="1" x14ac:dyDescent="0.25"/>
    <row r="19" spans="5:12" ht="17.25" customHeight="1" x14ac:dyDescent="0.25"/>
    <row r="20" spans="5:12" ht="15.75" customHeight="1" thickBot="1" x14ac:dyDescent="0.3"/>
    <row r="21" spans="5:12" ht="24" customHeight="1" x14ac:dyDescent="0.4">
      <c r="E21" s="19"/>
      <c r="F21" s="20"/>
      <c r="G21" s="20">
        <v>-2023</v>
      </c>
      <c r="H21" s="21" t="s">
        <v>35</v>
      </c>
      <c r="I21" s="20"/>
      <c r="J21" s="20"/>
      <c r="K21" s="20"/>
      <c r="L21" s="23"/>
    </row>
    <row r="22" spans="5:12" ht="30.75" customHeight="1" x14ac:dyDescent="0.25">
      <c r="E22" s="18" t="s">
        <v>0</v>
      </c>
      <c r="F22" s="17" t="s">
        <v>20</v>
      </c>
      <c r="G22" s="17" t="s">
        <v>21</v>
      </c>
      <c r="H22" s="17" t="s">
        <v>37</v>
      </c>
      <c r="I22" s="17" t="s">
        <v>38</v>
      </c>
      <c r="J22" s="17" t="s">
        <v>39</v>
      </c>
      <c r="K22" s="17" t="s">
        <v>36</v>
      </c>
      <c r="L22" s="22" t="s">
        <v>34</v>
      </c>
    </row>
    <row r="23" spans="5:12" x14ac:dyDescent="0.25">
      <c r="E23" s="11">
        <v>1</v>
      </c>
      <c r="F23" s="1" t="s">
        <v>22</v>
      </c>
      <c r="G23" s="12">
        <v>20000</v>
      </c>
      <c r="H23" s="13">
        <f>5/100*G23</f>
        <v>1000</v>
      </c>
      <c r="I23" s="13">
        <f>2/100*G23</f>
        <v>400</v>
      </c>
      <c r="J23" s="12">
        <f>G23+H23+I23</f>
        <v>21400</v>
      </c>
      <c r="K23" s="13">
        <f>IF(J23&gt;=15000,5/100*J23,0/100*J23)</f>
        <v>1070</v>
      </c>
      <c r="L23" s="44">
        <f>J23-K23</f>
        <v>20330</v>
      </c>
    </row>
    <row r="24" spans="5:12" x14ac:dyDescent="0.25">
      <c r="E24" s="11">
        <v>2</v>
      </c>
      <c r="F24" s="1" t="s">
        <v>23</v>
      </c>
      <c r="G24" s="12">
        <v>20000</v>
      </c>
      <c r="H24" s="13">
        <f t="shared" ref="H24:H34" si="0">5/100*G24</f>
        <v>1000</v>
      </c>
      <c r="I24" s="13">
        <f t="shared" ref="I24:I34" si="1">2/100*G24</f>
        <v>400</v>
      </c>
      <c r="J24" s="12">
        <f t="shared" ref="J24:J34" si="2">G24+H24+I24</f>
        <v>21400</v>
      </c>
      <c r="K24" s="13">
        <f t="shared" ref="K24:K34" si="3">IF(J24&gt;=15000,5/100*J24,0/100*J24)</f>
        <v>1070</v>
      </c>
      <c r="L24" s="44">
        <f t="shared" ref="L24:L34" si="4">J24-K24</f>
        <v>20330</v>
      </c>
    </row>
    <row r="25" spans="5:12" x14ac:dyDescent="0.25">
      <c r="E25" s="11">
        <v>3</v>
      </c>
      <c r="F25" s="1" t="s">
        <v>24</v>
      </c>
      <c r="G25" s="12">
        <v>45000</v>
      </c>
      <c r="H25" s="13">
        <f t="shared" si="0"/>
        <v>2250</v>
      </c>
      <c r="I25" s="13">
        <f t="shared" si="1"/>
        <v>900</v>
      </c>
      <c r="J25" s="12">
        <f t="shared" si="2"/>
        <v>48150</v>
      </c>
      <c r="K25" s="13">
        <f t="shared" si="3"/>
        <v>2407.5</v>
      </c>
      <c r="L25" s="44">
        <f t="shared" si="4"/>
        <v>45742.5</v>
      </c>
    </row>
    <row r="26" spans="5:12" x14ac:dyDescent="0.25">
      <c r="E26" s="11">
        <v>4</v>
      </c>
      <c r="F26" s="1" t="s">
        <v>25</v>
      </c>
      <c r="G26" s="12">
        <v>20500</v>
      </c>
      <c r="H26" s="13">
        <f t="shared" si="0"/>
        <v>1025</v>
      </c>
      <c r="I26" s="13">
        <f t="shared" si="1"/>
        <v>410</v>
      </c>
      <c r="J26" s="12">
        <f t="shared" si="2"/>
        <v>21935</v>
      </c>
      <c r="K26" s="13">
        <f t="shared" si="3"/>
        <v>1096.75</v>
      </c>
      <c r="L26" s="44">
        <f t="shared" si="4"/>
        <v>20838.25</v>
      </c>
    </row>
    <row r="27" spans="5:12" x14ac:dyDescent="0.25">
      <c r="E27" s="11">
        <v>5</v>
      </c>
      <c r="F27" s="1" t="s">
        <v>26</v>
      </c>
      <c r="G27" s="12">
        <v>25000</v>
      </c>
      <c r="H27" s="13">
        <f t="shared" si="0"/>
        <v>1250</v>
      </c>
      <c r="I27" s="13">
        <f t="shared" si="1"/>
        <v>500</v>
      </c>
      <c r="J27" s="12">
        <f t="shared" si="2"/>
        <v>26750</v>
      </c>
      <c r="K27" s="13">
        <f t="shared" si="3"/>
        <v>1337.5</v>
      </c>
      <c r="L27" s="44">
        <f t="shared" si="4"/>
        <v>25412.5</v>
      </c>
    </row>
    <row r="28" spans="5:12" x14ac:dyDescent="0.25">
      <c r="E28" s="11">
        <v>6</v>
      </c>
      <c r="F28" s="1" t="s">
        <v>27</v>
      </c>
      <c r="G28" s="12">
        <v>30000</v>
      </c>
      <c r="H28" s="13">
        <f t="shared" si="0"/>
        <v>1500</v>
      </c>
      <c r="I28" s="13">
        <f t="shared" si="1"/>
        <v>600</v>
      </c>
      <c r="J28" s="12">
        <f t="shared" si="2"/>
        <v>32100</v>
      </c>
      <c r="K28" s="13">
        <f t="shared" si="3"/>
        <v>1605</v>
      </c>
      <c r="L28" s="44">
        <f t="shared" si="4"/>
        <v>30495</v>
      </c>
    </row>
    <row r="29" spans="5:12" x14ac:dyDescent="0.25">
      <c r="E29" s="11">
        <v>7</v>
      </c>
      <c r="F29" s="1" t="s">
        <v>28</v>
      </c>
      <c r="G29" s="12">
        <v>12000</v>
      </c>
      <c r="H29" s="13">
        <f t="shared" si="0"/>
        <v>600</v>
      </c>
      <c r="I29" s="13">
        <f t="shared" si="1"/>
        <v>240</v>
      </c>
      <c r="J29" s="12">
        <f t="shared" si="2"/>
        <v>12840</v>
      </c>
      <c r="K29" s="13">
        <f t="shared" si="3"/>
        <v>0</v>
      </c>
      <c r="L29" s="44">
        <f t="shared" si="4"/>
        <v>12840</v>
      </c>
    </row>
    <row r="30" spans="5:12" x14ac:dyDescent="0.25">
      <c r="E30" s="11">
        <v>8</v>
      </c>
      <c r="F30" s="1" t="s">
        <v>29</v>
      </c>
      <c r="G30" s="12">
        <v>20000</v>
      </c>
      <c r="H30" s="13">
        <f t="shared" si="0"/>
        <v>1000</v>
      </c>
      <c r="I30" s="13">
        <f t="shared" si="1"/>
        <v>400</v>
      </c>
      <c r="J30" s="12">
        <f t="shared" si="2"/>
        <v>21400</v>
      </c>
      <c r="K30" s="13">
        <f t="shared" si="3"/>
        <v>1070</v>
      </c>
      <c r="L30" s="44">
        <f t="shared" si="4"/>
        <v>20330</v>
      </c>
    </row>
    <row r="31" spans="5:12" x14ac:dyDescent="0.25">
      <c r="E31" s="11">
        <v>9</v>
      </c>
      <c r="F31" s="1" t="s">
        <v>30</v>
      </c>
      <c r="G31" s="12">
        <v>20590</v>
      </c>
      <c r="H31" s="13">
        <f t="shared" si="0"/>
        <v>1029.5</v>
      </c>
      <c r="I31" s="13">
        <f t="shared" si="1"/>
        <v>411.8</v>
      </c>
      <c r="J31" s="12">
        <f t="shared" si="2"/>
        <v>22031.3</v>
      </c>
      <c r="K31" s="13">
        <f t="shared" si="3"/>
        <v>1101.5650000000001</v>
      </c>
      <c r="L31" s="44">
        <f t="shared" si="4"/>
        <v>20929.735000000001</v>
      </c>
    </row>
    <row r="32" spans="5:12" x14ac:dyDescent="0.25">
      <c r="E32" s="11">
        <v>10</v>
      </c>
      <c r="F32" s="1" t="s">
        <v>31</v>
      </c>
      <c r="G32" s="12">
        <v>28000</v>
      </c>
      <c r="H32" s="13">
        <f t="shared" si="0"/>
        <v>1400</v>
      </c>
      <c r="I32" s="13">
        <f t="shared" si="1"/>
        <v>560</v>
      </c>
      <c r="J32" s="12">
        <f t="shared" si="2"/>
        <v>29960</v>
      </c>
      <c r="K32" s="13">
        <f t="shared" si="3"/>
        <v>1498</v>
      </c>
      <c r="L32" s="44">
        <f t="shared" si="4"/>
        <v>28462</v>
      </c>
    </row>
    <row r="33" spans="5:12" x14ac:dyDescent="0.25">
      <c r="E33" s="11">
        <v>11</v>
      </c>
      <c r="F33" s="1" t="s">
        <v>32</v>
      </c>
      <c r="G33" s="12">
        <v>30000</v>
      </c>
      <c r="H33" s="13">
        <f t="shared" si="0"/>
        <v>1500</v>
      </c>
      <c r="I33" s="13">
        <f t="shared" si="1"/>
        <v>600</v>
      </c>
      <c r="J33" s="12">
        <f t="shared" si="2"/>
        <v>32100</v>
      </c>
      <c r="K33" s="13">
        <f t="shared" si="3"/>
        <v>1605</v>
      </c>
      <c r="L33" s="44">
        <f t="shared" si="4"/>
        <v>30495</v>
      </c>
    </row>
    <row r="34" spans="5:12" ht="15.75" thickBot="1" x14ac:dyDescent="0.3">
      <c r="E34" s="14">
        <v>12</v>
      </c>
      <c r="F34" s="7" t="s">
        <v>33</v>
      </c>
      <c r="G34" s="15">
        <v>40000</v>
      </c>
      <c r="H34" s="16">
        <f t="shared" si="0"/>
        <v>2000</v>
      </c>
      <c r="I34" s="16">
        <f t="shared" si="1"/>
        <v>800</v>
      </c>
      <c r="J34" s="15">
        <f t="shared" si="2"/>
        <v>42800</v>
      </c>
      <c r="K34" s="16">
        <f t="shared" si="3"/>
        <v>2140</v>
      </c>
      <c r="L34" s="45">
        <f t="shared" si="4"/>
        <v>40660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"/>
  <sheetViews>
    <sheetView workbookViewId="0">
      <selection activeCell="Z5" sqref="Z5"/>
    </sheetView>
  </sheetViews>
  <sheetFormatPr defaultRowHeight="15" x14ac:dyDescent="0.25"/>
  <cols>
    <col min="2" max="2" width="3.28515625" customWidth="1"/>
    <col min="4" max="7" width="4.28515625" bestFit="1" customWidth="1"/>
    <col min="8" max="8" width="4.7109375" bestFit="1" customWidth="1"/>
    <col min="9" max="24" width="4.28515625" bestFit="1" customWidth="1"/>
    <col min="25" max="25" width="13.42578125" customWidth="1"/>
    <col min="26" max="26" width="10.42578125" customWidth="1"/>
    <col min="27" max="27" width="11.42578125" customWidth="1"/>
  </cols>
  <sheetData>
    <row r="2" spans="2:27" ht="15.75" thickBot="1" x14ac:dyDescent="0.3"/>
    <row r="3" spans="2:27" ht="41.25" customHeight="1" x14ac:dyDescent="0.4">
      <c r="B3" s="59" t="s">
        <v>75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1"/>
    </row>
    <row r="4" spans="2:27" ht="45" x14ac:dyDescent="0.25">
      <c r="B4" s="24" t="s">
        <v>40</v>
      </c>
      <c r="C4" s="25" t="s">
        <v>41</v>
      </c>
      <c r="D4" s="26" t="s">
        <v>54</v>
      </c>
      <c r="E4" s="26" t="s">
        <v>55</v>
      </c>
      <c r="F4" s="26" t="s">
        <v>56</v>
      </c>
      <c r="G4" s="26" t="s">
        <v>57</v>
      </c>
      <c r="H4" s="26" t="s">
        <v>58</v>
      </c>
      <c r="I4" s="26" t="s">
        <v>59</v>
      </c>
      <c r="J4" s="26" t="s">
        <v>60</v>
      </c>
      <c r="K4" s="26" t="s">
        <v>61</v>
      </c>
      <c r="L4" s="26" t="s">
        <v>62</v>
      </c>
      <c r="M4" s="26" t="s">
        <v>63</v>
      </c>
      <c r="N4" s="26" t="s">
        <v>64</v>
      </c>
      <c r="O4" s="26" t="s">
        <v>65</v>
      </c>
      <c r="P4" s="26" t="s">
        <v>66</v>
      </c>
      <c r="Q4" s="26" t="s">
        <v>67</v>
      </c>
      <c r="R4" s="26" t="s">
        <v>68</v>
      </c>
      <c r="S4" s="26" t="s">
        <v>69</v>
      </c>
      <c r="T4" s="26" t="s">
        <v>72</v>
      </c>
      <c r="U4" s="26" t="s">
        <v>70</v>
      </c>
      <c r="V4" s="26" t="s">
        <v>71</v>
      </c>
      <c r="W4" s="26" t="s">
        <v>73</v>
      </c>
      <c r="X4" s="26" t="s">
        <v>74</v>
      </c>
      <c r="Y4" s="26" t="s">
        <v>51</v>
      </c>
      <c r="Z4" s="25" t="s">
        <v>52</v>
      </c>
      <c r="AA4" s="27" t="s">
        <v>53</v>
      </c>
    </row>
    <row r="5" spans="2:27" x14ac:dyDescent="0.25">
      <c r="B5" s="28">
        <v>1</v>
      </c>
      <c r="C5" s="1" t="s">
        <v>42</v>
      </c>
      <c r="D5" s="1" t="s">
        <v>49</v>
      </c>
      <c r="E5" s="1" t="s">
        <v>49</v>
      </c>
      <c r="F5" s="1" t="s">
        <v>50</v>
      </c>
      <c r="G5" s="1" t="s">
        <v>49</v>
      </c>
      <c r="H5" s="1" t="s">
        <v>50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50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50</v>
      </c>
      <c r="U5" s="1" t="s">
        <v>50</v>
      </c>
      <c r="V5" s="1" t="s">
        <v>49</v>
      </c>
      <c r="W5" s="1" t="s">
        <v>50</v>
      </c>
      <c r="X5" s="1" t="s">
        <v>49</v>
      </c>
      <c r="Y5" s="29">
        <f>COUNTIF(A5:X5,"P")</f>
        <v>15</v>
      </c>
      <c r="Z5" s="1">
        <f>Y5/21*100</f>
        <v>71.428571428571431</v>
      </c>
      <c r="AA5" s="5" t="str">
        <f>IF(Z5&gt;=50,"Allowed",IF(Z5&lt;=50,"not allowed"))</f>
        <v>Allowed</v>
      </c>
    </row>
    <row r="6" spans="2:27" x14ac:dyDescent="0.25">
      <c r="B6" s="28">
        <v>2</v>
      </c>
      <c r="C6" s="1" t="s">
        <v>43</v>
      </c>
      <c r="D6" s="1" t="s">
        <v>49</v>
      </c>
      <c r="E6" s="1" t="s">
        <v>50</v>
      </c>
      <c r="F6" s="1" t="s">
        <v>49</v>
      </c>
      <c r="G6" s="1" t="s">
        <v>49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50</v>
      </c>
      <c r="M6" s="1" t="s">
        <v>49</v>
      </c>
      <c r="N6" s="1" t="s">
        <v>50</v>
      </c>
      <c r="O6" s="1" t="s">
        <v>49</v>
      </c>
      <c r="P6" s="1" t="s">
        <v>50</v>
      </c>
      <c r="Q6" s="1" t="s">
        <v>49</v>
      </c>
      <c r="R6" s="1" t="s">
        <v>50</v>
      </c>
      <c r="S6" s="1" t="s">
        <v>49</v>
      </c>
      <c r="T6" s="1" t="s">
        <v>50</v>
      </c>
      <c r="U6" s="1" t="s">
        <v>49</v>
      </c>
      <c r="V6" s="1" t="s">
        <v>50</v>
      </c>
      <c r="W6" s="1" t="s">
        <v>49</v>
      </c>
      <c r="X6" s="1" t="s">
        <v>50</v>
      </c>
      <c r="Y6" s="29">
        <f t="shared" ref="Y6:Y14" si="0">COUNTIF(A6:X6,"P")</f>
        <v>13</v>
      </c>
      <c r="Z6" s="1">
        <f t="shared" ref="Z6:Z14" si="1">Y6/21*100</f>
        <v>61.904761904761905</v>
      </c>
      <c r="AA6" s="5" t="str">
        <f t="shared" ref="AA6:AA14" si="2">IF(Z6&gt;=50,"Allowed",IF(Z6&lt;=50,"not allowed"))</f>
        <v>Allowed</v>
      </c>
    </row>
    <row r="7" spans="2:27" x14ac:dyDescent="0.25">
      <c r="B7" s="28">
        <v>3</v>
      </c>
      <c r="C7" s="1" t="s">
        <v>22</v>
      </c>
      <c r="D7" s="1" t="s">
        <v>49</v>
      </c>
      <c r="E7" s="1" t="s">
        <v>49</v>
      </c>
      <c r="F7" s="1" t="s">
        <v>50</v>
      </c>
      <c r="G7" s="1" t="s">
        <v>49</v>
      </c>
      <c r="H7" s="1" t="s">
        <v>50</v>
      </c>
      <c r="I7" s="1" t="s">
        <v>49</v>
      </c>
      <c r="J7" s="1" t="s">
        <v>50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29">
        <f t="shared" si="0"/>
        <v>18</v>
      </c>
      <c r="Z7" s="1">
        <f t="shared" si="1"/>
        <v>85.714285714285708</v>
      </c>
      <c r="AA7" s="5" t="str">
        <f t="shared" si="2"/>
        <v>Allowed</v>
      </c>
    </row>
    <row r="8" spans="2:27" x14ac:dyDescent="0.25">
      <c r="B8" s="28">
        <v>4</v>
      </c>
      <c r="C8" s="1" t="s">
        <v>27</v>
      </c>
      <c r="D8" s="1" t="s">
        <v>49</v>
      </c>
      <c r="E8" s="1" t="s">
        <v>50</v>
      </c>
      <c r="F8" s="1" t="s">
        <v>49</v>
      </c>
      <c r="G8" s="1" t="s">
        <v>49</v>
      </c>
      <c r="H8" s="1" t="s">
        <v>50</v>
      </c>
      <c r="I8" s="1" t="s">
        <v>49</v>
      </c>
      <c r="J8" s="1" t="s">
        <v>49</v>
      </c>
      <c r="K8" s="1" t="s">
        <v>50</v>
      </c>
      <c r="L8" s="1" t="s">
        <v>49</v>
      </c>
      <c r="M8" s="1" t="s">
        <v>49</v>
      </c>
      <c r="N8" s="1" t="s">
        <v>50</v>
      </c>
      <c r="O8" s="1" t="s">
        <v>49</v>
      </c>
      <c r="P8" s="1" t="s">
        <v>49</v>
      </c>
      <c r="Q8" s="1" t="s">
        <v>50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29">
        <f t="shared" si="0"/>
        <v>16</v>
      </c>
      <c r="Z8" s="1">
        <f t="shared" si="1"/>
        <v>76.19047619047619</v>
      </c>
      <c r="AA8" s="5" t="str">
        <f t="shared" si="2"/>
        <v>Allowed</v>
      </c>
    </row>
    <row r="9" spans="2:27" x14ac:dyDescent="0.25">
      <c r="B9" s="28">
        <v>5</v>
      </c>
      <c r="C9" s="1" t="s">
        <v>44</v>
      </c>
      <c r="D9" s="1" t="s">
        <v>50</v>
      </c>
      <c r="E9" s="1" t="s">
        <v>49</v>
      </c>
      <c r="F9" s="1" t="s">
        <v>50</v>
      </c>
      <c r="G9" s="1" t="s">
        <v>49</v>
      </c>
      <c r="H9" s="1" t="s">
        <v>50</v>
      </c>
      <c r="I9" s="1" t="s">
        <v>49</v>
      </c>
      <c r="J9" s="1" t="s">
        <v>50</v>
      </c>
      <c r="K9" s="1" t="s">
        <v>49</v>
      </c>
      <c r="L9" s="1" t="s">
        <v>50</v>
      </c>
      <c r="M9" s="1" t="s">
        <v>50</v>
      </c>
      <c r="N9" s="1" t="s">
        <v>49</v>
      </c>
      <c r="O9" s="1" t="s">
        <v>49</v>
      </c>
      <c r="P9" s="1" t="s">
        <v>50</v>
      </c>
      <c r="Q9" s="1" t="s">
        <v>49</v>
      </c>
      <c r="R9" s="1" t="s">
        <v>50</v>
      </c>
      <c r="S9" s="1" t="s">
        <v>49</v>
      </c>
      <c r="T9" s="1" t="s">
        <v>49</v>
      </c>
      <c r="U9" s="1" t="s">
        <v>49</v>
      </c>
      <c r="V9" s="1" t="s">
        <v>50</v>
      </c>
      <c r="W9" s="1" t="s">
        <v>49</v>
      </c>
      <c r="X9" s="1" t="s">
        <v>50</v>
      </c>
      <c r="Y9" s="29">
        <f t="shared" si="0"/>
        <v>11</v>
      </c>
      <c r="Z9" s="1">
        <f t="shared" si="1"/>
        <v>52.380952380952387</v>
      </c>
      <c r="AA9" s="5" t="str">
        <f t="shared" si="2"/>
        <v>Allowed</v>
      </c>
    </row>
    <row r="10" spans="2:27" x14ac:dyDescent="0.25">
      <c r="B10" s="28">
        <v>6</v>
      </c>
      <c r="C10" s="1" t="s">
        <v>45</v>
      </c>
      <c r="D10" s="1" t="s">
        <v>50</v>
      </c>
      <c r="E10" s="1" t="s">
        <v>49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50</v>
      </c>
      <c r="K10" s="1" t="s">
        <v>49</v>
      </c>
      <c r="L10" s="1" t="s">
        <v>50</v>
      </c>
      <c r="M10" s="1" t="s">
        <v>49</v>
      </c>
      <c r="N10" s="1" t="s">
        <v>49</v>
      </c>
      <c r="O10" s="1" t="s">
        <v>49</v>
      </c>
      <c r="P10" s="1" t="s">
        <v>50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50</v>
      </c>
      <c r="V10" s="1" t="s">
        <v>49</v>
      </c>
      <c r="W10" s="1" t="s">
        <v>49</v>
      </c>
      <c r="X10" s="1" t="s">
        <v>49</v>
      </c>
      <c r="Y10" s="29">
        <f t="shared" si="0"/>
        <v>15</v>
      </c>
      <c r="Z10" s="1">
        <f t="shared" si="1"/>
        <v>71.428571428571431</v>
      </c>
      <c r="AA10" s="5" t="str">
        <f t="shared" si="2"/>
        <v>Allowed</v>
      </c>
    </row>
    <row r="11" spans="2:27" x14ac:dyDescent="0.25">
      <c r="B11" s="28">
        <v>7</v>
      </c>
      <c r="C11" s="1" t="s">
        <v>46</v>
      </c>
      <c r="D11" s="1" t="s">
        <v>49</v>
      </c>
      <c r="E11" s="1" t="s">
        <v>49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49</v>
      </c>
      <c r="K11" s="1" t="s">
        <v>49</v>
      </c>
      <c r="L11" s="1" t="s">
        <v>49</v>
      </c>
      <c r="M11" s="1" t="s">
        <v>50</v>
      </c>
      <c r="N11" s="1" t="s">
        <v>50</v>
      </c>
      <c r="O11" s="1" t="s">
        <v>49</v>
      </c>
      <c r="P11" s="1" t="s">
        <v>49</v>
      </c>
      <c r="Q11" s="1" t="s">
        <v>50</v>
      </c>
      <c r="R11" s="1" t="s">
        <v>50</v>
      </c>
      <c r="S11" s="1" t="s">
        <v>50</v>
      </c>
      <c r="T11" s="1" t="s">
        <v>49</v>
      </c>
      <c r="U11" s="1" t="s">
        <v>50</v>
      </c>
      <c r="V11" s="1" t="s">
        <v>50</v>
      </c>
      <c r="W11" s="1" t="s">
        <v>49</v>
      </c>
      <c r="X11" s="1" t="s">
        <v>49</v>
      </c>
      <c r="Y11" s="29">
        <f t="shared" si="0"/>
        <v>10</v>
      </c>
      <c r="Z11" s="1">
        <f t="shared" si="1"/>
        <v>47.619047619047613</v>
      </c>
      <c r="AA11" s="46" t="str">
        <f t="shared" si="2"/>
        <v>not allowed</v>
      </c>
    </row>
    <row r="12" spans="2:27" x14ac:dyDescent="0.25">
      <c r="B12" s="28">
        <v>8</v>
      </c>
      <c r="C12" s="1" t="s">
        <v>28</v>
      </c>
      <c r="D12" s="1" t="s">
        <v>50</v>
      </c>
      <c r="E12" s="1" t="s">
        <v>49</v>
      </c>
      <c r="F12" s="1" t="s">
        <v>49</v>
      </c>
      <c r="G12" s="1" t="s">
        <v>50</v>
      </c>
      <c r="H12" s="1" t="s">
        <v>49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49</v>
      </c>
      <c r="N12" s="1" t="s">
        <v>49</v>
      </c>
      <c r="O12" s="1" t="s">
        <v>50</v>
      </c>
      <c r="P12" s="1" t="s">
        <v>49</v>
      </c>
      <c r="Q12" s="1" t="s">
        <v>50</v>
      </c>
      <c r="R12" s="1" t="s">
        <v>49</v>
      </c>
      <c r="S12" s="1" t="s">
        <v>49</v>
      </c>
      <c r="T12" s="1" t="s">
        <v>50</v>
      </c>
      <c r="U12" s="1" t="s">
        <v>50</v>
      </c>
      <c r="V12" s="1" t="s">
        <v>49</v>
      </c>
      <c r="W12" s="1" t="s">
        <v>49</v>
      </c>
      <c r="X12" s="1" t="s">
        <v>50</v>
      </c>
      <c r="Y12" s="29">
        <f t="shared" si="0"/>
        <v>10</v>
      </c>
      <c r="Z12" s="1">
        <f t="shared" si="1"/>
        <v>47.619047619047613</v>
      </c>
      <c r="AA12" s="46" t="str">
        <f t="shared" si="2"/>
        <v>not allowed</v>
      </c>
    </row>
    <row r="13" spans="2:27" x14ac:dyDescent="0.25">
      <c r="B13" s="28">
        <v>9</v>
      </c>
      <c r="C13" s="1" t="s">
        <v>47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50</v>
      </c>
      <c r="J13" s="1" t="s">
        <v>49</v>
      </c>
      <c r="K13" s="1" t="s">
        <v>49</v>
      </c>
      <c r="L13" s="1" t="s">
        <v>49</v>
      </c>
      <c r="M13" s="1" t="s">
        <v>50</v>
      </c>
      <c r="N13" s="1" t="s">
        <v>50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50</v>
      </c>
      <c r="Y13" s="29">
        <f t="shared" si="0"/>
        <v>17</v>
      </c>
      <c r="Z13" s="1">
        <f t="shared" si="1"/>
        <v>80.952380952380949</v>
      </c>
      <c r="AA13" s="5" t="str">
        <f t="shared" si="2"/>
        <v>Allowed</v>
      </c>
    </row>
    <row r="14" spans="2:27" ht="15.75" thickBot="1" x14ac:dyDescent="0.3">
      <c r="B14" s="30">
        <v>10</v>
      </c>
      <c r="C14" s="7" t="s">
        <v>48</v>
      </c>
      <c r="D14" s="7" t="s">
        <v>49</v>
      </c>
      <c r="E14" s="7" t="s">
        <v>50</v>
      </c>
      <c r="F14" s="7" t="s">
        <v>50</v>
      </c>
      <c r="G14" s="7" t="s">
        <v>49</v>
      </c>
      <c r="H14" s="7" t="s">
        <v>50</v>
      </c>
      <c r="I14" s="7" t="s">
        <v>49</v>
      </c>
      <c r="J14" s="7" t="s">
        <v>50</v>
      </c>
      <c r="K14" s="7" t="s">
        <v>49</v>
      </c>
      <c r="L14" s="7" t="s">
        <v>50</v>
      </c>
      <c r="M14" s="7" t="s">
        <v>49</v>
      </c>
      <c r="N14" s="7" t="s">
        <v>50</v>
      </c>
      <c r="O14" s="7" t="s">
        <v>50</v>
      </c>
      <c r="P14" s="7" t="s">
        <v>50</v>
      </c>
      <c r="Q14" s="7" t="s">
        <v>50</v>
      </c>
      <c r="R14" s="7" t="s">
        <v>50</v>
      </c>
      <c r="S14" s="7" t="s">
        <v>50</v>
      </c>
      <c r="T14" s="7" t="s">
        <v>50</v>
      </c>
      <c r="U14" s="7" t="s">
        <v>50</v>
      </c>
      <c r="V14" s="7" t="s">
        <v>50</v>
      </c>
      <c r="W14" s="7" t="s">
        <v>50</v>
      </c>
      <c r="X14" s="7" t="s">
        <v>50</v>
      </c>
      <c r="Y14" s="31">
        <f t="shared" si="0"/>
        <v>5</v>
      </c>
      <c r="Z14" s="7">
        <f t="shared" si="1"/>
        <v>23.809523809523807</v>
      </c>
      <c r="AA14" s="47" t="str">
        <f t="shared" si="2"/>
        <v>not allowed</v>
      </c>
    </row>
  </sheetData>
  <mergeCells count="1">
    <mergeCell ref="B3:AA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Resuilt card</vt:lpstr>
      <vt:lpstr>ELectricity bill</vt:lpstr>
      <vt:lpstr>Salary sheet</vt:lpstr>
      <vt:lpstr>Attandance sheet</vt:lpstr>
      <vt:lpstr>'ELectricity bill'!Print_Area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GVTI KOTLI</dc:creator>
  <cp:lastModifiedBy>m</cp:lastModifiedBy>
  <cp:lastPrinted>2023-02-01T22:46:52Z</cp:lastPrinted>
  <dcterms:created xsi:type="dcterms:W3CDTF">2023-01-18T10:59:44Z</dcterms:created>
  <dcterms:modified xsi:type="dcterms:W3CDTF">2023-04-26T06:10:33Z</dcterms:modified>
</cp:coreProperties>
</file>