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University\Term 13 - Fall 2017\CHG4343\Project\Code\IO\"/>
    </mc:Choice>
  </mc:AlternateContent>
  <bookViews>
    <workbookView xWindow="0" yWindow="0" windowWidth="20490" windowHeight="7200" activeTab="2"/>
  </bookViews>
  <sheets>
    <sheet name="Correlations" sheetId="5" r:id="rId1"/>
    <sheet name="Correlation Constants" sheetId="3" r:id="rId2"/>
    <sheet name="Species Data" sheetId="1" r:id="rId3"/>
    <sheet name="Data" sheetId="4" r:id="rId4"/>
  </sheets>
  <definedNames>
    <definedName name="Tref">'Species Data'!$AS$1</definedName>
    <definedName name="Tvalid">'Species Data'!$AS$2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0" i="1" l="1"/>
  <c r="AT10" i="1"/>
  <c r="AT11" i="1"/>
  <c r="AT8" i="1"/>
  <c r="AT9" i="1"/>
  <c r="AT7" i="1"/>
  <c r="AS7" i="1"/>
  <c r="E6" i="1"/>
  <c r="AW6" i="1"/>
  <c r="AU6" i="1"/>
  <c r="AW11" i="1"/>
  <c r="AW10" i="1"/>
  <c r="AW9" i="1"/>
  <c r="AW8" i="1"/>
  <c r="AW7" i="1"/>
  <c r="AV11" i="1"/>
  <c r="AV10" i="1"/>
  <c r="AV9" i="1"/>
  <c r="AV8" i="1"/>
  <c r="AV7" i="1"/>
  <c r="AU11" i="1"/>
  <c r="AU10" i="1"/>
  <c r="AU9" i="1"/>
  <c r="AU8" i="1"/>
  <c r="AU7" i="1"/>
  <c r="AS8" i="1"/>
  <c r="AS9" i="1"/>
  <c r="AS11" i="1"/>
  <c r="AV6" i="1"/>
  <c r="AT6" i="1" s="1"/>
  <c r="AR7" i="1"/>
  <c r="AR8" i="1"/>
  <c r="AR9" i="1"/>
  <c r="AR10" i="1"/>
  <c r="AR11" i="1"/>
  <c r="AR6" i="1"/>
  <c r="AS6" i="1" l="1"/>
  <c r="E7" i="1" l="1"/>
  <c r="E8" i="1"/>
  <c r="E9" i="1"/>
  <c r="E10" i="1"/>
  <c r="E11" i="1"/>
  <c r="AJ6" i="1" l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I7" i="1"/>
  <c r="AI8" i="1"/>
  <c r="AI9" i="1"/>
  <c r="AI10" i="1"/>
  <c r="AI11" i="1"/>
  <c r="AI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B6" i="1"/>
  <c r="AC6" i="1"/>
  <c r="AD6" i="1"/>
  <c r="AE6" i="1"/>
  <c r="AA6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S7" i="1"/>
  <c r="S8" i="1"/>
  <c r="S9" i="1"/>
  <c r="S10" i="1"/>
  <c r="S11" i="1"/>
  <c r="S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L6" i="1"/>
  <c r="M6" i="1"/>
  <c r="N6" i="1"/>
  <c r="O6" i="1"/>
  <c r="K6" i="1"/>
</calcChain>
</file>

<file path=xl/sharedStrings.xml><?xml version="1.0" encoding="utf-8"?>
<sst xmlns="http://schemas.openxmlformats.org/spreadsheetml/2006/main" count="280" uniqueCount="96">
  <si>
    <t>Species</t>
  </si>
  <si>
    <t>Molecular Weight</t>
  </si>
  <si>
    <t>Normal Boiling Point</t>
  </si>
  <si>
    <t>Accentric Factor</t>
  </si>
  <si>
    <t>Critical Temperature</t>
  </si>
  <si>
    <t>Critical Pressure</t>
  </si>
  <si>
    <t>Critical Molar Volume</t>
  </si>
  <si>
    <t>Critical Compressibility Factor</t>
  </si>
  <si>
    <t xml:space="preserve">M </t>
  </si>
  <si>
    <t>ω</t>
  </si>
  <si>
    <r>
      <t>T</t>
    </r>
    <r>
      <rPr>
        <vertAlign val="subscript"/>
        <sz val="12"/>
        <color theme="1"/>
        <rFont val="Calibri"/>
        <family val="2"/>
      </rPr>
      <t>c</t>
    </r>
  </si>
  <si>
    <r>
      <t>P</t>
    </r>
    <r>
      <rPr>
        <vertAlign val="subscript"/>
        <sz val="12"/>
        <color theme="1"/>
        <rFont val="Calibri"/>
        <family val="2"/>
      </rPr>
      <t>c</t>
    </r>
  </si>
  <si>
    <r>
      <t>V</t>
    </r>
    <r>
      <rPr>
        <vertAlign val="subscript"/>
        <sz val="12"/>
        <color theme="1"/>
        <rFont val="Calibri"/>
        <family val="2"/>
      </rPr>
      <t>c</t>
    </r>
  </si>
  <si>
    <r>
      <t>Z</t>
    </r>
    <r>
      <rPr>
        <vertAlign val="subscript"/>
        <sz val="12"/>
        <color theme="1"/>
        <rFont val="Calibri"/>
        <family val="2"/>
      </rPr>
      <t>c</t>
    </r>
  </si>
  <si>
    <r>
      <t>T</t>
    </r>
    <r>
      <rPr>
        <vertAlign val="subscript"/>
        <sz val="12"/>
        <color theme="1"/>
        <rFont val="Calibri"/>
        <family val="2"/>
      </rPr>
      <t>b</t>
    </r>
  </si>
  <si>
    <t>[K]</t>
  </si>
  <si>
    <t>[-]</t>
  </si>
  <si>
    <t>[bar]</t>
  </si>
  <si>
    <r>
      <t>[cm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/mol]</t>
    </r>
  </si>
  <si>
    <t>Vapour Pressure Correlation Constants</t>
  </si>
  <si>
    <r>
      <t>C</t>
    </r>
    <r>
      <rPr>
        <vertAlign val="subscript"/>
        <sz val="12"/>
        <color theme="1"/>
        <rFont val="Calibri"/>
        <family val="2"/>
      </rPr>
      <t>1</t>
    </r>
  </si>
  <si>
    <r>
      <t>C</t>
    </r>
    <r>
      <rPr>
        <vertAlign val="subscript"/>
        <sz val="12"/>
        <color theme="1"/>
        <rFont val="Calibri"/>
        <family val="2"/>
      </rPr>
      <t>2</t>
    </r>
  </si>
  <si>
    <r>
      <t>C</t>
    </r>
    <r>
      <rPr>
        <vertAlign val="subscript"/>
        <sz val="12"/>
        <color theme="1"/>
        <rFont val="Calibri"/>
        <family val="2"/>
      </rPr>
      <t>3</t>
    </r>
  </si>
  <si>
    <r>
      <t>C</t>
    </r>
    <r>
      <rPr>
        <vertAlign val="subscript"/>
        <sz val="12"/>
        <color theme="1"/>
        <rFont val="Calibri"/>
        <family val="2"/>
      </rPr>
      <t>4</t>
    </r>
  </si>
  <si>
    <r>
      <t>C</t>
    </r>
    <r>
      <rPr>
        <vertAlign val="subscript"/>
        <sz val="12"/>
        <color theme="1"/>
        <rFont val="Calibri"/>
        <family val="2"/>
      </rPr>
      <t>5</t>
    </r>
  </si>
  <si>
    <t>Ethane</t>
  </si>
  <si>
    <t>Pentane</t>
  </si>
  <si>
    <t>Hexane</t>
  </si>
  <si>
    <t>Cyclohexane</t>
  </si>
  <si>
    <t>Water</t>
  </si>
  <si>
    <t>Nitrogen</t>
  </si>
  <si>
    <t>Exponent</t>
  </si>
  <si>
    <t>Physical Properties</t>
  </si>
  <si>
    <t>Temperature</t>
  </si>
  <si>
    <t>Min</t>
  </si>
  <si>
    <t>Max</t>
  </si>
  <si>
    <t>Vapour Pressure</t>
  </si>
  <si>
    <t>Correlation</t>
  </si>
  <si>
    <t>Constant</t>
  </si>
  <si>
    <t>Liquid Heat Capacity</t>
  </si>
  <si>
    <t>Vapour Heat Capacity</t>
  </si>
  <si>
    <t>Latent Heat of Vaporization</t>
  </si>
  <si>
    <t>Liquid Heat Capacity Correlation</t>
  </si>
  <si>
    <t>Watch out for units!!! Liquid heat capacity is in J/kmol·K.</t>
  </si>
  <si>
    <t>Watch out for units!!! Vapour heat capacity is dimensionless. Multiply it by R!!!</t>
  </si>
  <si>
    <t>Liquid Heat Capacity Correlation Constants</t>
  </si>
  <si>
    <t>Vapour Heat Capacity Correlation Constants</t>
  </si>
  <si>
    <t>Vapour Heat Capacity Correlation</t>
  </si>
  <si>
    <t>Latent Heat of Vaporization Correlation Constants</t>
  </si>
  <si>
    <t>Latent Heat of Vaporization Correlation [J/kmol]</t>
  </si>
  <si>
    <t>Watch out for units!!! Latent heat is given on a kmol basis.</t>
  </si>
  <si>
    <t>Vapour Pressure Correlation [Pa]</t>
  </si>
  <si>
    <t>[g/mol]</t>
  </si>
  <si>
    <t>Flowrate</t>
  </si>
  <si>
    <t>Mole Fraction</t>
  </si>
  <si>
    <t>[mol/s]</t>
  </si>
  <si>
    <t>Tank Pressure</t>
  </si>
  <si>
    <t>[°C]</t>
  </si>
  <si>
    <t>Form</t>
  </si>
  <si>
    <t>Enthalpy of Vaporization</t>
  </si>
  <si>
    <t>[kJ/mol]</t>
  </si>
  <si>
    <r>
      <t>λ</t>
    </r>
    <r>
      <rPr>
        <vertAlign val="subscript"/>
        <sz val="12"/>
        <color theme="1"/>
        <rFont val="Calibri"/>
        <family val="2"/>
      </rPr>
      <t>b</t>
    </r>
  </si>
  <si>
    <t>Flash Case</t>
  </si>
  <si>
    <r>
      <t>z</t>
    </r>
    <r>
      <rPr>
        <vertAlign val="subscript"/>
        <sz val="12"/>
        <color theme="1"/>
        <rFont val="Calibri"/>
        <family val="2"/>
      </rPr>
      <t>i</t>
    </r>
    <r>
      <rPr>
        <sz val="12"/>
        <color theme="1"/>
        <rFont val="Calibri"/>
        <family val="2"/>
      </rPr>
      <t xml:space="preserve"> [-]</t>
    </r>
  </si>
  <si>
    <t>Tb</t>
  </si>
  <si>
    <t>λb</t>
  </si>
  <si>
    <t>Tc</t>
  </si>
  <si>
    <t>Pc</t>
  </si>
  <si>
    <t>Vc</t>
  </si>
  <si>
    <t>Zc</t>
  </si>
  <si>
    <t>C1</t>
  </si>
  <si>
    <t>C2</t>
  </si>
  <si>
    <t>C3</t>
  </si>
  <si>
    <t>C4</t>
  </si>
  <si>
    <t>C5</t>
  </si>
  <si>
    <t>[cm3/mol]</t>
  </si>
  <si>
    <t>Behaviour Case</t>
  </si>
  <si>
    <t>T</t>
  </si>
  <si>
    <t>P</t>
  </si>
  <si>
    <t>[Pa]</t>
  </si>
  <si>
    <t>Heat Capacity - Liquid</t>
  </si>
  <si>
    <t>Cp</t>
  </si>
  <si>
    <t>Form 1</t>
  </si>
  <si>
    <t>Form 0</t>
  </si>
  <si>
    <t>Heat Capacity - Vapour</t>
  </si>
  <si>
    <t>J/kmol·K</t>
  </si>
  <si>
    <t>Correlation Validation</t>
  </si>
  <si>
    <t>Psat</t>
  </si>
  <si>
    <t>hL</t>
  </si>
  <si>
    <t>Hv</t>
  </si>
  <si>
    <t>[J/mol]</t>
  </si>
  <si>
    <t>Tref</t>
  </si>
  <si>
    <t>t</t>
  </si>
  <si>
    <t>t_ref</t>
  </si>
  <si>
    <t>tb_ref</t>
  </si>
  <si>
    <t>Note: The reference temperature should be below the lowest critical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</si>
</sst>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E+00"/>
    <numFmt numFmtId="165" formatCode="0.0"/>
    <numFmt numFmtId="166" formatCode="0.000"/>
    <numFmt numFmtId="167" formatCode="0.0000"/>
  </numFmts>
  <fonts count="5" x14ac:knownFonts="1"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b/>
      <sz val="12"/>
      <color rgb="FFFF0000"/>
      <name val="Calibri"/>
      <family val="2"/>
    </font>
    <font>
      <sz val="8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4</xdr:row>
      <xdr:rowOff>190500</xdr:rowOff>
    </xdr:from>
    <xdr:ext cx="646716" cy="6000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EE3DDC-6ECD-4279-AAA3-8E76EB836BAA}"/>
                </a:ext>
              </a:extLst>
            </xdr:cNvPr>
            <xdr:cNvSpPr txBox="1"/>
          </xdr:nvSpPr>
          <xdr:spPr>
            <a:xfrm>
              <a:off x="9782175" y="990600"/>
              <a:ext cx="646716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=1−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en-CA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sSub>
                          <m:sSub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EE3DDC-6ECD-4279-AAA3-8E76EB836BAA}"/>
                </a:ext>
              </a:extLst>
            </xdr:cNvPr>
            <xdr:cNvSpPr txBox="1"/>
          </xdr:nvSpPr>
          <xdr:spPr>
            <a:xfrm>
              <a:off x="9782175" y="990600"/>
              <a:ext cx="646716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𝑡=1−𝑇_𝑟</a:t>
              </a:r>
              <a:endParaRPr lang="en-CA" sz="1100" b="0"/>
            </a:p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𝑇_𝑟=𝑇/𝑇_𝑐 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</xdr:col>
      <xdr:colOff>142875</xdr:colOff>
      <xdr:row>1</xdr:row>
      <xdr:rowOff>9525</xdr:rowOff>
    </xdr:from>
    <xdr:ext cx="1940724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124238-F90C-4E00-B43B-410A8E57EE80}"/>
                </a:ext>
              </a:extLst>
            </xdr:cNvPr>
            <xdr:cNvSpPr txBox="1"/>
          </xdr:nvSpPr>
          <xdr:spPr>
            <a:xfrm>
              <a:off x="2200275" y="209550"/>
              <a:ext cx="194072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CA" sz="1100" b="0" i="0">
                        <a:latin typeface="Cambria Math" panose="02040503050406030204" pitchFamily="18" charset="0"/>
                      </a:rPr>
                      <m:t>exp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⁡[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𝐶𝑙𝑛𝑇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124238-F90C-4E00-B43B-410A8E57EE80}"/>
                </a:ext>
              </a:extLst>
            </xdr:cNvPr>
            <xdr:cNvSpPr txBox="1"/>
          </xdr:nvSpPr>
          <xdr:spPr>
            <a:xfrm>
              <a:off x="2200275" y="209550"/>
              <a:ext cx="194072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𝑃=exp⁡[𝐴+𝐵/𝑇+𝐶𝑙𝑛𝑇+𝐷𝑇^𝐸]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4</xdr:col>
      <xdr:colOff>104775</xdr:colOff>
      <xdr:row>6</xdr:row>
      <xdr:rowOff>95250</xdr:rowOff>
    </xdr:from>
    <xdr:ext cx="2106025" cy="1857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A835BA-8A3E-48A8-8620-34A9DB7E1EAC}"/>
                </a:ext>
              </a:extLst>
            </xdr:cNvPr>
            <xdr:cNvSpPr txBox="1"/>
          </xdr:nvSpPr>
          <xdr:spPr>
            <a:xfrm>
              <a:off x="2990850" y="1295400"/>
              <a:ext cx="2106025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𝑝𝐿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𝐸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A835BA-8A3E-48A8-8620-34A9DB7E1EAC}"/>
                </a:ext>
              </a:extLst>
            </xdr:cNvPr>
            <xdr:cNvSpPr txBox="1"/>
          </xdr:nvSpPr>
          <xdr:spPr>
            <a:xfrm>
              <a:off x="2990850" y="1295400"/>
              <a:ext cx="2106025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𝑐_𝑝𝐿=𝐴+𝐵𝑇+𝐶𝑇^2+𝐷𝑇^3+𝐸𝑇^4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8</xdr:col>
      <xdr:colOff>200025</xdr:colOff>
      <xdr:row>6</xdr:row>
      <xdr:rowOff>0</xdr:rowOff>
    </xdr:from>
    <xdr:ext cx="3229089" cy="4381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A03B7EF-224F-4DAC-B43B-901C26313F20}"/>
                </a:ext>
              </a:extLst>
            </xdr:cNvPr>
            <xdr:cNvSpPr txBox="1"/>
          </xdr:nvSpPr>
          <xdr:spPr>
            <a:xfrm>
              <a:off x="5829300" y="1200150"/>
              <a:ext cx="3229089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𝑝𝐿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𝐴𝐶𝑡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𝐶𝐷</m:t>
                        </m:r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p>
                        </m:sSup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A03B7EF-224F-4DAC-B43B-901C26313F20}"/>
                </a:ext>
              </a:extLst>
            </xdr:cNvPr>
            <xdr:cNvSpPr txBox="1"/>
          </xdr:nvSpPr>
          <xdr:spPr>
            <a:xfrm>
              <a:off x="5829300" y="1200150"/>
              <a:ext cx="3229089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𝑐_𝑝𝐿=𝐴^2/𝑡+𝐵−2𝐴𝐶𝑡−𝐴𝐷𝑡^2−(𝐶^2 𝑡^3)/3−(𝐶𝐷𝑡^4)/2−(𝐷^2 𝑡^5)/5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</xdr:col>
      <xdr:colOff>200025</xdr:colOff>
      <xdr:row>9</xdr:row>
      <xdr:rowOff>47625</xdr:rowOff>
    </xdr:from>
    <xdr:ext cx="1717330" cy="321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2A2FBB-35B7-4B20-A08C-0294DFB643A6}"/>
                </a:ext>
              </a:extLst>
            </xdr:cNvPr>
            <xdr:cNvSpPr txBox="1"/>
          </xdr:nvSpPr>
          <xdr:spPr>
            <a:xfrm>
              <a:off x="2400300" y="1847850"/>
              <a:ext cx="1717330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𝐵𝑇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𝐶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CA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2A2FBB-35B7-4B20-A08C-0294DFB643A6}"/>
                </a:ext>
              </a:extLst>
            </xdr:cNvPr>
            <xdr:cNvSpPr txBox="1"/>
          </xdr:nvSpPr>
          <xdr:spPr>
            <a:xfrm>
              <a:off x="2400300" y="1847850"/>
              <a:ext cx="1717330" cy="321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100" b="0" i="0">
                  <a:latin typeface="Cambria Math" panose="02040503050406030204" pitchFamily="18" charset="0"/>
                </a:rPr>
                <a:t>𝐶_𝑝/𝑅=𝐴+𝐵𝑇+𝐶𝑇^2+𝐷𝑇^(−2)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C16" sqref="C16"/>
    </sheetView>
  </sheetViews>
  <sheetFormatPr defaultRowHeight="15.75" x14ac:dyDescent="0.25"/>
  <cols>
    <col min="3" max="3" width="10.875" customWidth="1"/>
  </cols>
  <sheetData>
    <row r="2" spans="2:9" x14ac:dyDescent="0.25">
      <c r="B2" t="s">
        <v>36</v>
      </c>
    </row>
    <row r="3" spans="2:9" x14ac:dyDescent="0.25">
      <c r="B3" t="s">
        <v>77</v>
      </c>
      <c r="C3" t="s">
        <v>15</v>
      </c>
    </row>
    <row r="4" spans="2:9" x14ac:dyDescent="0.25">
      <c r="B4" t="s">
        <v>78</v>
      </c>
      <c r="C4" t="s">
        <v>79</v>
      </c>
    </row>
    <row r="6" spans="2:9" x14ac:dyDescent="0.25">
      <c r="B6" t="s">
        <v>80</v>
      </c>
      <c r="E6" t="s">
        <v>83</v>
      </c>
      <c r="I6" t="s">
        <v>82</v>
      </c>
    </row>
    <row r="7" spans="2:9" x14ac:dyDescent="0.25">
      <c r="B7" t="s">
        <v>77</v>
      </c>
      <c r="C7" t="s">
        <v>15</v>
      </c>
    </row>
    <row r="8" spans="2:9" x14ac:dyDescent="0.25">
      <c r="B8" t="s">
        <v>81</v>
      </c>
      <c r="C8" t="s">
        <v>85</v>
      </c>
    </row>
    <row r="10" spans="2:9" x14ac:dyDescent="0.25">
      <c r="B10" t="s">
        <v>84</v>
      </c>
    </row>
    <row r="11" spans="2:9" x14ac:dyDescent="0.25">
      <c r="B11" t="s">
        <v>77</v>
      </c>
      <c r="C11" t="s">
        <v>15</v>
      </c>
    </row>
    <row r="12" spans="2:9" x14ac:dyDescent="0.25">
      <c r="B12" t="s">
        <v>81</v>
      </c>
      <c r="C1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topLeftCell="F1" workbookViewId="0">
      <selection activeCell="R5" sqref="R5"/>
    </sheetView>
  </sheetViews>
  <sheetFormatPr defaultRowHeight="15.75" x14ac:dyDescent="0.25"/>
  <cols>
    <col min="2" max="2" width="12.75" customWidth="1"/>
    <col min="6" max="6" width="11.75" customWidth="1"/>
    <col min="12" max="12" width="10.75" customWidth="1"/>
  </cols>
  <sheetData>
    <row r="2" spans="2:22" x14ac:dyDescent="0.25">
      <c r="B2" s="5" t="s">
        <v>37</v>
      </c>
      <c r="C2" s="23" t="s">
        <v>36</v>
      </c>
      <c r="D2" s="23"/>
      <c r="E2" s="23"/>
      <c r="F2" s="23"/>
      <c r="G2" s="23"/>
      <c r="H2" s="23" t="s">
        <v>39</v>
      </c>
      <c r="I2" s="23"/>
      <c r="J2" s="23"/>
      <c r="K2" s="23"/>
      <c r="L2" s="23"/>
      <c r="M2" s="23" t="s">
        <v>40</v>
      </c>
      <c r="N2" s="23"/>
      <c r="O2" s="23"/>
      <c r="P2" s="23"/>
      <c r="Q2" s="23"/>
      <c r="R2" s="23" t="s">
        <v>41</v>
      </c>
      <c r="S2" s="23"/>
      <c r="T2" s="23"/>
      <c r="U2" s="23"/>
      <c r="V2" s="23"/>
    </row>
    <row r="3" spans="2:22" ht="18.75" x14ac:dyDescent="0.25">
      <c r="B3" s="5" t="s">
        <v>38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</row>
    <row r="4" spans="2:22" x14ac:dyDescent="0.25">
      <c r="B4" s="5" t="s">
        <v>31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  <c r="O4" s="5">
        <v>6</v>
      </c>
      <c r="P4" s="5">
        <v>-5</v>
      </c>
      <c r="Q4" s="5">
        <v>0</v>
      </c>
      <c r="R4" s="5">
        <v>-7</v>
      </c>
      <c r="S4" s="5">
        <v>0</v>
      </c>
      <c r="T4" s="5">
        <v>0</v>
      </c>
      <c r="U4" s="5">
        <v>0</v>
      </c>
      <c r="V4" s="5">
        <v>0</v>
      </c>
    </row>
    <row r="5" spans="2:22" x14ac:dyDescent="0.25">
      <c r="B5" s="5" t="s">
        <v>0</v>
      </c>
      <c r="C5" s="5"/>
      <c r="D5" s="5"/>
      <c r="E5" s="5"/>
      <c r="F5" s="5"/>
      <c r="G5" s="5"/>
    </row>
    <row r="6" spans="2:22" x14ac:dyDescent="0.25">
      <c r="B6" s="5" t="s">
        <v>25</v>
      </c>
      <c r="C6" s="5">
        <v>51.856999999999999</v>
      </c>
      <c r="D6" s="5">
        <v>-2598.6999999999998</v>
      </c>
      <c r="E6" s="5">
        <v>-5.1283000000000003</v>
      </c>
      <c r="F6" s="8">
        <v>1.4912999999999999E-5</v>
      </c>
      <c r="G6" s="5">
        <v>2</v>
      </c>
      <c r="H6" s="5">
        <v>44.009</v>
      </c>
      <c r="I6" s="5">
        <v>89718</v>
      </c>
      <c r="J6" s="5">
        <v>918.77</v>
      </c>
      <c r="K6" s="5">
        <v>-1886</v>
      </c>
      <c r="L6" s="2">
        <v>0</v>
      </c>
      <c r="M6" s="5">
        <v>1.131</v>
      </c>
      <c r="N6" s="5">
        <v>19.225000000000001</v>
      </c>
      <c r="O6" s="5">
        <v>-5.5609999999999999</v>
      </c>
      <c r="P6" s="5">
        <v>0</v>
      </c>
      <c r="Q6" s="5"/>
      <c r="R6" s="5">
        <v>2.1019000000000001</v>
      </c>
      <c r="S6" s="5">
        <v>0.60646</v>
      </c>
      <c r="T6" s="5">
        <v>-0.55491999999999997</v>
      </c>
      <c r="U6" s="5">
        <v>0.32799</v>
      </c>
    </row>
    <row r="7" spans="2:22" x14ac:dyDescent="0.25">
      <c r="B7" s="5" t="s">
        <v>26</v>
      </c>
      <c r="C7" s="5">
        <v>78.741</v>
      </c>
      <c r="D7" s="5">
        <v>-5420.3</v>
      </c>
      <c r="E7" s="5">
        <v>-8.8253000000000004</v>
      </c>
      <c r="F7" s="8">
        <v>9.6170999999999998E-6</v>
      </c>
      <c r="G7" s="5">
        <v>2</v>
      </c>
      <c r="H7" s="5">
        <v>159080</v>
      </c>
      <c r="I7" s="5">
        <v>-270.5</v>
      </c>
      <c r="J7" s="5">
        <v>0.99536999999999998</v>
      </c>
      <c r="K7" s="5">
        <v>0</v>
      </c>
      <c r="L7" s="2">
        <v>0</v>
      </c>
      <c r="M7" s="5">
        <v>2.464</v>
      </c>
      <c r="N7" s="5">
        <v>45.350999999999999</v>
      </c>
      <c r="O7" s="5">
        <v>-14.111000000000001</v>
      </c>
      <c r="P7" s="5">
        <v>0</v>
      </c>
      <c r="Q7" s="2"/>
      <c r="R7" s="5">
        <v>3.9108999999999998</v>
      </c>
      <c r="S7" s="5">
        <v>0.38680999999999999</v>
      </c>
      <c r="T7" s="5">
        <v>0</v>
      </c>
      <c r="U7" s="5">
        <v>0</v>
      </c>
    </row>
    <row r="8" spans="2:22" x14ac:dyDescent="0.25">
      <c r="B8" s="5" t="s">
        <v>27</v>
      </c>
      <c r="C8" s="5">
        <v>104.65</v>
      </c>
      <c r="D8" s="5">
        <v>-6995.5</v>
      </c>
      <c r="E8" s="5">
        <v>-12.702</v>
      </c>
      <c r="F8" s="8">
        <v>1.2381000000000001E-5</v>
      </c>
      <c r="G8" s="5">
        <v>2</v>
      </c>
      <c r="H8" s="5">
        <v>172120</v>
      </c>
      <c r="I8" s="5">
        <v>-183.78</v>
      </c>
      <c r="J8" s="5">
        <v>0.88734000000000002</v>
      </c>
      <c r="K8" s="5">
        <v>0</v>
      </c>
      <c r="L8" s="2">
        <v>0</v>
      </c>
      <c r="M8" s="5">
        <v>3.0249999999999999</v>
      </c>
      <c r="N8" s="5">
        <v>53.722000000000001</v>
      </c>
      <c r="O8" s="5">
        <v>-16.791</v>
      </c>
      <c r="P8" s="5">
        <v>0</v>
      </c>
      <c r="Q8" s="2"/>
      <c r="R8" s="5">
        <v>4.4543999999999997</v>
      </c>
      <c r="S8" s="5">
        <v>0.39001999999999998</v>
      </c>
      <c r="T8" s="5">
        <v>0</v>
      </c>
      <c r="U8" s="5">
        <v>0</v>
      </c>
    </row>
    <row r="9" spans="2:22" x14ac:dyDescent="0.25">
      <c r="B9" s="5" t="s">
        <v>28</v>
      </c>
      <c r="C9" s="5">
        <v>51.087000000000003</v>
      </c>
      <c r="D9" s="5">
        <v>-5226.3999999999996</v>
      </c>
      <c r="E9" s="5">
        <v>-4.2278000000000002</v>
      </c>
      <c r="F9" s="8">
        <v>9.7454000000000005E-18</v>
      </c>
      <c r="G9" s="5">
        <v>6</v>
      </c>
      <c r="H9" s="5">
        <v>-220600</v>
      </c>
      <c r="I9" s="5">
        <v>3118.3</v>
      </c>
      <c r="J9" s="5">
        <v>-9.4215999999999998</v>
      </c>
      <c r="K9" s="5">
        <v>1.0687E-2</v>
      </c>
      <c r="L9" s="2">
        <v>0</v>
      </c>
      <c r="M9" s="5">
        <v>-3.8759999999999999</v>
      </c>
      <c r="N9" s="5">
        <v>63.249000000000002</v>
      </c>
      <c r="O9" s="5">
        <v>-20.928000000000001</v>
      </c>
      <c r="P9" s="5">
        <v>0</v>
      </c>
      <c r="Q9" s="2"/>
      <c r="R9" s="5">
        <v>4.4901999999999997</v>
      </c>
      <c r="S9" s="5">
        <v>0.39881</v>
      </c>
      <c r="T9" s="5">
        <v>0</v>
      </c>
      <c r="U9" s="5">
        <v>0</v>
      </c>
    </row>
    <row r="10" spans="2:22" x14ac:dyDescent="0.25">
      <c r="B10" s="5" t="s">
        <v>29</v>
      </c>
      <c r="C10" s="5">
        <v>73.649000000000001</v>
      </c>
      <c r="D10" s="5">
        <v>-7258.2</v>
      </c>
      <c r="E10" s="5">
        <v>-7.3037000000000001</v>
      </c>
      <c r="F10" s="8">
        <v>4.1652999999999997E-6</v>
      </c>
      <c r="G10" s="5">
        <v>2</v>
      </c>
      <c r="H10" s="9">
        <v>276370</v>
      </c>
      <c r="I10" s="10">
        <v>-2090.1</v>
      </c>
      <c r="J10" s="5">
        <v>8.125</v>
      </c>
      <c r="K10" s="5">
        <v>-1.4116E-2</v>
      </c>
      <c r="L10" s="6">
        <v>9.3701000000000003E-6</v>
      </c>
      <c r="M10" s="11">
        <v>3.47</v>
      </c>
      <c r="N10" s="11">
        <v>1.45</v>
      </c>
      <c r="O10" s="5">
        <v>0</v>
      </c>
      <c r="P10" s="5">
        <v>0.121</v>
      </c>
      <c r="Q10" s="2"/>
      <c r="R10" s="5">
        <v>5.2053000000000003</v>
      </c>
      <c r="S10" s="5">
        <v>0.31990000000000002</v>
      </c>
      <c r="T10" s="5">
        <v>-0.21199999999999999</v>
      </c>
      <c r="U10" s="5">
        <v>0.25795000000000001</v>
      </c>
    </row>
    <row r="11" spans="2:22" x14ac:dyDescent="0.25">
      <c r="B11" s="5" t="s">
        <v>30</v>
      </c>
      <c r="C11" s="5">
        <v>58.281999999999996</v>
      </c>
      <c r="D11" s="5">
        <v>-1084.0999999999999</v>
      </c>
      <c r="E11" s="5">
        <v>-8.3143999999999991</v>
      </c>
      <c r="F11" s="8">
        <v>4.4127E-2</v>
      </c>
      <c r="G11" s="5">
        <v>1</v>
      </c>
      <c r="H11" s="5">
        <v>281970</v>
      </c>
      <c r="I11" s="5">
        <v>-12281</v>
      </c>
      <c r="J11" s="5">
        <v>248</v>
      </c>
      <c r="K11" s="5">
        <v>-2.2181999999999999</v>
      </c>
      <c r="L11" s="5">
        <v>7.4901999999999998E-3</v>
      </c>
      <c r="M11" s="11">
        <v>3.28</v>
      </c>
      <c r="N11" s="5">
        <v>0.59299999999999997</v>
      </c>
      <c r="O11" s="5">
        <v>0</v>
      </c>
      <c r="P11" s="11">
        <v>0.04</v>
      </c>
      <c r="Q11" s="2"/>
      <c r="R11" s="5">
        <v>0.74904999999999999</v>
      </c>
      <c r="S11" s="5">
        <v>0.40405999999999997</v>
      </c>
      <c r="T11" s="5">
        <v>-0.317</v>
      </c>
      <c r="U11" s="5">
        <v>0.27343000000000001</v>
      </c>
    </row>
    <row r="12" spans="2:22" x14ac:dyDescent="0.25">
      <c r="H12" s="5"/>
      <c r="I12" s="5"/>
      <c r="J12" s="5"/>
      <c r="K12" s="5"/>
      <c r="L12" s="2"/>
      <c r="M12" s="5"/>
      <c r="N12" s="5"/>
      <c r="O12" s="5"/>
      <c r="P12" s="5"/>
      <c r="Q12" s="2"/>
    </row>
    <row r="13" spans="2:22" x14ac:dyDescent="0.25">
      <c r="Q13" s="2"/>
    </row>
    <row r="14" spans="2:22" x14ac:dyDescent="0.25">
      <c r="H14" s="5"/>
      <c r="I14" s="5"/>
      <c r="J14" s="5"/>
      <c r="K14" s="5"/>
      <c r="L14" s="2"/>
      <c r="M14" s="5"/>
      <c r="N14" s="5"/>
      <c r="O14" s="5"/>
      <c r="P14" s="5"/>
      <c r="Q14" s="2"/>
    </row>
    <row r="15" spans="2:22" x14ac:dyDescent="0.25">
      <c r="Q15" s="2"/>
    </row>
    <row r="16" spans="2:22" x14ac:dyDescent="0.25">
      <c r="M16" s="5"/>
      <c r="N16" s="5"/>
      <c r="O16" s="5"/>
      <c r="P16" s="5"/>
      <c r="Q16" s="2"/>
    </row>
    <row r="17" spans="17:17" x14ac:dyDescent="0.25">
      <c r="Q17" s="2"/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14"/>
  <sheetViews>
    <sheetView tabSelected="1" topLeftCell="AG1" workbookViewId="0">
      <selection activeCell="AU15" sqref="AU15"/>
    </sheetView>
  </sheetViews>
  <sheetFormatPr defaultRowHeight="15.75" x14ac:dyDescent="0.25"/>
  <cols>
    <col min="1" max="1" width="3.875" customWidth="1"/>
    <col min="2" max="2" width="10.875" customWidth="1"/>
    <col min="4" max="4" width="9.375" customWidth="1"/>
    <col min="5" max="5" width="11.25" customWidth="1"/>
    <col min="7" max="7" width="11" customWidth="1"/>
    <col min="9" max="9" width="9.5" customWidth="1"/>
    <col min="10" max="10" width="14" customWidth="1"/>
    <col min="11" max="11" width="9" customWidth="1"/>
    <col min="18" max="18" width="10.5" customWidth="1"/>
    <col min="26" max="26" width="10.125" customWidth="1"/>
    <col min="29" max="29" width="12.5" bestFit="1" customWidth="1"/>
    <col min="34" max="34" width="10.125" customWidth="1"/>
    <col min="35" max="35" width="10.875" bestFit="1" customWidth="1"/>
    <col min="42" max="42" width="10.875" customWidth="1"/>
    <col min="44" max="44" width="11.875" bestFit="1" customWidth="1"/>
  </cols>
  <sheetData>
    <row r="1" spans="2:49" x14ac:dyDescent="0.25">
      <c r="S1" s="27" t="s">
        <v>43</v>
      </c>
      <c r="T1" s="27"/>
      <c r="U1" s="27"/>
      <c r="V1" s="27"/>
      <c r="W1" s="27"/>
      <c r="X1" s="27"/>
      <c r="Y1" s="27"/>
      <c r="Z1" s="27"/>
      <c r="AA1" s="26" t="s">
        <v>44</v>
      </c>
      <c r="AB1" s="26"/>
      <c r="AC1" s="26"/>
      <c r="AD1" s="26"/>
      <c r="AE1" s="26"/>
      <c r="AF1" s="26"/>
      <c r="AG1" s="26"/>
      <c r="AH1" s="26"/>
      <c r="AI1" s="26" t="s">
        <v>50</v>
      </c>
      <c r="AJ1" s="26"/>
      <c r="AK1" s="26"/>
      <c r="AL1" s="26"/>
      <c r="AM1" s="26"/>
      <c r="AN1" s="26"/>
      <c r="AO1" s="26"/>
      <c r="AP1" s="26"/>
      <c r="AR1" t="s">
        <v>91</v>
      </c>
      <c r="AS1">
        <v>100</v>
      </c>
      <c r="AT1" t="s">
        <v>15</v>
      </c>
      <c r="AU1" s="29" t="s">
        <v>95</v>
      </c>
    </row>
    <row r="2" spans="2:49" x14ac:dyDescent="0.25">
      <c r="C2" s="25" t="s">
        <v>32</v>
      </c>
      <c r="D2" s="25"/>
      <c r="E2" s="25"/>
      <c r="F2" s="25"/>
      <c r="G2" s="25"/>
      <c r="H2" s="25"/>
      <c r="I2" s="25"/>
      <c r="J2" s="25"/>
      <c r="K2" s="25" t="s">
        <v>51</v>
      </c>
      <c r="L2" s="25"/>
      <c r="M2" s="25"/>
      <c r="N2" s="25"/>
      <c r="O2" s="25"/>
      <c r="P2" s="25"/>
      <c r="Q2" s="25"/>
      <c r="R2" s="25"/>
      <c r="S2" s="25" t="s">
        <v>42</v>
      </c>
      <c r="T2" s="25"/>
      <c r="U2" s="25"/>
      <c r="V2" s="25"/>
      <c r="W2" s="25"/>
      <c r="X2" s="25"/>
      <c r="Y2" s="25"/>
      <c r="Z2" s="25"/>
      <c r="AA2" s="24" t="s">
        <v>47</v>
      </c>
      <c r="AB2" s="24"/>
      <c r="AC2" s="24"/>
      <c r="AD2" s="24"/>
      <c r="AE2" s="24"/>
      <c r="AF2" s="24"/>
      <c r="AG2" s="24"/>
      <c r="AH2" s="24"/>
      <c r="AI2" s="25" t="s">
        <v>49</v>
      </c>
      <c r="AJ2" s="25"/>
      <c r="AK2" s="25"/>
      <c r="AL2" s="25"/>
      <c r="AM2" s="25"/>
      <c r="AN2" s="25"/>
      <c r="AO2" s="25"/>
      <c r="AP2" s="25"/>
      <c r="AR2" t="s">
        <v>77</v>
      </c>
      <c r="AS2" s="20">
        <v>373.15</v>
      </c>
      <c r="AT2" s="20" t="s">
        <v>15</v>
      </c>
    </row>
    <row r="3" spans="2:49" ht="47.25" customHeight="1" x14ac:dyDescent="0.25">
      <c r="B3" s="25" t="s">
        <v>0</v>
      </c>
      <c r="C3" s="3" t="s">
        <v>1</v>
      </c>
      <c r="D3" s="3" t="s">
        <v>2</v>
      </c>
      <c r="E3" s="3" t="s">
        <v>59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3" t="s">
        <v>19</v>
      </c>
      <c r="L3" s="23"/>
      <c r="M3" s="23"/>
      <c r="N3" s="23"/>
      <c r="O3" s="23"/>
      <c r="P3" s="23" t="s">
        <v>33</v>
      </c>
      <c r="Q3" s="23"/>
      <c r="R3" s="3" t="s">
        <v>58</v>
      </c>
      <c r="S3" s="23" t="s">
        <v>45</v>
      </c>
      <c r="T3" s="23"/>
      <c r="U3" s="23"/>
      <c r="V3" s="23"/>
      <c r="W3" s="23"/>
      <c r="X3" s="23" t="s">
        <v>33</v>
      </c>
      <c r="Y3" s="23"/>
      <c r="Z3" s="3" t="s">
        <v>58</v>
      </c>
      <c r="AA3" s="23" t="s">
        <v>46</v>
      </c>
      <c r="AB3" s="23"/>
      <c r="AC3" s="23"/>
      <c r="AD3" s="23"/>
      <c r="AE3" s="23"/>
      <c r="AF3" s="23" t="s">
        <v>33</v>
      </c>
      <c r="AG3" s="23"/>
      <c r="AH3" s="3" t="s">
        <v>58</v>
      </c>
      <c r="AI3" s="23" t="s">
        <v>48</v>
      </c>
      <c r="AJ3" s="23"/>
      <c r="AK3" s="23"/>
      <c r="AL3" s="23"/>
      <c r="AM3" s="23"/>
      <c r="AN3" s="23" t="s">
        <v>33</v>
      </c>
      <c r="AO3" s="23"/>
      <c r="AP3" s="3" t="s">
        <v>58</v>
      </c>
      <c r="AR3" s="28" t="s">
        <v>86</v>
      </c>
      <c r="AS3" s="28"/>
      <c r="AT3" s="28"/>
      <c r="AU3" s="28"/>
      <c r="AV3" s="28"/>
    </row>
    <row r="4" spans="2:49" ht="18.75" x14ac:dyDescent="0.25">
      <c r="B4" s="25"/>
      <c r="C4" s="4" t="s">
        <v>8</v>
      </c>
      <c r="D4" s="4" t="s">
        <v>14</v>
      </c>
      <c r="E4" s="14" t="s">
        <v>61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20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34</v>
      </c>
      <c r="Q4" s="4" t="s">
        <v>35</v>
      </c>
      <c r="S4" s="5" t="s">
        <v>20</v>
      </c>
      <c r="T4" s="5" t="s">
        <v>21</v>
      </c>
      <c r="U4" s="5" t="s">
        <v>22</v>
      </c>
      <c r="V4" s="5" t="s">
        <v>23</v>
      </c>
      <c r="W4" s="5" t="s">
        <v>24</v>
      </c>
      <c r="X4" s="5" t="s">
        <v>34</v>
      </c>
      <c r="Y4" s="5" t="s">
        <v>35</v>
      </c>
      <c r="AA4" s="5" t="s">
        <v>20</v>
      </c>
      <c r="AB4" s="5" t="s">
        <v>21</v>
      </c>
      <c r="AC4" s="5" t="s">
        <v>22</v>
      </c>
      <c r="AD4" s="5" t="s">
        <v>23</v>
      </c>
      <c r="AE4" s="5" t="s">
        <v>24</v>
      </c>
      <c r="AF4" s="5" t="s">
        <v>34</v>
      </c>
      <c r="AG4" s="5" t="s">
        <v>35</v>
      </c>
      <c r="AI4" s="5" t="s">
        <v>20</v>
      </c>
      <c r="AJ4" s="5" t="s">
        <v>21</v>
      </c>
      <c r="AK4" s="5" t="s">
        <v>22</v>
      </c>
      <c r="AL4" s="5" t="s">
        <v>23</v>
      </c>
      <c r="AM4" s="5" t="s">
        <v>24</v>
      </c>
      <c r="AN4" s="5" t="s">
        <v>34</v>
      </c>
      <c r="AO4" s="5" t="s">
        <v>35</v>
      </c>
      <c r="AR4" s="19" t="s">
        <v>87</v>
      </c>
      <c r="AS4" s="19" t="s">
        <v>88</v>
      </c>
      <c r="AT4" s="19" t="s">
        <v>89</v>
      </c>
      <c r="AU4" s="19" t="s">
        <v>92</v>
      </c>
      <c r="AV4" s="19" t="s">
        <v>93</v>
      </c>
      <c r="AW4" s="19" t="s">
        <v>94</v>
      </c>
    </row>
    <row r="5" spans="2:49" ht="18" x14ac:dyDescent="0.25">
      <c r="B5" s="25"/>
      <c r="C5" s="4" t="s">
        <v>52</v>
      </c>
      <c r="D5" s="4" t="s">
        <v>15</v>
      </c>
      <c r="E5" s="14" t="s">
        <v>60</v>
      </c>
      <c r="F5" s="4" t="s">
        <v>16</v>
      </c>
      <c r="G5" s="4" t="s">
        <v>15</v>
      </c>
      <c r="H5" s="4" t="s">
        <v>17</v>
      </c>
      <c r="I5" s="4" t="s">
        <v>18</v>
      </c>
      <c r="J5" s="4" t="s">
        <v>16</v>
      </c>
      <c r="K5" s="4" t="s">
        <v>16</v>
      </c>
      <c r="L5" s="4" t="s">
        <v>16</v>
      </c>
      <c r="M5" s="4" t="s">
        <v>16</v>
      </c>
      <c r="N5" s="4" t="s">
        <v>16</v>
      </c>
      <c r="O5" s="4" t="s">
        <v>16</v>
      </c>
      <c r="P5" s="4" t="s">
        <v>15</v>
      </c>
      <c r="Q5" s="4" t="s">
        <v>15</v>
      </c>
      <c r="R5" s="5" t="s">
        <v>16</v>
      </c>
      <c r="S5" s="5" t="s">
        <v>16</v>
      </c>
      <c r="T5" s="5" t="s">
        <v>16</v>
      </c>
      <c r="U5" s="5" t="s">
        <v>16</v>
      </c>
      <c r="V5" s="5" t="s">
        <v>16</v>
      </c>
      <c r="W5" s="5" t="s">
        <v>16</v>
      </c>
      <c r="X5" s="5" t="s">
        <v>15</v>
      </c>
      <c r="Y5" s="5" t="s">
        <v>15</v>
      </c>
      <c r="Z5" s="5" t="s">
        <v>16</v>
      </c>
      <c r="AA5" s="5" t="s">
        <v>16</v>
      </c>
      <c r="AB5" s="5" t="s">
        <v>16</v>
      </c>
      <c r="AC5" s="5" t="s">
        <v>16</v>
      </c>
      <c r="AD5" s="5" t="s">
        <v>16</v>
      </c>
      <c r="AE5" s="5" t="s">
        <v>16</v>
      </c>
      <c r="AF5" s="5" t="s">
        <v>15</v>
      </c>
      <c r="AG5" s="5" t="s">
        <v>15</v>
      </c>
      <c r="AH5" s="5" t="s">
        <v>16</v>
      </c>
      <c r="AI5" s="5" t="s">
        <v>16</v>
      </c>
      <c r="AJ5" s="5" t="s">
        <v>16</v>
      </c>
      <c r="AK5" s="5" t="s">
        <v>16</v>
      </c>
      <c r="AL5" s="5" t="s">
        <v>16</v>
      </c>
      <c r="AM5" s="5" t="s">
        <v>16</v>
      </c>
      <c r="AN5" s="5" t="s">
        <v>15</v>
      </c>
      <c r="AO5" s="5" t="s">
        <v>15</v>
      </c>
      <c r="AP5" s="5" t="s">
        <v>16</v>
      </c>
      <c r="AR5" s="22" t="s">
        <v>79</v>
      </c>
      <c r="AS5" s="22" t="s">
        <v>90</v>
      </c>
      <c r="AT5" s="22" t="s">
        <v>90</v>
      </c>
      <c r="AU5" s="22" t="s">
        <v>16</v>
      </c>
      <c r="AV5" s="22" t="s">
        <v>16</v>
      </c>
      <c r="AW5" s="22" t="s">
        <v>16</v>
      </c>
    </row>
    <row r="6" spans="2:49" x14ac:dyDescent="0.25">
      <c r="B6" s="1" t="s">
        <v>25</v>
      </c>
      <c r="C6">
        <v>30.07</v>
      </c>
      <c r="D6">
        <v>184.6</v>
      </c>
      <c r="E6" s="13">
        <f>(1/1000000)*AI6*(1-D6/G6)^(AJ6+AK6*(D6/G6)+AL6*(D6/G6)^2)</f>
        <v>14.624985576079146</v>
      </c>
      <c r="F6" s="13">
        <v>0.1</v>
      </c>
      <c r="G6">
        <v>305.3</v>
      </c>
      <c r="H6">
        <v>48.72</v>
      </c>
      <c r="I6">
        <v>145.5</v>
      </c>
      <c r="J6">
        <v>0.27900000000000003</v>
      </c>
      <c r="K6">
        <f>'Correlation Constants'!C6*10^('Correlation Constants'!C$4*-1)</f>
        <v>51.856999999999999</v>
      </c>
      <c r="L6">
        <f>'Correlation Constants'!D6*10^('Correlation Constants'!D$4*-1)</f>
        <v>-2598.6999999999998</v>
      </c>
      <c r="M6">
        <f>'Correlation Constants'!E6*10^('Correlation Constants'!E$4*-1)</f>
        <v>-5.1283000000000003</v>
      </c>
      <c r="N6">
        <f>'Correlation Constants'!F6*10^('Correlation Constants'!F$4*-1)</f>
        <v>1.4912999999999999E-5</v>
      </c>
      <c r="O6">
        <f>'Correlation Constants'!G6*10^('Correlation Constants'!G$4*-1)</f>
        <v>2</v>
      </c>
      <c r="P6" s="5">
        <v>90.35</v>
      </c>
      <c r="Q6" s="5">
        <v>305.32</v>
      </c>
      <c r="R6" s="5">
        <v>0</v>
      </c>
      <c r="S6">
        <f>'Correlation Constants'!H6*10^('Correlation Constants'!H$4*-1)</f>
        <v>44.009</v>
      </c>
      <c r="T6">
        <f>'Correlation Constants'!I6*10^('Correlation Constants'!I$4*-1)</f>
        <v>89718</v>
      </c>
      <c r="U6">
        <f>'Correlation Constants'!J6*10^('Correlation Constants'!J$4*-1)</f>
        <v>918.77</v>
      </c>
      <c r="V6">
        <f>'Correlation Constants'!K6*10^('Correlation Constants'!K$4*-1)</f>
        <v>-1886</v>
      </c>
      <c r="W6">
        <f>'Correlation Constants'!L6*10^('Correlation Constants'!L$4*-1)</f>
        <v>0</v>
      </c>
      <c r="X6" s="5">
        <v>92</v>
      </c>
      <c r="Y6" s="5">
        <v>290</v>
      </c>
      <c r="Z6" s="5">
        <v>1</v>
      </c>
      <c r="AA6">
        <f>'Correlation Constants'!M6*10^('Correlation Constants'!M$4*-1)</f>
        <v>1.131</v>
      </c>
      <c r="AB6">
        <f>'Correlation Constants'!N6*10^('Correlation Constants'!N$4*-1)</f>
        <v>1.9225000000000003E-2</v>
      </c>
      <c r="AC6">
        <f>'Correlation Constants'!O6*10^('Correlation Constants'!O$4*-1)</f>
        <v>-5.5609999999999998E-6</v>
      </c>
      <c r="AD6">
        <f>'Correlation Constants'!P6*10^('Correlation Constants'!P$4*-1)</f>
        <v>0</v>
      </c>
      <c r="AE6">
        <f>'Correlation Constants'!Q6*10^('Correlation Constants'!Q$4*-1)</f>
        <v>0</v>
      </c>
      <c r="AF6" s="5">
        <v>298</v>
      </c>
      <c r="AG6" s="5">
        <v>1500</v>
      </c>
      <c r="AH6" s="5">
        <v>0</v>
      </c>
      <c r="AI6">
        <f>'Correlation Constants'!R6*10^('Correlation Constants'!R$4*-1)</f>
        <v>21019000</v>
      </c>
      <c r="AJ6">
        <f>'Correlation Constants'!S6*10^('Correlation Constants'!S$4*-1)</f>
        <v>0.60646</v>
      </c>
      <c r="AK6">
        <f>'Correlation Constants'!T6*10^('Correlation Constants'!T$4*-1)</f>
        <v>-0.55491999999999997</v>
      </c>
      <c r="AL6">
        <f>'Correlation Constants'!U6*10^('Correlation Constants'!U$4*-1)</f>
        <v>0.32799</v>
      </c>
      <c r="AM6">
        <f>'Correlation Constants'!V6*10^('Correlation Constants'!V$4*-1)</f>
        <v>0</v>
      </c>
      <c r="AN6" s="5">
        <v>90.35</v>
      </c>
      <c r="AO6" s="5">
        <v>305.32</v>
      </c>
      <c r="AP6" s="5">
        <v>0</v>
      </c>
      <c r="AR6">
        <f>EXP(K6+L6/Tvalid+M6*LN(Tvalid)+N6*Tvalid^O6)</f>
        <v>16184812.503641797</v>
      </c>
      <c r="AS6" t="e">
        <f>-(1/1000)*G6*((S6^2)*LN(AU6/AV6)+T6*(AU6-AV6)-S6*U6*(AU6^2-AV6^2)-(1/3)*S6*V6*(AU6^3-AV6^3)-(1/12)*(U6^2)*(AU6^4-AV6^4)-(1/10)*U6*V6*(AU6^5-AV6^5)-(1/30)*(V6^2)*(AU6^6-AV6^6))</f>
        <v>#NUM!</v>
      </c>
      <c r="AT6">
        <f>-(1/1000)*G6*((S6^2)*LN(AW6/AV6)+T6*(AW6-AV6)-S6*U6*(AW6^2-AV6^2)-(1/3)*S6*V6*(AW6^3-AV6^3)-(1/12)*(U6^2)*(AW6^4-AV6^4)-(1/10)*U6*V6*(AW6^5-AV6^5)-(1/30)*(V6^2)*(AW6^6-AV6^6))+E6*1000+8.314*(AA6*(Tvalid-D6)+(1/2)*AB6*(Tvalid^2-D6^2)+(1/3)*AC6*(Tvalid^3-D6^3)-AD6*(Tvalid^-1-D6^-1))</f>
        <v>30084.400291466096</v>
      </c>
      <c r="AU6">
        <f>1-Tvalid/G6</f>
        <v>-0.22224041925974447</v>
      </c>
      <c r="AV6">
        <f>1-Tref/G6</f>
        <v>0.6724533245987554</v>
      </c>
      <c r="AW6">
        <f>1-D6/G6</f>
        <v>0.39534883720930236</v>
      </c>
    </row>
    <row r="7" spans="2:49" x14ac:dyDescent="0.25">
      <c r="B7" s="4" t="s">
        <v>26</v>
      </c>
      <c r="C7">
        <v>72.150000000000006</v>
      </c>
      <c r="D7">
        <v>309.2</v>
      </c>
      <c r="E7" s="13">
        <f t="shared" ref="E7:E11" si="0">(1/1000000)*AI7*(1-D7/G7)^(AJ7+AK7*(D7/G7)+AL7*(D7/G7)^2)</f>
        <v>25.816038463315916</v>
      </c>
      <c r="F7" s="13">
        <v>0.252</v>
      </c>
      <c r="G7">
        <v>469.7</v>
      </c>
      <c r="H7" s="12">
        <v>33.700000000000003</v>
      </c>
      <c r="I7">
        <v>313</v>
      </c>
      <c r="J7" s="13">
        <v>0.27</v>
      </c>
      <c r="K7">
        <f>'Correlation Constants'!C7*10^('Correlation Constants'!C$4*-1)</f>
        <v>78.741</v>
      </c>
      <c r="L7">
        <f>'Correlation Constants'!D7*10^('Correlation Constants'!D$4*-1)</f>
        <v>-5420.3</v>
      </c>
      <c r="M7">
        <f>'Correlation Constants'!E7*10^('Correlation Constants'!E$4*-1)</f>
        <v>-8.8253000000000004</v>
      </c>
      <c r="N7">
        <f>'Correlation Constants'!F7*10^('Correlation Constants'!F$4*-1)</f>
        <v>9.6170999999999998E-6</v>
      </c>
      <c r="O7">
        <f>'Correlation Constants'!G7*10^('Correlation Constants'!G$4*-1)</f>
        <v>2</v>
      </c>
      <c r="P7" s="5">
        <v>143.41999999999999</v>
      </c>
      <c r="Q7" s="5">
        <v>469.7</v>
      </c>
      <c r="R7" s="2">
        <v>0</v>
      </c>
      <c r="S7">
        <f>'Correlation Constants'!H7*10^('Correlation Constants'!H$4*-1)</f>
        <v>159080</v>
      </c>
      <c r="T7">
        <f>'Correlation Constants'!I7*10^('Correlation Constants'!I$4*-1)</f>
        <v>-270.5</v>
      </c>
      <c r="U7">
        <f>'Correlation Constants'!J7*10^('Correlation Constants'!J$4*-1)</f>
        <v>0.99536999999999998</v>
      </c>
      <c r="V7">
        <f>'Correlation Constants'!K7*10^('Correlation Constants'!K$4*-1)</f>
        <v>0</v>
      </c>
      <c r="W7">
        <f>'Correlation Constants'!L7*10^('Correlation Constants'!L$4*-1)</f>
        <v>0</v>
      </c>
      <c r="X7" s="5">
        <v>143.41999999999999</v>
      </c>
      <c r="Y7" s="5">
        <v>390</v>
      </c>
      <c r="Z7" s="2">
        <v>0</v>
      </c>
      <c r="AA7">
        <f>'Correlation Constants'!M7*10^('Correlation Constants'!M$4*-1)</f>
        <v>2.464</v>
      </c>
      <c r="AB7">
        <f>'Correlation Constants'!N7*10^('Correlation Constants'!N$4*-1)</f>
        <v>4.5351000000000002E-2</v>
      </c>
      <c r="AC7">
        <f>'Correlation Constants'!O7*10^('Correlation Constants'!O$4*-1)</f>
        <v>-1.4110999999999999E-5</v>
      </c>
      <c r="AD7">
        <f>'Correlation Constants'!P7*10^('Correlation Constants'!P$4*-1)</f>
        <v>0</v>
      </c>
      <c r="AE7">
        <f>'Correlation Constants'!Q7*10^('Correlation Constants'!Q$4*-1)</f>
        <v>0</v>
      </c>
      <c r="AF7" s="5">
        <v>298</v>
      </c>
      <c r="AG7" s="5">
        <v>1500</v>
      </c>
      <c r="AH7" s="2">
        <v>0</v>
      </c>
      <c r="AI7">
        <f>'Correlation Constants'!R7*10^('Correlation Constants'!R$4*-1)</f>
        <v>39109000</v>
      </c>
      <c r="AJ7">
        <f>'Correlation Constants'!S7*10^('Correlation Constants'!S$4*-1)</f>
        <v>0.38680999999999999</v>
      </c>
      <c r="AK7">
        <f>'Correlation Constants'!T7*10^('Correlation Constants'!T$4*-1)</f>
        <v>0</v>
      </c>
      <c r="AL7">
        <f>'Correlation Constants'!U7*10^('Correlation Constants'!U$4*-1)</f>
        <v>0</v>
      </c>
      <c r="AM7">
        <f>'Correlation Constants'!V7*10^('Correlation Constants'!V$4*-1)</f>
        <v>0</v>
      </c>
      <c r="AN7" s="5">
        <v>143.41999999999999</v>
      </c>
      <c r="AO7" s="5">
        <v>469.7</v>
      </c>
      <c r="AP7" s="2">
        <v>0</v>
      </c>
      <c r="AR7">
        <f>EXP(K7+L7/Tvalid+M7*LN(Tvalid)+N7*Tvalid^O7)</f>
        <v>591871.9545038793</v>
      </c>
      <c r="AS7">
        <f>(1/1000)*(S7*(Tvalid-Tref)+(1/2)*T7*(Tvalid^2-Tref^2)+(1/3)*U7*(Tvalid^3-Tref^3)+(1/4)*V7*(Tvalid^4-Tref^4)+(1/5)*W7*(Tvalid^5-Tref^5))</f>
        <v>42880.139180977021</v>
      </c>
      <c r="AT7">
        <f>(1/1000)*(S7*(D7-Tref)+(1/2)*T7*(D7^2-Tref^2)+(1/3)*U7*(D7^3-Tref^3)+(1/4)*V7*(D7^4-Tref^4)+(1/5)*W7*(D7^5-Tref^5))+E7*1000+8.314*(AA7*(Tvalid-D7)+(1/2)*AB7*(Tvalid^2-D7^2)+(1/3)*AC7*(Tvalid^3-D7^3)-AD7*(Tvalid^-1-D7^-1))</f>
        <v>65654.482047438854</v>
      </c>
      <c r="AU7">
        <f>1-Tvalid/G7</f>
        <v>0.20555673834362365</v>
      </c>
      <c r="AV7">
        <f>1-Tref/G7</f>
        <v>0.78709814775388542</v>
      </c>
      <c r="AW7">
        <f t="shared" ref="AW7:AW11" si="1">1-D7/G7</f>
        <v>0.34170747285501379</v>
      </c>
    </row>
    <row r="8" spans="2:49" x14ac:dyDescent="0.25">
      <c r="B8" s="4" t="s">
        <v>27</v>
      </c>
      <c r="C8">
        <v>86.177000000000007</v>
      </c>
      <c r="D8">
        <v>341.9</v>
      </c>
      <c r="E8" s="13">
        <f t="shared" si="0"/>
        <v>28.784708692638056</v>
      </c>
      <c r="F8" s="13">
        <v>0.30099999999999999</v>
      </c>
      <c r="G8">
        <v>507.6</v>
      </c>
      <c r="H8">
        <v>30.25</v>
      </c>
      <c r="I8">
        <v>371</v>
      </c>
      <c r="J8">
        <v>0.26600000000000001</v>
      </c>
      <c r="K8">
        <f>'Correlation Constants'!C8*10^('Correlation Constants'!C$4*-1)</f>
        <v>104.65</v>
      </c>
      <c r="L8">
        <f>'Correlation Constants'!D8*10^('Correlation Constants'!D$4*-1)</f>
        <v>-6995.5</v>
      </c>
      <c r="M8">
        <f>'Correlation Constants'!E8*10^('Correlation Constants'!E$4*-1)</f>
        <v>-12.702</v>
      </c>
      <c r="N8">
        <f>'Correlation Constants'!F8*10^('Correlation Constants'!F$4*-1)</f>
        <v>1.2381000000000001E-5</v>
      </c>
      <c r="O8">
        <f>'Correlation Constants'!G8*10^('Correlation Constants'!G$4*-1)</f>
        <v>2</v>
      </c>
      <c r="P8" s="5">
        <v>177.83</v>
      </c>
      <c r="Q8" s="5">
        <v>507.6</v>
      </c>
      <c r="R8" s="2">
        <v>0</v>
      </c>
      <c r="S8">
        <f>'Correlation Constants'!H8*10^('Correlation Constants'!H$4*-1)</f>
        <v>172120</v>
      </c>
      <c r="T8">
        <f>'Correlation Constants'!I8*10^('Correlation Constants'!I$4*-1)</f>
        <v>-183.78</v>
      </c>
      <c r="U8">
        <f>'Correlation Constants'!J8*10^('Correlation Constants'!J$4*-1)</f>
        <v>0.88734000000000002</v>
      </c>
      <c r="V8">
        <f>'Correlation Constants'!K8*10^('Correlation Constants'!K$4*-1)</f>
        <v>0</v>
      </c>
      <c r="W8">
        <f>'Correlation Constants'!L8*10^('Correlation Constants'!L$4*-1)</f>
        <v>0</v>
      </c>
      <c r="X8" s="5">
        <v>177.83</v>
      </c>
      <c r="Y8" s="5">
        <v>460</v>
      </c>
      <c r="Z8" s="2">
        <v>0</v>
      </c>
      <c r="AA8">
        <f>'Correlation Constants'!M8*10^('Correlation Constants'!M$4*-1)</f>
        <v>3.0249999999999999</v>
      </c>
      <c r="AB8">
        <f>'Correlation Constants'!N8*10^('Correlation Constants'!N$4*-1)</f>
        <v>5.3722000000000006E-2</v>
      </c>
      <c r="AC8">
        <f>'Correlation Constants'!O8*10^('Correlation Constants'!O$4*-1)</f>
        <v>-1.6790999999999999E-5</v>
      </c>
      <c r="AD8">
        <f>'Correlation Constants'!P8*10^('Correlation Constants'!P$4*-1)</f>
        <v>0</v>
      </c>
      <c r="AE8">
        <f>'Correlation Constants'!Q8*10^('Correlation Constants'!Q$4*-1)</f>
        <v>0</v>
      </c>
      <c r="AF8" s="5">
        <v>298</v>
      </c>
      <c r="AG8" s="5">
        <v>1500</v>
      </c>
      <c r="AH8" s="2">
        <v>0</v>
      </c>
      <c r="AI8">
        <f>'Correlation Constants'!R8*10^('Correlation Constants'!R$4*-1)</f>
        <v>44544000</v>
      </c>
      <c r="AJ8">
        <f>'Correlation Constants'!S8*10^('Correlation Constants'!S$4*-1)</f>
        <v>0.39001999999999998</v>
      </c>
      <c r="AK8">
        <f>'Correlation Constants'!T8*10^('Correlation Constants'!T$4*-1)</f>
        <v>0</v>
      </c>
      <c r="AL8">
        <f>'Correlation Constants'!U8*10^('Correlation Constants'!U$4*-1)</f>
        <v>0</v>
      </c>
      <c r="AM8">
        <f>'Correlation Constants'!V8*10^('Correlation Constants'!V$4*-1)</f>
        <v>0</v>
      </c>
      <c r="AN8" s="5">
        <v>177.83</v>
      </c>
      <c r="AO8" s="5">
        <v>507.6</v>
      </c>
      <c r="AP8" s="2">
        <v>0</v>
      </c>
      <c r="AR8">
        <f>EXP(K8+L8/Tvalid+M8*LN(Tvalid)+N8*Tvalid^O8)</f>
        <v>244212.2832816595</v>
      </c>
      <c r="AS8">
        <f>(1/1000)*(S8*(Tvalid-Tref)+(1/2)*T8*(Tvalid^2-Tref^2)+(1/3)*U8*(Tvalid^3-Tref^3)+(1/4)*V8*(Tvalid^4-Tref^4)+(1/5)*W8*(Tvalid^5-Tref^5))</f>
        <v>50210.912994763195</v>
      </c>
      <c r="AT8">
        <f>(1/1000)*(S8*(D8-Tref)+(1/2)*T8*(D8^2-Tref^2)+(1/3)*U8*(D8^3-Tref^3)+(1/4)*V8*(D8^4-Tref^4)+(1/5)*W8*(D8^5-Tref^5))+E8*1000+8.314*(AA8*(Tvalid-D8)+(1/2)*AB8*(Tvalid^2-D8^2)+(1/3)*AC8*(Tvalid^3-D8^3)-AD8*(Tvalid^-1-D8^-1))</f>
        <v>77341.594053981171</v>
      </c>
      <c r="AU8">
        <f>1-Tvalid/G8</f>
        <v>0.26487391646966119</v>
      </c>
      <c r="AV8">
        <f>1-Tref/G8</f>
        <v>0.80299448384554772</v>
      </c>
      <c r="AW8">
        <f t="shared" si="1"/>
        <v>0.32643814026792761</v>
      </c>
    </row>
    <row r="9" spans="2:49" x14ac:dyDescent="0.25">
      <c r="B9" s="4" t="s">
        <v>28</v>
      </c>
      <c r="C9">
        <v>84.161000000000001</v>
      </c>
      <c r="D9">
        <v>353.9</v>
      </c>
      <c r="E9" s="13">
        <f t="shared" si="0"/>
        <v>29.899603719140696</v>
      </c>
      <c r="F9" s="13">
        <v>0.21</v>
      </c>
      <c r="G9">
        <v>553.6</v>
      </c>
      <c r="H9">
        <v>40.729999999999997</v>
      </c>
      <c r="I9">
        <v>308</v>
      </c>
      <c r="J9">
        <v>0.27300000000000002</v>
      </c>
      <c r="K9">
        <f>'Correlation Constants'!C9*10^('Correlation Constants'!C$4*-1)</f>
        <v>51.087000000000003</v>
      </c>
      <c r="L9">
        <f>'Correlation Constants'!D9*10^('Correlation Constants'!D$4*-1)</f>
        <v>-5226.3999999999996</v>
      </c>
      <c r="M9">
        <f>'Correlation Constants'!E9*10^('Correlation Constants'!E$4*-1)</f>
        <v>-4.2278000000000002</v>
      </c>
      <c r="N9">
        <f>'Correlation Constants'!F9*10^('Correlation Constants'!F$4*-1)</f>
        <v>9.7454000000000005E-18</v>
      </c>
      <c r="O9">
        <f>'Correlation Constants'!G9*10^('Correlation Constants'!G$4*-1)</f>
        <v>6</v>
      </c>
      <c r="P9" s="5">
        <v>279.69</v>
      </c>
      <c r="Q9" s="5">
        <v>553.79999999999995</v>
      </c>
      <c r="R9" s="2">
        <v>0</v>
      </c>
      <c r="S9">
        <f>'Correlation Constants'!H9*10^('Correlation Constants'!H$4*-1)</f>
        <v>-220600</v>
      </c>
      <c r="T9">
        <f>'Correlation Constants'!I9*10^('Correlation Constants'!I$4*-1)</f>
        <v>3118.3</v>
      </c>
      <c r="U9">
        <f>'Correlation Constants'!J9*10^('Correlation Constants'!J$4*-1)</f>
        <v>-9.4215999999999998</v>
      </c>
      <c r="V9">
        <f>'Correlation Constants'!K9*10^('Correlation Constants'!K$4*-1)</f>
        <v>1.0687E-2</v>
      </c>
      <c r="W9">
        <f>'Correlation Constants'!L9*10^('Correlation Constants'!L$4*-1)</f>
        <v>0</v>
      </c>
      <c r="X9" s="5">
        <v>279.69</v>
      </c>
      <c r="Y9" s="5">
        <v>400</v>
      </c>
      <c r="Z9" s="2">
        <v>0</v>
      </c>
      <c r="AA9">
        <f>'Correlation Constants'!M9*10^('Correlation Constants'!M$4*-1)</f>
        <v>-3.8759999999999999</v>
      </c>
      <c r="AB9">
        <f>'Correlation Constants'!N9*10^('Correlation Constants'!N$4*-1)</f>
        <v>6.3249E-2</v>
      </c>
      <c r="AC9">
        <f>'Correlation Constants'!O9*10^('Correlation Constants'!O$4*-1)</f>
        <v>-2.0928E-5</v>
      </c>
      <c r="AD9">
        <f>'Correlation Constants'!P9*10^('Correlation Constants'!P$4*-1)</f>
        <v>0</v>
      </c>
      <c r="AE9">
        <f>'Correlation Constants'!Q9*10^('Correlation Constants'!Q$4*-1)</f>
        <v>0</v>
      </c>
      <c r="AF9" s="5">
        <v>298</v>
      </c>
      <c r="AG9" s="5">
        <v>1500</v>
      </c>
      <c r="AH9" s="2">
        <v>0</v>
      </c>
      <c r="AI9">
        <f>'Correlation Constants'!R9*10^('Correlation Constants'!R$4*-1)</f>
        <v>44902000</v>
      </c>
      <c r="AJ9">
        <f>'Correlation Constants'!S9*10^('Correlation Constants'!S$4*-1)</f>
        <v>0.39881</v>
      </c>
      <c r="AK9">
        <f>'Correlation Constants'!T9*10^('Correlation Constants'!T$4*-1)</f>
        <v>0</v>
      </c>
      <c r="AL9">
        <f>'Correlation Constants'!U9*10^('Correlation Constants'!U$4*-1)</f>
        <v>0</v>
      </c>
      <c r="AM9">
        <f>'Correlation Constants'!V9*10^('Correlation Constants'!V$4*-1)</f>
        <v>0</v>
      </c>
      <c r="AN9" s="5">
        <v>279.69</v>
      </c>
      <c r="AO9" s="5">
        <v>553.79999999999995</v>
      </c>
      <c r="AP9" s="2">
        <v>0</v>
      </c>
      <c r="AR9">
        <f>EXP(K9+L9/Tvalid+M9*LN(Tvalid)+N9*Tvalid^O9)</f>
        <v>174590.04912476955</v>
      </c>
      <c r="AS9">
        <f>(1/1000)*(S9*(Tvalid-Tref)+(1/2)*T9*(Tvalid^2-Tref^2)+(1/3)*U9*(Tvalid^3-Tref^3)+(1/4)*V9*(Tvalid^4-Tref^4)+(1/5)*W9*(Tvalid^5-Tref^5))</f>
        <v>32747.387295908542</v>
      </c>
      <c r="AT9">
        <f>(1/1000)*(S9*(D9-Tref)+(1/2)*T9*(D9^2-Tref^2)+(1/3)*U9*(D9^3-Tref^3)+(1/4)*V9*(D9^4-Tref^4)+(1/5)*W9*(D9^5-Tref^5))+E9*1000+8.314*(AA9*(Tvalid-D9)+(1/2)*AB9*(Tvalid^2-D9^2)+(1/3)*AC9*(Tvalid^3-D9^3)-AD9*(Tvalid^-1-D9^-1))</f>
        <v>61772.128293118287</v>
      </c>
      <c r="AU9">
        <f>1-Tvalid/G9</f>
        <v>0.3259573699421966</v>
      </c>
      <c r="AV9">
        <f>1-Tref/G9</f>
        <v>0.81936416184971095</v>
      </c>
      <c r="AW9">
        <f t="shared" si="1"/>
        <v>0.36072976878612728</v>
      </c>
    </row>
    <row r="10" spans="2:49" x14ac:dyDescent="0.25">
      <c r="B10" s="4" t="s">
        <v>29</v>
      </c>
      <c r="C10">
        <v>18.015000000000001</v>
      </c>
      <c r="D10">
        <v>373.2</v>
      </c>
      <c r="E10" s="13">
        <f t="shared" si="0"/>
        <v>40.796060811451134</v>
      </c>
      <c r="F10" s="13">
        <v>0.34499999999999997</v>
      </c>
      <c r="G10">
        <v>647.1</v>
      </c>
      <c r="H10">
        <v>220.55</v>
      </c>
      <c r="I10">
        <v>55.9</v>
      </c>
      <c r="J10">
        <v>0.22900000000000001</v>
      </c>
      <c r="K10">
        <f>'Correlation Constants'!C10*10^('Correlation Constants'!C$4*-1)</f>
        <v>73.649000000000001</v>
      </c>
      <c r="L10">
        <f>'Correlation Constants'!D10*10^('Correlation Constants'!D$4*-1)</f>
        <v>-7258.2</v>
      </c>
      <c r="M10">
        <f>'Correlation Constants'!E10*10^('Correlation Constants'!E$4*-1)</f>
        <v>-7.3037000000000001</v>
      </c>
      <c r="N10">
        <f>'Correlation Constants'!F10*10^('Correlation Constants'!F$4*-1)</f>
        <v>4.1652999999999997E-6</v>
      </c>
      <c r="O10">
        <f>'Correlation Constants'!G10*10^('Correlation Constants'!G$4*-1)</f>
        <v>2</v>
      </c>
      <c r="P10" s="5">
        <v>273.16000000000003</v>
      </c>
      <c r="Q10" s="5">
        <v>647.096</v>
      </c>
      <c r="R10" s="2">
        <v>0</v>
      </c>
      <c r="S10">
        <f>'Correlation Constants'!H10*10^('Correlation Constants'!H$4*-1)</f>
        <v>276370</v>
      </c>
      <c r="T10">
        <f>'Correlation Constants'!I10*10^('Correlation Constants'!I$4*-1)</f>
        <v>-2090.1</v>
      </c>
      <c r="U10">
        <f>'Correlation Constants'!J10*10^('Correlation Constants'!J$4*-1)</f>
        <v>8.125</v>
      </c>
      <c r="V10">
        <f>'Correlation Constants'!K10*10^('Correlation Constants'!K$4*-1)</f>
        <v>-1.4116E-2</v>
      </c>
      <c r="W10">
        <f>'Correlation Constants'!L10*10^('Correlation Constants'!L$4*-1)</f>
        <v>9.3701000000000003E-6</v>
      </c>
      <c r="X10" s="5">
        <v>273.16000000000003</v>
      </c>
      <c r="Y10" s="5">
        <v>533.15</v>
      </c>
      <c r="Z10" s="2">
        <v>0</v>
      </c>
      <c r="AA10">
        <f>'Correlation Constants'!M10*10^('Correlation Constants'!M$4*-1)</f>
        <v>3.47</v>
      </c>
      <c r="AB10">
        <f>'Correlation Constants'!N10*10^('Correlation Constants'!N$4*-1)</f>
        <v>1.4499999999999999E-3</v>
      </c>
      <c r="AC10">
        <f>'Correlation Constants'!O10*10^('Correlation Constants'!O$4*-1)</f>
        <v>0</v>
      </c>
      <c r="AD10">
        <f>'Correlation Constants'!P10*10^('Correlation Constants'!P$4*-1)</f>
        <v>12100</v>
      </c>
      <c r="AE10">
        <f>'Correlation Constants'!Q10*10^('Correlation Constants'!Q$4*-1)</f>
        <v>0</v>
      </c>
      <c r="AF10" s="5">
        <v>298</v>
      </c>
      <c r="AG10" s="5">
        <v>2000</v>
      </c>
      <c r="AH10" s="2">
        <v>0</v>
      </c>
      <c r="AI10">
        <f>'Correlation Constants'!R10*10^('Correlation Constants'!R$4*-1)</f>
        <v>52053000</v>
      </c>
      <c r="AJ10">
        <f>'Correlation Constants'!S10*10^('Correlation Constants'!S$4*-1)</f>
        <v>0.31990000000000002</v>
      </c>
      <c r="AK10">
        <f>'Correlation Constants'!T10*10^('Correlation Constants'!T$4*-1)</f>
        <v>-0.21199999999999999</v>
      </c>
      <c r="AL10">
        <f>'Correlation Constants'!U10*10^('Correlation Constants'!U$4*-1)</f>
        <v>0.25795000000000001</v>
      </c>
      <c r="AM10">
        <f>'Correlation Constants'!V10*10^('Correlation Constants'!V$4*-1)</f>
        <v>0</v>
      </c>
      <c r="AN10" s="5">
        <v>273.16000000000003</v>
      </c>
      <c r="AO10" s="5">
        <v>647.1</v>
      </c>
      <c r="AP10" s="2">
        <v>0</v>
      </c>
      <c r="AR10">
        <f>EXP(K10+L10/Tvalid+M10*LN(Tvalid)+N10*Tvalid^O10)</f>
        <v>101260.56298096628</v>
      </c>
      <c r="AS10">
        <f>(1/1000)*(S10*(Tvalid-Tref)+(1/2)*T10*(Tvalid^2-Tref^2)+(1/3)*U10*(Tvalid^3-Tref^3)+(1/4)*V10*(Tvalid^4-Tref^4)+(1/5)*W10*(Tvalid^5-Tref^5))</f>
        <v>23909.468597613795</v>
      </c>
      <c r="AT10">
        <f>(1/1000)*(S10*(D10-Tref)+(1/2)*T10*(D10^2-Tref^2)+(1/3)*U10*(D10^3-Tref^3)+(1/4)*V10*(D10^4-Tref^4)+(1/5)*W10*(D10^5-Tref^5))+E10*1000+8.314*(AA10*(Tvalid-D10)+(1/2)*AB10*(Tvalid^2-D10^2)+(1/3)*AC10*(Tvalid^3-D10^3)-AD10*(Tvalid^-1-D10^-1))</f>
        <v>64707.626599378316</v>
      </c>
      <c r="AU10">
        <f>1-Tvalid/G10</f>
        <v>0.42335033225158403</v>
      </c>
      <c r="AV10">
        <f>1-Tref/G10</f>
        <v>0.84546437953948383</v>
      </c>
      <c r="AW10">
        <f t="shared" si="1"/>
        <v>0.42327306444135382</v>
      </c>
    </row>
    <row r="11" spans="2:49" x14ac:dyDescent="0.25">
      <c r="B11" s="4" t="s">
        <v>30</v>
      </c>
      <c r="C11">
        <v>28.013999999999999</v>
      </c>
      <c r="D11">
        <v>77.3</v>
      </c>
      <c r="E11" s="15">
        <f t="shared" si="0"/>
        <v>5.5699118113163619</v>
      </c>
      <c r="F11" s="13">
        <v>3.7999999999999999E-2</v>
      </c>
      <c r="G11">
        <v>126.2</v>
      </c>
      <c r="H11" s="12">
        <v>34</v>
      </c>
      <c r="I11">
        <v>89.2</v>
      </c>
      <c r="J11">
        <v>0.28899999999999998</v>
      </c>
      <c r="K11">
        <f>'Correlation Constants'!C11*10^('Correlation Constants'!C$4*-1)</f>
        <v>58.281999999999996</v>
      </c>
      <c r="L11">
        <f>'Correlation Constants'!D11*10^('Correlation Constants'!D$4*-1)</f>
        <v>-1084.0999999999999</v>
      </c>
      <c r="M11">
        <f>'Correlation Constants'!E11*10^('Correlation Constants'!E$4*-1)</f>
        <v>-8.3143999999999991</v>
      </c>
      <c r="N11">
        <f>'Correlation Constants'!F11*10^('Correlation Constants'!F$4*-1)</f>
        <v>4.4127E-2</v>
      </c>
      <c r="O11">
        <f>'Correlation Constants'!G11*10^('Correlation Constants'!G$4*-1)</f>
        <v>1</v>
      </c>
      <c r="P11" s="5">
        <v>63.15</v>
      </c>
      <c r="Q11" s="5">
        <v>126.2</v>
      </c>
      <c r="R11" s="2">
        <v>0</v>
      </c>
      <c r="S11">
        <f>'Correlation Constants'!H11*10^('Correlation Constants'!H$4*-1)</f>
        <v>281970</v>
      </c>
      <c r="T11">
        <f>'Correlation Constants'!I11*10^('Correlation Constants'!I$4*-1)</f>
        <v>-12281</v>
      </c>
      <c r="U11">
        <f>'Correlation Constants'!J11*10^('Correlation Constants'!J$4*-1)</f>
        <v>248</v>
      </c>
      <c r="V11">
        <f>'Correlation Constants'!K11*10^('Correlation Constants'!K$4*-1)</f>
        <v>-2.2181999999999999</v>
      </c>
      <c r="W11">
        <f>'Correlation Constants'!L11*10^('Correlation Constants'!L$4*-1)</f>
        <v>7.4901999999999998E-3</v>
      </c>
      <c r="X11" s="5">
        <v>63.15</v>
      </c>
      <c r="Y11" s="5">
        <v>0.55930000000000002</v>
      </c>
      <c r="Z11" s="2">
        <v>0</v>
      </c>
      <c r="AA11">
        <f>'Correlation Constants'!M11*10^('Correlation Constants'!M$4*-1)</f>
        <v>3.28</v>
      </c>
      <c r="AB11">
        <f>'Correlation Constants'!N11*10^('Correlation Constants'!N$4*-1)</f>
        <v>5.9299999999999999E-4</v>
      </c>
      <c r="AC11">
        <f>'Correlation Constants'!O11*10^('Correlation Constants'!O$4*-1)</f>
        <v>0</v>
      </c>
      <c r="AD11">
        <f>'Correlation Constants'!P11*10^('Correlation Constants'!P$4*-1)</f>
        <v>4000</v>
      </c>
      <c r="AE11">
        <f>'Correlation Constants'!Q11*10^('Correlation Constants'!Q$4*-1)</f>
        <v>0</v>
      </c>
      <c r="AF11" s="5">
        <v>298</v>
      </c>
      <c r="AG11" s="5">
        <v>2000</v>
      </c>
      <c r="AH11" s="2">
        <v>0</v>
      </c>
      <c r="AI11">
        <f>'Correlation Constants'!R11*10^('Correlation Constants'!R$4*-1)</f>
        <v>7490500</v>
      </c>
      <c r="AJ11">
        <f>'Correlation Constants'!S11*10^('Correlation Constants'!S$4*-1)</f>
        <v>0.40405999999999997</v>
      </c>
      <c r="AK11">
        <f>'Correlation Constants'!T11*10^('Correlation Constants'!T$4*-1)</f>
        <v>-0.317</v>
      </c>
      <c r="AL11">
        <f>'Correlation Constants'!U11*10^('Correlation Constants'!U$4*-1)</f>
        <v>0.27343000000000001</v>
      </c>
      <c r="AM11">
        <f>'Correlation Constants'!V11*10^('Correlation Constants'!V$4*-1)</f>
        <v>0</v>
      </c>
      <c r="AN11" s="5">
        <v>63.15</v>
      </c>
      <c r="AO11" s="5">
        <v>126.2</v>
      </c>
      <c r="AP11" s="2">
        <v>0</v>
      </c>
      <c r="AR11">
        <f>EXP(K11+L11/Tvalid+M11*LN(Tvalid)+N11*Tvalid^O11)</f>
        <v>6564942187.6437111</v>
      </c>
      <c r="AS11">
        <f>(1/1000)*(S11*(Tvalid-Tref)+(1/2)*T11*(Tvalid^2-Tref^2)+(1/3)*U11*(Tvalid^3-Tref^3)+(1/4)*V11*(Tvalid^4-Tref^4)+(1/5)*W11*(Tvalid^5-Tref^5))</f>
        <v>3622551.3474948504</v>
      </c>
      <c r="AT11">
        <f>(1/1000)*(S11*(D11-Tref)+(1/2)*T11*(D11^2-Tref^2)+(1/3)*U11*(D11^3-Tref^3)+(1/4)*V11*(D11^4-Tref^4)+(1/5)*W11*(D11^5-Tref^5))+E11*1000+8.314*(AA11*(Tvalid-D11)+(1/2)*AB11*(Tvalid^2-D11^2)+(1/3)*AC11*(Tvalid^3-D11^3)-AD11*(Tvalid^-1-D11^-1))</f>
        <v>12945.950780900417</v>
      </c>
      <c r="AU11">
        <f>1-Tvalid/G11</f>
        <v>-1.9568145800316956</v>
      </c>
      <c r="AV11">
        <f>1-Tref/G11</f>
        <v>0.20760697305863707</v>
      </c>
      <c r="AW11">
        <f t="shared" si="1"/>
        <v>0.38748019017432656</v>
      </c>
    </row>
    <row r="12" spans="2:49" x14ac:dyDescent="0.25">
      <c r="C12" s="5"/>
      <c r="D12" s="5"/>
      <c r="E12" s="14"/>
      <c r="F12" s="5"/>
      <c r="G12" s="2"/>
      <c r="P12" s="5"/>
      <c r="Q12" s="5"/>
    </row>
    <row r="14" spans="2:49" x14ac:dyDescent="0.25">
      <c r="C14" s="5"/>
      <c r="D14" s="7"/>
      <c r="F14" s="7"/>
      <c r="G14" s="2"/>
      <c r="P14" s="5"/>
      <c r="Q14" s="5"/>
    </row>
  </sheetData>
  <mergeCells count="18">
    <mergeCell ref="AR3:AV3"/>
    <mergeCell ref="S1:Z1"/>
    <mergeCell ref="S2:Z2"/>
    <mergeCell ref="S3:W3"/>
    <mergeCell ref="X3:Y3"/>
    <mergeCell ref="B3:B5"/>
    <mergeCell ref="K3:O3"/>
    <mergeCell ref="C2:J2"/>
    <mergeCell ref="P3:Q3"/>
    <mergeCell ref="K2:R2"/>
    <mergeCell ref="AA2:AH2"/>
    <mergeCell ref="AI2:AP2"/>
    <mergeCell ref="AI3:AM3"/>
    <mergeCell ref="AN3:AO3"/>
    <mergeCell ref="AI1:AP1"/>
    <mergeCell ref="AA1:AH1"/>
    <mergeCell ref="AA3:AE3"/>
    <mergeCell ref="AF3:A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opLeftCell="B1" workbookViewId="0">
      <selection activeCell="P12" sqref="P12"/>
    </sheetView>
  </sheetViews>
  <sheetFormatPr defaultRowHeight="15.75" x14ac:dyDescent="0.25"/>
  <cols>
    <col min="1" max="1" width="10.25" customWidth="1"/>
    <col min="2" max="2" width="12" customWidth="1"/>
    <col min="3" max="3" width="12.125" customWidth="1"/>
    <col min="4" max="4" width="12.25" customWidth="1"/>
    <col min="5" max="5" width="10.25" customWidth="1"/>
    <col min="6" max="6" width="12.5" customWidth="1"/>
    <col min="7" max="7" width="12" customWidth="1"/>
    <col min="8" max="8" width="10.5" customWidth="1"/>
    <col min="9" max="9" width="14.25" customWidth="1"/>
    <col min="10" max="10" width="11" customWidth="1"/>
    <col min="11" max="11" width="6.375" customWidth="1"/>
    <col min="15" max="15" width="9" customWidth="1"/>
    <col min="23" max="23" width="11.25" customWidth="1"/>
  </cols>
  <sheetData>
    <row r="1" spans="1:40" ht="31.5" customHeight="1" x14ac:dyDescent="0.25">
      <c r="A1" s="17" t="s">
        <v>62</v>
      </c>
      <c r="B1" s="17" t="s">
        <v>76</v>
      </c>
      <c r="C1" s="16" t="s">
        <v>33</v>
      </c>
      <c r="D1" s="17" t="s">
        <v>56</v>
      </c>
      <c r="E1" s="16" t="s">
        <v>53</v>
      </c>
      <c r="F1" s="16"/>
      <c r="G1" s="16"/>
      <c r="H1" s="16"/>
      <c r="I1" s="16"/>
      <c r="J1" s="16"/>
    </row>
    <row r="2" spans="1:40" x14ac:dyDescent="0.25">
      <c r="A2" s="16"/>
      <c r="B2" s="16"/>
      <c r="C2" s="16" t="s">
        <v>57</v>
      </c>
      <c r="D2" s="16" t="s">
        <v>17</v>
      </c>
      <c r="E2" s="16" t="s">
        <v>55</v>
      </c>
      <c r="F2" s="16"/>
      <c r="G2" s="19" t="s">
        <v>0</v>
      </c>
      <c r="H2" s="19"/>
      <c r="I2" s="16" t="s">
        <v>28</v>
      </c>
      <c r="J2" s="16" t="s">
        <v>29</v>
      </c>
    </row>
    <row r="3" spans="1:40" ht="18.75" x14ac:dyDescent="0.25">
      <c r="A3" s="16">
        <v>0</v>
      </c>
      <c r="B3" s="16">
        <v>0</v>
      </c>
      <c r="C3" s="16">
        <v>120</v>
      </c>
      <c r="D3" s="16">
        <v>5</v>
      </c>
      <c r="E3" s="16">
        <v>1</v>
      </c>
      <c r="F3" s="16"/>
      <c r="G3" s="17" t="s">
        <v>54</v>
      </c>
      <c r="H3" s="16" t="s">
        <v>63</v>
      </c>
      <c r="I3" s="16">
        <v>0.4</v>
      </c>
      <c r="J3" s="16">
        <v>0.6</v>
      </c>
    </row>
    <row r="4" spans="1:40" x14ac:dyDescent="0.25">
      <c r="A4" s="18"/>
      <c r="B4" s="18"/>
      <c r="C4" s="18"/>
      <c r="D4" s="18"/>
      <c r="E4" s="18"/>
      <c r="F4" s="18"/>
      <c r="G4" s="17"/>
      <c r="H4" s="18"/>
      <c r="I4" s="18"/>
      <c r="J4" s="18"/>
    </row>
    <row r="5" spans="1:40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</row>
    <row r="6" spans="1:40" x14ac:dyDescent="0.25">
      <c r="B6" s="21" t="s">
        <v>32</v>
      </c>
      <c r="C6" s="21"/>
      <c r="D6" s="21"/>
      <c r="E6" s="21"/>
      <c r="F6" s="21"/>
      <c r="G6" s="21"/>
      <c r="H6" s="21"/>
      <c r="I6" s="21"/>
      <c r="J6" s="21" t="s">
        <v>51</v>
      </c>
      <c r="K6" s="21"/>
      <c r="L6" s="21"/>
      <c r="M6" s="21"/>
      <c r="N6" s="21"/>
      <c r="O6" s="21"/>
      <c r="P6" s="21"/>
      <c r="Q6" s="21"/>
      <c r="R6" s="21" t="s">
        <v>42</v>
      </c>
      <c r="S6" s="21"/>
      <c r="T6" s="21"/>
      <c r="U6" s="21"/>
      <c r="V6" s="21"/>
      <c r="W6" s="21"/>
      <c r="X6" s="21"/>
      <c r="Y6" s="21"/>
      <c r="Z6" s="21" t="s">
        <v>47</v>
      </c>
      <c r="AA6" s="21"/>
      <c r="AB6" s="21"/>
      <c r="AC6" s="21"/>
      <c r="AD6" s="21"/>
      <c r="AE6" s="21"/>
      <c r="AF6" s="21"/>
    </row>
    <row r="7" spans="1:40" ht="46.5" customHeight="1" x14ac:dyDescent="0.25">
      <c r="A7" s="19" t="s">
        <v>0</v>
      </c>
      <c r="B7" s="17" t="s">
        <v>1</v>
      </c>
      <c r="C7" s="17" t="s">
        <v>2</v>
      </c>
      <c r="D7" s="17" t="s">
        <v>59</v>
      </c>
      <c r="E7" s="17" t="s">
        <v>3</v>
      </c>
      <c r="F7" s="17" t="s">
        <v>4</v>
      </c>
      <c r="G7" s="17" t="s">
        <v>5</v>
      </c>
      <c r="H7" s="17" t="s">
        <v>6</v>
      </c>
      <c r="I7" s="17" t="s">
        <v>7</v>
      </c>
      <c r="J7" s="20" t="s">
        <v>19</v>
      </c>
      <c r="K7" s="20"/>
      <c r="L7" s="20"/>
      <c r="M7" s="20"/>
      <c r="N7" s="20"/>
      <c r="O7" s="20" t="s">
        <v>33</v>
      </c>
      <c r="P7" s="20"/>
      <c r="Q7" s="17" t="s">
        <v>58</v>
      </c>
      <c r="R7" s="20" t="s">
        <v>45</v>
      </c>
      <c r="S7" s="20"/>
      <c r="T7" s="20"/>
      <c r="U7" s="20"/>
      <c r="V7" s="20"/>
      <c r="W7" s="20" t="s">
        <v>33</v>
      </c>
      <c r="X7" s="20"/>
      <c r="Y7" s="17" t="s">
        <v>58</v>
      </c>
      <c r="Z7" s="20" t="s">
        <v>46</v>
      </c>
      <c r="AA7" s="20"/>
      <c r="AB7" s="20"/>
      <c r="AC7" s="20"/>
      <c r="AD7" s="20" t="s">
        <v>33</v>
      </c>
      <c r="AE7" s="20"/>
      <c r="AF7" s="17" t="s">
        <v>58</v>
      </c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9"/>
      <c r="B8" t="s">
        <v>8</v>
      </c>
      <c r="C8" t="s">
        <v>64</v>
      </c>
      <c r="D8" t="s">
        <v>65</v>
      </c>
      <c r="E8" t="s">
        <v>9</v>
      </c>
      <c r="F8" t="s">
        <v>66</v>
      </c>
      <c r="G8" t="s">
        <v>67</v>
      </c>
      <c r="H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73</v>
      </c>
      <c r="N8" t="s">
        <v>74</v>
      </c>
      <c r="O8" t="s">
        <v>34</v>
      </c>
      <c r="P8" t="s">
        <v>35</v>
      </c>
      <c r="R8" t="s">
        <v>70</v>
      </c>
      <c r="S8" t="s">
        <v>71</v>
      </c>
      <c r="T8" t="s">
        <v>72</v>
      </c>
      <c r="U8" t="s">
        <v>73</v>
      </c>
      <c r="V8" t="s">
        <v>74</v>
      </c>
      <c r="W8" t="s">
        <v>34</v>
      </c>
      <c r="X8" t="s">
        <v>35</v>
      </c>
      <c r="Z8" t="s">
        <v>70</v>
      </c>
      <c r="AA8" t="s">
        <v>71</v>
      </c>
      <c r="AB8" t="s">
        <v>72</v>
      </c>
      <c r="AC8" t="s">
        <v>73</v>
      </c>
      <c r="AD8" t="s">
        <v>34</v>
      </c>
      <c r="AE8" t="s">
        <v>35</v>
      </c>
    </row>
    <row r="9" spans="1:40" x14ac:dyDescent="0.25">
      <c r="A9" s="21"/>
      <c r="B9" t="s">
        <v>52</v>
      </c>
      <c r="C9" t="s">
        <v>15</v>
      </c>
      <c r="D9" t="s">
        <v>60</v>
      </c>
      <c r="E9" t="s">
        <v>16</v>
      </c>
      <c r="F9" t="s">
        <v>15</v>
      </c>
      <c r="G9" t="s">
        <v>17</v>
      </c>
      <c r="H9" t="s">
        <v>75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15</v>
      </c>
      <c r="P9" t="s">
        <v>15</v>
      </c>
      <c r="Q9" t="s">
        <v>16</v>
      </c>
      <c r="R9" t="s">
        <v>16</v>
      </c>
      <c r="S9" t="s">
        <v>16</v>
      </c>
      <c r="T9" t="s">
        <v>16</v>
      </c>
      <c r="U9" t="s">
        <v>16</v>
      </c>
      <c r="V9" t="s">
        <v>16</v>
      </c>
      <c r="W9" t="s">
        <v>15</v>
      </c>
      <c r="X9" t="s">
        <v>15</v>
      </c>
      <c r="Y9" t="s">
        <v>16</v>
      </c>
      <c r="Z9" t="s">
        <v>16</v>
      </c>
      <c r="AA9" t="s">
        <v>16</v>
      </c>
      <c r="AB9" t="s">
        <v>16</v>
      </c>
      <c r="AC9" t="s">
        <v>16</v>
      </c>
      <c r="AD9" t="s">
        <v>15</v>
      </c>
      <c r="AE9" t="s">
        <v>15</v>
      </c>
      <c r="AF9" t="s">
        <v>16</v>
      </c>
    </row>
    <row r="10" spans="1:40" x14ac:dyDescent="0.25">
      <c r="A10" t="s">
        <v>25</v>
      </c>
      <c r="B10">
        <v>30.07</v>
      </c>
      <c r="C10">
        <v>184.6</v>
      </c>
      <c r="D10">
        <v>14.624985576079146</v>
      </c>
      <c r="E10">
        <v>0.1</v>
      </c>
      <c r="F10">
        <v>305.3</v>
      </c>
      <c r="G10">
        <v>48.72</v>
      </c>
      <c r="H10">
        <v>145.5</v>
      </c>
      <c r="I10">
        <v>0.27900000000000003</v>
      </c>
      <c r="J10">
        <v>51.856999999999999</v>
      </c>
      <c r="K10">
        <v>-2598.6999999999998</v>
      </c>
      <c r="L10">
        <v>-5.1283000000000003</v>
      </c>
      <c r="M10">
        <v>1.4912999999999999E-5</v>
      </c>
      <c r="N10">
        <v>2</v>
      </c>
      <c r="O10">
        <v>90.35</v>
      </c>
      <c r="P10">
        <v>305.32</v>
      </c>
      <c r="Q10">
        <v>0</v>
      </c>
      <c r="R10">
        <v>44.009</v>
      </c>
      <c r="S10">
        <v>89718</v>
      </c>
      <c r="T10">
        <v>918.77</v>
      </c>
      <c r="U10">
        <v>-1886</v>
      </c>
      <c r="V10">
        <v>0</v>
      </c>
      <c r="W10">
        <v>92</v>
      </c>
      <c r="X10">
        <v>290</v>
      </c>
      <c r="Y10">
        <v>1</v>
      </c>
      <c r="Z10">
        <v>1.131</v>
      </c>
      <c r="AA10">
        <v>1.9225000000000003E-2</v>
      </c>
      <c r="AB10">
        <v>-5.5609999999999998E-6</v>
      </c>
      <c r="AC10">
        <v>0</v>
      </c>
      <c r="AD10">
        <v>298</v>
      </c>
      <c r="AE10">
        <v>1500</v>
      </c>
      <c r="AF10">
        <v>0</v>
      </c>
    </row>
    <row r="11" spans="1:40" x14ac:dyDescent="0.25">
      <c r="A11" t="s">
        <v>26</v>
      </c>
      <c r="B11">
        <v>72.150000000000006</v>
      </c>
      <c r="C11">
        <v>309.2</v>
      </c>
      <c r="D11">
        <v>25.816038463315916</v>
      </c>
      <c r="E11">
        <v>0.252</v>
      </c>
      <c r="F11">
        <v>469.7</v>
      </c>
      <c r="G11">
        <v>33.700000000000003</v>
      </c>
      <c r="H11">
        <v>313</v>
      </c>
      <c r="I11">
        <v>0.27</v>
      </c>
      <c r="J11">
        <v>78.741</v>
      </c>
      <c r="K11">
        <v>-5420.3</v>
      </c>
      <c r="L11">
        <v>-8.8253000000000004</v>
      </c>
      <c r="M11">
        <v>9.6170999999999998E-6</v>
      </c>
      <c r="N11">
        <v>2</v>
      </c>
      <c r="O11">
        <v>143.41999999999999</v>
      </c>
      <c r="P11">
        <v>469.7</v>
      </c>
      <c r="Q11">
        <v>0</v>
      </c>
      <c r="R11">
        <v>159080</v>
      </c>
      <c r="S11">
        <v>-270.5</v>
      </c>
      <c r="T11">
        <v>0.99536999999999998</v>
      </c>
      <c r="U11">
        <v>0</v>
      </c>
      <c r="V11">
        <v>0</v>
      </c>
      <c r="W11">
        <v>143.41999999999999</v>
      </c>
      <c r="X11">
        <v>390</v>
      </c>
      <c r="Y11">
        <v>0</v>
      </c>
      <c r="Z11">
        <v>2.464</v>
      </c>
      <c r="AA11">
        <v>4.5351000000000002E-2</v>
      </c>
      <c r="AB11">
        <v>-1.4110999999999999E-5</v>
      </c>
      <c r="AC11">
        <v>0</v>
      </c>
      <c r="AD11">
        <v>298</v>
      </c>
      <c r="AE11">
        <v>1500</v>
      </c>
      <c r="AF11">
        <v>0</v>
      </c>
    </row>
    <row r="12" spans="1:40" x14ac:dyDescent="0.25">
      <c r="A12" t="s">
        <v>27</v>
      </c>
      <c r="B12">
        <v>86.177000000000007</v>
      </c>
      <c r="C12">
        <v>341.9</v>
      </c>
      <c r="D12">
        <v>28.784708692638056</v>
      </c>
      <c r="E12">
        <v>0.30099999999999999</v>
      </c>
      <c r="F12">
        <v>507.6</v>
      </c>
      <c r="G12">
        <v>30.25</v>
      </c>
      <c r="H12">
        <v>371</v>
      </c>
      <c r="I12">
        <v>0.26600000000000001</v>
      </c>
      <c r="J12">
        <v>104.65</v>
      </c>
      <c r="K12">
        <v>-6995.5</v>
      </c>
      <c r="L12">
        <v>-12.702</v>
      </c>
      <c r="M12">
        <v>1.2381000000000001E-5</v>
      </c>
      <c r="N12">
        <v>2</v>
      </c>
      <c r="O12">
        <v>177.83</v>
      </c>
      <c r="P12">
        <v>507.6</v>
      </c>
      <c r="Q12">
        <v>0</v>
      </c>
      <c r="R12">
        <v>172120</v>
      </c>
      <c r="S12">
        <v>-183.78</v>
      </c>
      <c r="T12">
        <v>0.88734000000000002</v>
      </c>
      <c r="U12">
        <v>0</v>
      </c>
      <c r="V12">
        <v>0</v>
      </c>
      <c r="W12">
        <v>177.83</v>
      </c>
      <c r="X12">
        <v>460</v>
      </c>
      <c r="Y12">
        <v>0</v>
      </c>
      <c r="Z12">
        <v>3.0249999999999999</v>
      </c>
      <c r="AA12">
        <v>5.3722000000000006E-2</v>
      </c>
      <c r="AB12">
        <v>-1.6790999999999999E-5</v>
      </c>
      <c r="AC12">
        <v>0</v>
      </c>
      <c r="AD12">
        <v>298</v>
      </c>
      <c r="AE12">
        <v>1500</v>
      </c>
      <c r="AF12">
        <v>0</v>
      </c>
    </row>
    <row r="13" spans="1:40" x14ac:dyDescent="0.25">
      <c r="A13" t="s">
        <v>28</v>
      </c>
      <c r="B13">
        <v>84.161000000000001</v>
      </c>
      <c r="C13">
        <v>353.9</v>
      </c>
      <c r="D13">
        <v>29.899603719140696</v>
      </c>
      <c r="E13">
        <v>0.21</v>
      </c>
      <c r="F13">
        <v>553.6</v>
      </c>
      <c r="G13">
        <v>40.729999999999997</v>
      </c>
      <c r="H13">
        <v>308</v>
      </c>
      <c r="I13">
        <v>0.27300000000000002</v>
      </c>
      <c r="J13">
        <v>51.087000000000003</v>
      </c>
      <c r="K13">
        <v>-5226.3999999999996</v>
      </c>
      <c r="L13">
        <v>-4.2278000000000002</v>
      </c>
      <c r="M13">
        <v>9.7454000000000005E-18</v>
      </c>
      <c r="N13">
        <v>6</v>
      </c>
      <c r="O13">
        <v>279.69</v>
      </c>
      <c r="P13">
        <v>553.79999999999995</v>
      </c>
      <c r="Q13">
        <v>0</v>
      </c>
      <c r="R13">
        <v>-220600</v>
      </c>
      <c r="S13">
        <v>3118.3</v>
      </c>
      <c r="T13">
        <v>-9.4215999999999998</v>
      </c>
      <c r="U13">
        <v>1.0687E-2</v>
      </c>
      <c r="V13">
        <v>0</v>
      </c>
      <c r="W13">
        <v>279.69</v>
      </c>
      <c r="X13">
        <v>400</v>
      </c>
      <c r="Y13">
        <v>0</v>
      </c>
      <c r="Z13">
        <v>-3.8759999999999999</v>
      </c>
      <c r="AA13">
        <v>6.3249E-2</v>
      </c>
      <c r="AB13">
        <v>-2.0928E-5</v>
      </c>
      <c r="AC13">
        <v>0</v>
      </c>
      <c r="AD13">
        <v>298</v>
      </c>
      <c r="AE13">
        <v>1500</v>
      </c>
      <c r="AF13">
        <v>0</v>
      </c>
    </row>
    <row r="14" spans="1:40" x14ac:dyDescent="0.25">
      <c r="A14" t="s">
        <v>29</v>
      </c>
      <c r="B14">
        <v>18.015000000000001</v>
      </c>
      <c r="C14">
        <v>373.2</v>
      </c>
      <c r="D14">
        <v>40.796060811451134</v>
      </c>
      <c r="E14">
        <v>0.34499999999999997</v>
      </c>
      <c r="F14">
        <v>647.1</v>
      </c>
      <c r="G14">
        <v>220.55</v>
      </c>
      <c r="H14">
        <v>55.9</v>
      </c>
      <c r="I14">
        <v>0.22900000000000001</v>
      </c>
      <c r="J14">
        <v>73.649000000000001</v>
      </c>
      <c r="K14">
        <v>-7258.2</v>
      </c>
      <c r="L14">
        <v>-7.3037000000000001</v>
      </c>
      <c r="M14">
        <v>4.1652999999999997E-6</v>
      </c>
      <c r="N14">
        <v>2</v>
      </c>
      <c r="O14">
        <v>273.16000000000003</v>
      </c>
      <c r="P14">
        <v>647.096</v>
      </c>
      <c r="Q14">
        <v>0</v>
      </c>
      <c r="R14">
        <v>276370</v>
      </c>
      <c r="S14">
        <v>-2090.1</v>
      </c>
      <c r="T14">
        <v>8.125</v>
      </c>
      <c r="U14">
        <v>-1.4116E-2</v>
      </c>
      <c r="V14">
        <v>9.3701000000000003E-6</v>
      </c>
      <c r="W14">
        <v>273.16000000000003</v>
      </c>
      <c r="X14">
        <v>533.15</v>
      </c>
      <c r="Y14">
        <v>0</v>
      </c>
      <c r="Z14">
        <v>3.47</v>
      </c>
      <c r="AA14">
        <v>1.4499999999999999E-3</v>
      </c>
      <c r="AB14">
        <v>0</v>
      </c>
      <c r="AC14">
        <v>12100</v>
      </c>
      <c r="AD14">
        <v>298</v>
      </c>
      <c r="AE14">
        <v>2000</v>
      </c>
      <c r="AF14">
        <v>0</v>
      </c>
    </row>
    <row r="15" spans="1:40" x14ac:dyDescent="0.25">
      <c r="A15" t="s">
        <v>30</v>
      </c>
      <c r="B15">
        <v>28.013999999999999</v>
      </c>
      <c r="C15">
        <v>77.3</v>
      </c>
      <c r="D15">
        <v>5.5699118113163619</v>
      </c>
      <c r="E15">
        <v>3.7999999999999999E-2</v>
      </c>
      <c r="F15">
        <v>126.2</v>
      </c>
      <c r="G15">
        <v>34</v>
      </c>
      <c r="H15">
        <v>89.2</v>
      </c>
      <c r="I15">
        <v>0.28899999999999998</v>
      </c>
      <c r="J15">
        <v>58.281999999999996</v>
      </c>
      <c r="K15">
        <v>-1084.0999999999999</v>
      </c>
      <c r="L15">
        <v>-8.3143999999999991</v>
      </c>
      <c r="M15">
        <v>4.4127E-2</v>
      </c>
      <c r="N15">
        <v>1</v>
      </c>
      <c r="O15">
        <v>63.15</v>
      </c>
      <c r="P15">
        <v>126.2</v>
      </c>
      <c r="Q15">
        <v>0</v>
      </c>
      <c r="R15">
        <v>281970</v>
      </c>
      <c r="S15">
        <v>-12281</v>
      </c>
      <c r="T15">
        <v>248</v>
      </c>
      <c r="U15">
        <v>-2.2181999999999999</v>
      </c>
      <c r="V15">
        <v>7.4901999999999998E-3</v>
      </c>
      <c r="W15">
        <v>63.15</v>
      </c>
      <c r="X15">
        <v>0.55930000000000002</v>
      </c>
      <c r="Y15">
        <v>0</v>
      </c>
      <c r="Z15">
        <v>3.28</v>
      </c>
      <c r="AA15">
        <v>5.9299999999999999E-4</v>
      </c>
      <c r="AB15">
        <v>0</v>
      </c>
      <c r="AC15">
        <v>4000</v>
      </c>
      <c r="AD15">
        <v>298</v>
      </c>
      <c r="AE15">
        <v>2000</v>
      </c>
      <c r="AF1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Correlations</vt:lpstr>
      <vt:lpstr>Correlation Constants</vt:lpstr>
      <vt:lpstr>Species Data</vt:lpstr>
      <vt:lpstr>Data</vt:lpstr>
      <vt:lpstr>Tref</vt:lpstr>
      <vt:lpstr>Tvalid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2017-10-13T23:38:43Z</dcterms:created>
  <dcterms:modified xsi:type="dcterms:W3CDTF">2017-11-04T01:00:02Z</dcterms:modified>
</cp:coreProperties>
</file>