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meihua/Dropbox/EXCEL/ExcelDataAnalysisFD_Examples/"/>
    </mc:Choice>
  </mc:AlternateContent>
  <xr:revisionPtr revIDLastSave="0" documentId="13_ncr:1_{FBC7105C-33A1-2E42-BB6C-47542E85D7BF}" xr6:coauthVersionLast="43" xr6:coauthVersionMax="43" xr10:uidLastSave="{00000000-0000-0000-0000-000000000000}"/>
  <bookViews>
    <workbookView xWindow="0" yWindow="460" windowWidth="28780" windowHeight="15920" activeTab="7" xr2:uid="{00000000-000D-0000-FFFF-FFFF00000000}"/>
  </bookViews>
  <sheets>
    <sheet name="Descriptive Statistics" sheetId="6" r:id="rId1"/>
    <sheet name="Moving Average" sheetId="1" r:id="rId2"/>
    <sheet name="Rank &amp; Percentile" sheetId="5" r:id="rId3"/>
    <sheet name="Random Number Generation" sheetId="7" r:id="rId4"/>
    <sheet name="Frequency Distribution" sheetId="8" r:id="rId5"/>
    <sheet name="F-Test for Variances" sheetId="2" r:id="rId6"/>
    <sheet name="Correlation" sheetId="3" r:id="rId7"/>
    <sheet name="Regression" sheetId="4" r:id="rId8"/>
  </sheets>
  <definedNames>
    <definedName name="Amount">#REF!</definedName>
    <definedName name="Costs_per_Unit">#REF!</definedName>
    <definedName name="Expenses">#REF!</definedName>
    <definedName name="Finley_Sprocket">#REF!</definedName>
    <definedName name="Fixed_Costs">#REF!</definedName>
    <definedName name="Gross_Margin">#REF!</definedName>
    <definedName name="Gross_Profit">#REF!</definedName>
    <definedName name="InterestRate">0.08</definedName>
    <definedName name="Langstrom_Wrench">#REF!</definedName>
    <definedName name="Months">#REF!</definedName>
    <definedName name="Net_Profit">#REF!</definedName>
    <definedName name="NPer">#REF!</definedName>
    <definedName name="Price">#REF!</definedName>
    <definedName name="Principal">#REF!</definedName>
    <definedName name="Profit">#REF!</definedName>
    <definedName name="Profit_Margin">#REF!</definedName>
    <definedName name="Profit_Sharing">#REF!</definedName>
    <definedName name="Profit_Sharing_Percentage">#REF!</definedName>
    <definedName name="Rate" localSheetId="4">#REF!</definedName>
    <definedName name="Rate">#REF!</definedName>
    <definedName name="Revenue">#REF!</definedName>
    <definedName name="Term">#REF!</definedName>
    <definedName name="Testing123">#REF!</definedName>
    <definedName name="Total_Costs">#REF!</definedName>
    <definedName name="Total_Revenue">#REF!</definedName>
    <definedName name="Unit_Cost">#REF!</definedName>
    <definedName name="Units">#REF!</definedName>
    <definedName name="Variable_Cos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F22" i="6" l="1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A19" i="1" l="1"/>
  <c r="A31" i="1" s="1"/>
  <c r="B17" i="1"/>
  <c r="B16" i="1"/>
  <c r="B15" i="1"/>
  <c r="B13" i="1"/>
  <c r="B12" i="1"/>
  <c r="B11" i="1"/>
  <c r="B10" i="1"/>
  <c r="B9" i="1"/>
  <c r="B8" i="1"/>
  <c r="B7" i="1"/>
  <c r="B6" i="1"/>
  <c r="B5" i="1"/>
  <c r="B4" i="1"/>
  <c r="B3" i="1"/>
  <c r="B2" i="1"/>
  <c r="B14" i="1" l="1"/>
  <c r="B18" i="1"/>
  <c r="A43" i="1"/>
  <c r="B37" i="1"/>
  <c r="B36" i="1"/>
  <c r="B35" i="1"/>
  <c r="B34" i="1"/>
  <c r="B33" i="1"/>
  <c r="B32" i="1"/>
  <c r="B31" i="1"/>
  <c r="B30" i="1"/>
  <c r="B29" i="1"/>
  <c r="B28" i="1"/>
  <c r="B27" i="1"/>
  <c r="B26" i="1"/>
  <c r="B19" i="1"/>
  <c r="B20" i="1"/>
  <c r="B21" i="1"/>
  <c r="B22" i="1"/>
  <c r="B23" i="1"/>
  <c r="B24" i="1"/>
  <c r="B25" i="1"/>
  <c r="B42" i="1" l="1"/>
  <c r="B41" i="1"/>
  <c r="B40" i="1"/>
  <c r="B39" i="1"/>
  <c r="B38" i="1"/>
  <c r="A55" i="1"/>
  <c r="B49" i="1"/>
  <c r="B48" i="1"/>
  <c r="B47" i="1"/>
  <c r="B46" i="1"/>
  <c r="B45" i="1"/>
  <c r="B44" i="1"/>
  <c r="B43" i="1"/>
  <c r="A67" i="1" l="1"/>
  <c r="B61" i="1"/>
  <c r="B60" i="1"/>
  <c r="B59" i="1"/>
  <c r="B58" i="1"/>
  <c r="B57" i="1"/>
  <c r="B56" i="1"/>
  <c r="B55" i="1"/>
  <c r="B54" i="1"/>
  <c r="B53" i="1"/>
  <c r="B52" i="1"/>
  <c r="B51" i="1"/>
  <c r="B50" i="1"/>
  <c r="B66" i="1" l="1"/>
  <c r="B65" i="1"/>
  <c r="B64" i="1"/>
  <c r="B63" i="1"/>
  <c r="B62" i="1"/>
  <c r="A79" i="1"/>
  <c r="B73" i="1"/>
  <c r="B72" i="1"/>
  <c r="B71" i="1"/>
  <c r="B70" i="1"/>
  <c r="B69" i="1"/>
  <c r="B68" i="1"/>
  <c r="B67" i="1"/>
  <c r="A91" i="1" l="1"/>
  <c r="B85" i="1"/>
  <c r="B84" i="1"/>
  <c r="B83" i="1"/>
  <c r="B82" i="1"/>
  <c r="B81" i="1"/>
  <c r="B80" i="1"/>
  <c r="B79" i="1"/>
  <c r="B78" i="1"/>
  <c r="B77" i="1"/>
  <c r="B76" i="1"/>
  <c r="B75" i="1"/>
  <c r="B74" i="1"/>
  <c r="B90" i="1" l="1"/>
  <c r="B89" i="1"/>
  <c r="B88" i="1"/>
  <c r="B87" i="1"/>
  <c r="B86" i="1"/>
  <c r="A103" i="1"/>
  <c r="B97" i="1"/>
  <c r="B96" i="1"/>
  <c r="B95" i="1"/>
  <c r="B94" i="1"/>
  <c r="B93" i="1"/>
  <c r="B92" i="1"/>
  <c r="B91" i="1"/>
  <c r="A115" i="1" l="1"/>
  <c r="B109" i="1"/>
  <c r="B108" i="1"/>
  <c r="B107" i="1"/>
  <c r="B106" i="1"/>
  <c r="B105" i="1"/>
  <c r="B104" i="1"/>
  <c r="B103" i="1"/>
  <c r="B102" i="1"/>
  <c r="B101" i="1"/>
  <c r="B100" i="1"/>
  <c r="B99" i="1"/>
  <c r="B98" i="1"/>
  <c r="B114" i="1" l="1"/>
  <c r="B113" i="1"/>
  <c r="B112" i="1"/>
  <c r="B111" i="1"/>
  <c r="B110" i="1"/>
  <c r="B121" i="1"/>
  <c r="B120" i="1"/>
  <c r="B119" i="1"/>
  <c r="B118" i="1"/>
  <c r="B117" i="1"/>
  <c r="B116" i="1"/>
  <c r="B115" i="1"/>
</calcChain>
</file>

<file path=xl/sharedStrings.xml><?xml version="1.0" encoding="utf-8"?>
<sst xmlns="http://schemas.openxmlformats.org/spreadsheetml/2006/main" count="252" uniqueCount="141">
  <si>
    <t>Monthly Sales - Data</t>
  </si>
  <si>
    <t>Actual</t>
  </si>
  <si>
    <t>12-Month Moving Avg</t>
  </si>
  <si>
    <t>Plant Defects</t>
  </si>
  <si>
    <t>Month</t>
  </si>
  <si>
    <t>Eastern Plant</t>
  </si>
  <si>
    <t>Western Plant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</si>
  <si>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</si>
  <si>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</si>
  <si>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</si>
  <si>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</si>
  <si>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</si>
  <si>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</si>
  <si>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</si>
  <si>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</si>
  <si>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</si>
  <si>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</si>
  <si>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</si>
  <si>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</si>
  <si>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</t>
  </si>
  <si>
    <t>Correlation Between Advertising and Sales</t>
  </si>
  <si>
    <t>Advertising</t>
  </si>
  <si>
    <t>Sales</t>
  </si>
  <si>
    <t>Fiscal</t>
  </si>
  <si>
    <t>1st Quarter</t>
  </si>
  <si>
    <t>Correlation:</t>
  </si>
  <si>
    <t>2nd Quarter</t>
  </si>
  <si>
    <t>3rd Quarter</t>
  </si>
  <si>
    <t>4th Quarter</t>
  </si>
  <si>
    <t>Period</t>
  </si>
  <si>
    <t>Product Defects Database</t>
  </si>
  <si>
    <t>Workgroup</t>
  </si>
  <si>
    <t>Group Leader</t>
  </si>
  <si>
    <t>Defects</t>
  </si>
  <si>
    <t>Units</t>
  </si>
  <si>
    <t>% Defective</t>
  </si>
  <si>
    <t>A</t>
  </si>
  <si>
    <t>Hammond</t>
  </si>
  <si>
    <t>B</t>
  </si>
  <si>
    <t>Brimson</t>
  </si>
  <si>
    <t>C</t>
  </si>
  <si>
    <t>Reilly</t>
  </si>
  <si>
    <t>D</t>
  </si>
  <si>
    <t>Richardson</t>
  </si>
  <si>
    <t>E</t>
  </si>
  <si>
    <t>Durbin</t>
  </si>
  <si>
    <t>O'Donoghue</t>
  </si>
  <si>
    <t>G</t>
  </si>
  <si>
    <t>Voyatzis</t>
  </si>
  <si>
    <t>H</t>
  </si>
  <si>
    <t>Granick</t>
  </si>
  <si>
    <t>I</t>
  </si>
  <si>
    <t>Aster</t>
  </si>
  <si>
    <t>J</t>
  </si>
  <si>
    <t>Shore</t>
  </si>
  <si>
    <t>K</t>
  </si>
  <si>
    <t>Fox</t>
  </si>
  <si>
    <t>L</t>
  </si>
  <si>
    <t>Bolter</t>
  </si>
  <si>
    <t>M</t>
  </si>
  <si>
    <t>Renaud</t>
  </si>
  <si>
    <t>N</t>
  </si>
  <si>
    <t>Ibbitson</t>
  </si>
  <si>
    <t>O</t>
  </si>
  <si>
    <t>Harper</t>
  </si>
  <si>
    <t>P</t>
  </si>
  <si>
    <t>Ferry</t>
  </si>
  <si>
    <t>Q</t>
  </si>
  <si>
    <t>Richens</t>
  </si>
  <si>
    <t>R</t>
  </si>
  <si>
    <t>Munson</t>
  </si>
  <si>
    <t>S</t>
  </si>
  <si>
    <t>Little</t>
  </si>
  <si>
    <t>T</t>
  </si>
  <si>
    <t>Jones</t>
  </si>
  <si>
    <t>Analysis of Student Test Scores</t>
  </si>
  <si>
    <t>Student</t>
  </si>
  <si>
    <t>Score</t>
  </si>
  <si>
    <t>U</t>
  </si>
  <si>
    <t>V</t>
  </si>
  <si>
    <t>W</t>
  </si>
  <si>
    <t>X</t>
  </si>
  <si>
    <t>Y</t>
  </si>
  <si>
    <t>Z</t>
  </si>
  <si>
    <t>Student Grades</t>
  </si>
  <si>
    <t>Student ID</t>
  </si>
  <si>
    <t>Grade</t>
  </si>
  <si>
    <t>Bin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</si>
  <si>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</si>
  <si>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</si>
  <si>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</si>
  <si>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</si>
  <si>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</si>
  <si>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</si>
  <si>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</si>
  <si>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</si>
  <si>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</si>
  <si>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</si>
  <si>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</si>
  <si>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</si>
  <si>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</si>
  <si>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</si>
  <si>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</si>
  <si>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Largest(5)</t>
  </si>
  <si>
    <t>Smallest(5)</t>
  </si>
  <si>
    <t>Confidence Level(95.0%)</t>
  </si>
  <si>
    <t>Point</t>
  </si>
  <si>
    <t>Rank</t>
  </si>
  <si>
    <t>Percent</t>
  </si>
  <si>
    <t>F-Test Two-Sample for Variances</t>
  </si>
  <si>
    <t>Variance</t>
  </si>
  <si>
    <t>Observations</t>
  </si>
  <si>
    <t>df</t>
  </si>
  <si>
    <t>P(F&lt;=f) one-tail</t>
  </si>
  <si>
    <t>F Critical one-tail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</si>
  <si>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</si>
  <si>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</si>
  <si>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</si>
  <si>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</si>
  <si>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</si>
  <si>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</si>
  <si>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</si>
  <si>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</si>
  <si>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</si>
  <si>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</si>
  <si>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</si>
  <si>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</si>
  <si>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</si>
  <si>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</si>
  <si>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</si>
  <si>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</si>
  <si>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</si>
  <si>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</si>
  <si>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</si>
  <si>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</si>
  <si>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</si>
  <si>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</si>
  <si>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Actual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</si>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</sst>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G\e\n\e\r\a\l"/>
    <numFmt numFmtId="165" formatCode="0.0"/>
    <numFmt numFmtId="166" formatCode="mmmm\,\ yyyy"/>
    <numFmt numFmtId="168" formatCode="0.0%"/>
  </numFmts>
  <fonts count="17"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MS Sans Serif"/>
      <family val="2"/>
    </font>
    <font>
      <sz val="14"/>
      <name val="Arial"/>
      <family val="2"/>
    </font>
    <font>
      <sz val="10"/>
      <name val="MS Sans Serif"/>
    </font>
    <font>
      <b/>
      <sz val="14"/>
      <name val="Arial"/>
      <family val="2"/>
    </font>
    <font>
      <b/>
      <sz val="14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1">
    <xf numFmtId="164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164" fontId="9" fillId="0" borderId="0"/>
    <xf numFmtId="0" fontId="3" fillId="0" borderId="0"/>
    <xf numFmtId="0" fontId="11" fillId="0" borderId="0"/>
    <xf numFmtId="0" fontId="3" fillId="0" borderId="0"/>
    <xf numFmtId="0" fontId="14" fillId="0" borderId="9" applyNumberFormat="0" applyFill="0" applyAlignment="0" applyProtection="0"/>
    <xf numFmtId="164" fontId="3" fillId="0" borderId="0"/>
  </cellStyleXfs>
  <cellXfs count="93">
    <xf numFmtId="164" fontId="0" fillId="0" borderId="0" xfId="0"/>
    <xf numFmtId="164" fontId="1" fillId="2" borderId="0" xfId="0" applyFont="1" applyFill="1" applyBorder="1" applyAlignment="1">
      <alignment vertical="center"/>
    </xf>
    <xf numFmtId="164" fontId="2" fillId="0" borderId="0" xfId="0" applyFont="1"/>
    <xf numFmtId="164" fontId="1" fillId="0" borderId="0" xfId="0" applyFont="1" applyAlignment="1">
      <alignment wrapText="1"/>
    </xf>
    <xf numFmtId="165" fontId="2" fillId="3" borderId="1" xfId="0" applyNumberFormat="1" applyFont="1" applyFill="1" applyBorder="1"/>
    <xf numFmtId="165" fontId="2" fillId="0" borderId="0" xfId="0" applyNumberFormat="1" applyFont="1"/>
    <xf numFmtId="165" fontId="2" fillId="3" borderId="0" xfId="0" applyNumberFormat="1" applyFont="1" applyFill="1"/>
    <xf numFmtId="1" fontId="1" fillId="3" borderId="0" xfId="0" applyNumberFormat="1" applyFont="1" applyFill="1" applyAlignment="1">
      <alignment horizontal="center"/>
    </xf>
    <xf numFmtId="165" fontId="2" fillId="3" borderId="2" xfId="0" applyNumberFormat="1" applyFont="1" applyFill="1" applyBorder="1"/>
    <xf numFmtId="166" fontId="1" fillId="0" borderId="0" xfId="0" applyNumberFormat="1" applyFont="1" applyBorder="1"/>
    <xf numFmtId="165" fontId="2" fillId="0" borderId="0" xfId="0" applyNumberFormat="1" applyFont="1" applyBorder="1" applyAlignment="1" applyProtection="1">
      <alignment horizontal="center"/>
      <protection locked="0"/>
    </xf>
    <xf numFmtId="164" fontId="1" fillId="0" borderId="0" xfId="0" applyFont="1" applyBorder="1" applyAlignment="1">
      <alignment horizontal="center" wrapText="1"/>
    </xf>
    <xf numFmtId="164" fontId="2" fillId="0" borderId="0" xfId="0" applyFont="1" applyFill="1" applyBorder="1"/>
    <xf numFmtId="164" fontId="8" fillId="0" borderId="0" xfId="2" applyNumberFormat="1" applyFont="1"/>
    <xf numFmtId="1" fontId="2" fillId="0" borderId="0" xfId="0" applyNumberFormat="1" applyFont="1" applyAlignment="1">
      <alignment horizontal="center"/>
    </xf>
    <xf numFmtId="164" fontId="5" fillId="0" borderId="3" xfId="3" applyNumberFormat="1"/>
    <xf numFmtId="164" fontId="4" fillId="0" borderId="0" xfId="2" applyNumberFormat="1" applyAlignment="1">
      <alignment vertical="top"/>
    </xf>
    <xf numFmtId="164" fontId="2" fillId="0" borderId="0" xfId="5" applyFont="1"/>
    <xf numFmtId="164" fontId="2" fillId="0" borderId="0" xfId="5" applyFont="1" applyAlignment="1">
      <alignment horizontal="center"/>
    </xf>
    <xf numFmtId="0" fontId="2" fillId="0" borderId="0" xfId="6" applyFont="1"/>
    <xf numFmtId="164" fontId="2" fillId="0" borderId="5" xfId="5" applyFont="1" applyBorder="1"/>
    <xf numFmtId="164" fontId="1" fillId="0" borderId="5" xfId="5" applyFont="1" applyBorder="1" applyAlignment="1">
      <alignment horizontal="center"/>
    </xf>
    <xf numFmtId="164" fontId="1" fillId="0" borderId="0" xfId="5" applyFont="1" applyAlignment="1">
      <alignment horizontal="center"/>
    </xf>
    <xf numFmtId="3" fontId="2" fillId="0" borderId="0" xfId="5" applyNumberFormat="1" applyFont="1" applyAlignment="1">
      <alignment horizontal="center"/>
    </xf>
    <xf numFmtId="0" fontId="1" fillId="0" borderId="0" xfId="6" applyFont="1"/>
    <xf numFmtId="1" fontId="1" fillId="0" borderId="0" xfId="5" applyNumberFormat="1" applyFont="1" applyAlignment="1">
      <alignment horizontal="center"/>
    </xf>
    <xf numFmtId="3" fontId="2" fillId="0" borderId="5" xfId="5" applyNumberFormat="1" applyFont="1" applyBorder="1" applyAlignment="1">
      <alignment horizontal="center"/>
    </xf>
    <xf numFmtId="0" fontId="1" fillId="0" borderId="0" xfId="7" applyFont="1" applyAlignment="1">
      <alignment horizontal="center"/>
    </xf>
    <xf numFmtId="0" fontId="2" fillId="0" borderId="0" xfId="7" applyFont="1"/>
    <xf numFmtId="3" fontId="1" fillId="0" borderId="0" xfId="7" applyNumberFormat="1" applyFont="1" applyAlignment="1">
      <alignment horizontal="center"/>
    </xf>
    <xf numFmtId="0" fontId="10" fillId="0" borderId="0" xfId="7" applyFont="1"/>
    <xf numFmtId="0" fontId="12" fillId="0" borderId="0" xfId="7" applyFont="1" applyAlignment="1">
      <alignment horizontal="center"/>
    </xf>
    <xf numFmtId="0" fontId="1" fillId="0" borderId="1" xfId="7" applyFont="1" applyBorder="1" applyAlignment="1">
      <alignment horizontal="center"/>
    </xf>
    <xf numFmtId="0" fontId="2" fillId="0" borderId="1" xfId="7" applyFont="1" applyBorder="1"/>
    <xf numFmtId="0" fontId="2" fillId="0" borderId="1" xfId="7" applyFont="1" applyBorder="1" applyAlignment="1">
      <alignment horizontal="center"/>
    </xf>
    <xf numFmtId="3" fontId="2" fillId="0" borderId="1" xfId="7" applyNumberFormat="1" applyFont="1" applyBorder="1" applyAlignment="1">
      <alignment horizontal="center"/>
    </xf>
    <xf numFmtId="0" fontId="10" fillId="0" borderId="0" xfId="7" applyNumberFormat="1" applyFont="1"/>
    <xf numFmtId="0" fontId="10" fillId="0" borderId="0" xfId="6" applyFont="1"/>
    <xf numFmtId="0" fontId="2" fillId="0" borderId="0" xfId="7" applyFont="1" applyAlignment="1">
      <alignment horizontal="center"/>
    </xf>
    <xf numFmtId="3" fontId="2" fillId="0" borderId="0" xfId="7" applyNumberFormat="1" applyFont="1" applyAlignment="1">
      <alignment horizontal="center"/>
    </xf>
    <xf numFmtId="1" fontId="1" fillId="0" borderId="0" xfId="7" applyNumberFormat="1" applyFont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3" fontId="10" fillId="0" borderId="1" xfId="7" applyNumberFormat="1" applyFont="1" applyBorder="1" applyAlignment="1">
      <alignment horizontal="center"/>
    </xf>
    <xf numFmtId="0" fontId="10" fillId="0" borderId="0" xfId="7" applyFont="1" applyAlignment="1">
      <alignment horizontal="center"/>
    </xf>
    <xf numFmtId="3" fontId="10" fillId="0" borderId="0" xfId="7" applyNumberFormat="1" applyFont="1" applyAlignment="1">
      <alignment horizontal="center"/>
    </xf>
    <xf numFmtId="1" fontId="12" fillId="0" borderId="0" xfId="7" applyNumberFormat="1" applyFont="1" applyAlignment="1">
      <alignment horizontal="center"/>
    </xf>
    <xf numFmtId="0" fontId="4" fillId="0" borderId="0" xfId="2" applyAlignment="1">
      <alignment horizontal="left"/>
    </xf>
    <xf numFmtId="0" fontId="7" fillId="0" borderId="0" xfId="8" applyFont="1" applyAlignment="1">
      <alignment horizontal="center"/>
    </xf>
    <xf numFmtId="0" fontId="7" fillId="0" borderId="0" xfId="8" applyFont="1"/>
    <xf numFmtId="0" fontId="7" fillId="0" borderId="0" xfId="6" applyFont="1"/>
    <xf numFmtId="0" fontId="13" fillId="0" borderId="6" xfId="4" applyFont="1" applyBorder="1" applyAlignment="1">
      <alignment horizontal="center"/>
    </xf>
    <xf numFmtId="0" fontId="7" fillId="0" borderId="0" xfId="8" applyFont="1" applyAlignment="1"/>
    <xf numFmtId="0" fontId="2" fillId="0" borderId="4" xfId="8" applyFont="1" applyBorder="1" applyAlignment="1">
      <alignment horizontal="center"/>
    </xf>
    <xf numFmtId="0" fontId="2" fillId="0" borderId="7" xfId="8" applyFont="1" applyBorder="1" applyAlignment="1">
      <alignment horizontal="center"/>
    </xf>
    <xf numFmtId="1" fontId="2" fillId="0" borderId="4" xfId="8" applyNumberFormat="1" applyFont="1" applyBorder="1" applyAlignment="1">
      <alignment horizontal="center"/>
    </xf>
    <xf numFmtId="3" fontId="2" fillId="0" borderId="0" xfId="6" applyNumberFormat="1" applyFont="1" applyAlignment="1">
      <alignment horizontal="right"/>
    </xf>
    <xf numFmtId="168" fontId="2" fillId="0" borderId="4" xfId="1" applyNumberFormat="1" applyFont="1" applyBorder="1" applyAlignment="1">
      <alignment horizontal="center"/>
    </xf>
    <xf numFmtId="1" fontId="2" fillId="0" borderId="7" xfId="8" applyNumberFormat="1" applyFont="1" applyBorder="1" applyAlignment="1">
      <alignment horizontal="center"/>
    </xf>
    <xf numFmtId="168" fontId="2" fillId="0" borderId="7" xfId="1" applyNumberFormat="1" applyFont="1" applyBorder="1" applyAlignment="1">
      <alignment horizontal="center"/>
    </xf>
    <xf numFmtId="0" fontId="2" fillId="0" borderId="8" xfId="8" applyFont="1" applyBorder="1" applyAlignment="1">
      <alignment horizontal="center"/>
    </xf>
    <xf numFmtId="1" fontId="2" fillId="0" borderId="8" xfId="8" applyNumberFormat="1" applyFont="1" applyBorder="1" applyAlignment="1">
      <alignment horizontal="center"/>
    </xf>
    <xf numFmtId="3" fontId="2" fillId="0" borderId="8" xfId="6" applyNumberFormat="1" applyFont="1" applyBorder="1" applyAlignment="1">
      <alignment horizontal="right"/>
    </xf>
    <xf numFmtId="168" fontId="2" fillId="0" borderId="8" xfId="1" applyNumberFormat="1" applyFont="1" applyBorder="1" applyAlignment="1">
      <alignment horizontal="center"/>
    </xf>
    <xf numFmtId="1" fontId="7" fillId="0" borderId="0" xfId="8" applyNumberFormat="1" applyFont="1"/>
    <xf numFmtId="165" fontId="7" fillId="0" borderId="0" xfId="8" applyNumberFormat="1" applyFont="1"/>
    <xf numFmtId="164" fontId="2" fillId="0" borderId="0" xfId="0" applyFont="1" applyAlignment="1">
      <alignment horizontal="center"/>
    </xf>
    <xf numFmtId="164" fontId="8" fillId="0" borderId="0" xfId="2" applyNumberFormat="1" applyFont="1" applyAlignment="1">
      <alignment horizontal="center"/>
    </xf>
    <xf numFmtId="164" fontId="14" fillId="0" borderId="9" xfId="9" applyNumberFormat="1" applyAlignment="1">
      <alignment horizontal="center"/>
    </xf>
    <xf numFmtId="164" fontId="7" fillId="0" borderId="0" xfId="10" applyFont="1" applyAlignment="1">
      <alignment horizontal="center"/>
    </xf>
    <xf numFmtId="164" fontId="7" fillId="0" borderId="0" xfId="10" applyFont="1"/>
    <xf numFmtId="164" fontId="15" fillId="0" borderId="6" xfId="10" applyFont="1" applyBorder="1" applyAlignment="1">
      <alignment horizontal="center" wrapText="1"/>
    </xf>
    <xf numFmtId="1" fontId="7" fillId="0" borderId="4" xfId="10" applyNumberFormat="1" applyFont="1" applyBorder="1" applyAlignment="1">
      <alignment horizontal="center"/>
    </xf>
    <xf numFmtId="1" fontId="7" fillId="0" borderId="7" xfId="10" applyNumberFormat="1" applyFont="1" applyBorder="1" applyAlignment="1">
      <alignment horizontal="center"/>
    </xf>
    <xf numFmtId="1" fontId="7" fillId="0" borderId="8" xfId="10" applyNumberFormat="1" applyFont="1" applyBorder="1" applyAlignment="1">
      <alignment horizontal="center"/>
    </xf>
    <xf numFmtId="164" fontId="16" fillId="0" borderId="11" xfId="0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Fill="1" applyBorder="1" applyAlignment="1"/>
    <xf numFmtId="10" fontId="0" fillId="0" borderId="0" xfId="0" applyNumberFormat="1" applyFill="1" applyBorder="1" applyAlignment="1"/>
    <xf numFmtId="1" fontId="0" fillId="0" borderId="10" xfId="0" applyNumberFormat="1" applyFill="1" applyBorder="1" applyAlignment="1"/>
    <xf numFmtId="10" fontId="0" fillId="0" borderId="10" xfId="0" applyNumberFormat="1" applyFill="1" applyBorder="1" applyAlignment="1"/>
    <xf numFmtId="164" fontId="4" fillId="0" borderId="0" xfId="2" applyNumberFormat="1" applyAlignment="1">
      <alignment horizontal="left"/>
    </xf>
    <xf numFmtId="164" fontId="0" fillId="0" borderId="0" xfId="0" applyFill="1" applyBorder="1" applyAlignment="1"/>
    <xf numFmtId="164" fontId="0" fillId="0" borderId="10" xfId="0" applyFill="1" applyBorder="1" applyAlignment="1"/>
    <xf numFmtId="164" fontId="16" fillId="0" borderId="11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2" fontId="0" fillId="0" borderId="0" xfId="0" applyNumberFormat="1"/>
    <xf numFmtId="2" fontId="1" fillId="0" borderId="0" xfId="0" applyNumberFormat="1" applyFont="1" applyBorder="1" applyAlignment="1">
      <alignment horizontal="center" wrapText="1"/>
    </xf>
    <xf numFmtId="2" fontId="2" fillId="0" borderId="0" xfId="0" applyNumberFormat="1" applyFont="1" applyBorder="1"/>
    <xf numFmtId="10" fontId="0" fillId="0" borderId="0" xfId="0" applyNumberFormat="1"/>
    <xf numFmtId="164" fontId="0" fillId="0" borderId="0" xfId="0" applyNumberFormat="1"/>
    <xf numFmtId="1" fontId="16" fillId="0" borderId="11" xfId="0" applyNumberFormat="1" applyFont="1" applyFill="1" applyBorder="1" applyAlignment="1">
      <alignment horizontal="center"/>
    </xf>
  </cellXfs>
  <cellStyles count="11">
    <cellStyle name="Heading 1" xfId="9" builtinId="16"/>
    <cellStyle name="Heading 2" xfId="3" builtinId="17"/>
    <cellStyle name="Heading 4" xfId="4" builtinId="19"/>
    <cellStyle name="Normal" xfId="0" builtinId="0"/>
    <cellStyle name="Normal 2" xfId="6" xr:uid="{00000000-0005-0000-0000-000004000000}"/>
    <cellStyle name="Normal_Analysis Toolpack" xfId="8" xr:uid="{00000000-0005-0000-0000-000005000000}"/>
    <cellStyle name="Normal_Analysis Toolpack_1" xfId="10" xr:uid="{00000000-0005-0000-0000-000006000000}"/>
    <cellStyle name="Normal_CORREL" xfId="5" xr:uid="{00000000-0005-0000-0000-000007000000}"/>
    <cellStyle name="Normal_TREND" xfId="7" xr:uid="{00000000-0005-0000-0000-000008000000}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'Moving Average'!$C$2:$C$121</c:f>
              <c:numCache>
                <c:formatCode>0.0</c:formatCode>
                <c:ptCount val="120"/>
                <c:pt idx="0">
                  <c:v>90</c:v>
                </c:pt>
                <c:pt idx="1">
                  <c:v>95</c:v>
                </c:pt>
                <c:pt idx="2">
                  <c:v>110</c:v>
                </c:pt>
                <c:pt idx="3">
                  <c:v>105</c:v>
                </c:pt>
                <c:pt idx="4">
                  <c:v>100</c:v>
                </c:pt>
                <c:pt idx="5">
                  <c:v>100</c:v>
                </c:pt>
                <c:pt idx="6">
                  <c:v>105</c:v>
                </c:pt>
                <c:pt idx="7">
                  <c:v>105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90</c:v>
                </c:pt>
                <c:pt idx="13">
                  <c:v>95</c:v>
                </c:pt>
                <c:pt idx="14">
                  <c:v>115</c:v>
                </c:pt>
                <c:pt idx="15">
                  <c:v>110</c:v>
                </c:pt>
                <c:pt idx="16">
                  <c:v>105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115</c:v>
                </c:pt>
                <c:pt idx="21">
                  <c:v>125</c:v>
                </c:pt>
                <c:pt idx="22">
                  <c:v>135</c:v>
                </c:pt>
                <c:pt idx="23">
                  <c:v>145</c:v>
                </c:pt>
                <c:pt idx="24">
                  <c:v>95</c:v>
                </c:pt>
                <c:pt idx="25">
                  <c:v>100</c:v>
                </c:pt>
                <c:pt idx="26">
                  <c:v>120</c:v>
                </c:pt>
                <c:pt idx="27">
                  <c:v>125</c:v>
                </c:pt>
                <c:pt idx="28">
                  <c:v>110</c:v>
                </c:pt>
                <c:pt idx="29">
                  <c:v>105</c:v>
                </c:pt>
                <c:pt idx="30">
                  <c:v>110</c:v>
                </c:pt>
                <c:pt idx="31">
                  <c:v>110</c:v>
                </c:pt>
                <c:pt idx="32">
                  <c:v>115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100</c:v>
                </c:pt>
                <c:pt idx="37">
                  <c:v>105</c:v>
                </c:pt>
                <c:pt idx="38">
                  <c:v>110</c:v>
                </c:pt>
                <c:pt idx="39">
                  <c:v>115</c:v>
                </c:pt>
                <c:pt idx="40">
                  <c:v>110</c:v>
                </c:pt>
                <c:pt idx="41">
                  <c:v>115</c:v>
                </c:pt>
                <c:pt idx="42">
                  <c:v>115</c:v>
                </c:pt>
                <c:pt idx="43">
                  <c:v>120</c:v>
                </c:pt>
                <c:pt idx="44">
                  <c:v>130</c:v>
                </c:pt>
                <c:pt idx="45">
                  <c:v>140</c:v>
                </c:pt>
                <c:pt idx="46">
                  <c:v>150</c:v>
                </c:pt>
                <c:pt idx="47">
                  <c:v>165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105</c:v>
                </c:pt>
                <c:pt idx="52">
                  <c:v>105</c:v>
                </c:pt>
                <c:pt idx="53">
                  <c:v>110</c:v>
                </c:pt>
                <c:pt idx="54">
                  <c:v>120</c:v>
                </c:pt>
                <c:pt idx="55">
                  <c:v>125</c:v>
                </c:pt>
                <c:pt idx="56">
                  <c:v>130</c:v>
                </c:pt>
                <c:pt idx="57">
                  <c:v>140</c:v>
                </c:pt>
                <c:pt idx="58">
                  <c:v>155</c:v>
                </c:pt>
                <c:pt idx="59">
                  <c:v>170</c:v>
                </c:pt>
                <c:pt idx="60">
                  <c:v>110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115</c:v>
                </c:pt>
                <c:pt idx="66">
                  <c:v>125</c:v>
                </c:pt>
                <c:pt idx="67">
                  <c:v>130</c:v>
                </c:pt>
                <c:pt idx="68">
                  <c:v>135</c:v>
                </c:pt>
                <c:pt idx="69">
                  <c:v>145</c:v>
                </c:pt>
                <c:pt idx="70">
                  <c:v>155</c:v>
                </c:pt>
                <c:pt idx="71">
                  <c:v>175</c:v>
                </c:pt>
                <c:pt idx="72">
                  <c:v>100</c:v>
                </c:pt>
                <c:pt idx="73">
                  <c:v>105</c:v>
                </c:pt>
                <c:pt idx="74">
                  <c:v>110</c:v>
                </c:pt>
                <c:pt idx="75">
                  <c:v>105</c:v>
                </c:pt>
                <c:pt idx="76">
                  <c:v>110</c:v>
                </c:pt>
                <c:pt idx="77">
                  <c:v>120</c:v>
                </c:pt>
                <c:pt idx="78">
                  <c:v>125</c:v>
                </c:pt>
                <c:pt idx="79">
                  <c:v>125</c:v>
                </c:pt>
                <c:pt idx="80">
                  <c:v>130</c:v>
                </c:pt>
                <c:pt idx="81">
                  <c:v>135</c:v>
                </c:pt>
                <c:pt idx="82">
                  <c:v>140</c:v>
                </c:pt>
                <c:pt idx="83">
                  <c:v>160</c:v>
                </c:pt>
                <c:pt idx="84">
                  <c:v>95</c:v>
                </c:pt>
                <c:pt idx="85">
                  <c:v>100</c:v>
                </c:pt>
                <c:pt idx="86">
                  <c:v>115</c:v>
                </c:pt>
                <c:pt idx="87">
                  <c:v>110</c:v>
                </c:pt>
                <c:pt idx="88">
                  <c:v>115</c:v>
                </c:pt>
                <c:pt idx="89">
                  <c:v>120</c:v>
                </c:pt>
                <c:pt idx="90">
                  <c:v>120</c:v>
                </c:pt>
                <c:pt idx="91">
                  <c:v>130</c:v>
                </c:pt>
                <c:pt idx="92">
                  <c:v>140</c:v>
                </c:pt>
                <c:pt idx="93">
                  <c:v>160</c:v>
                </c:pt>
                <c:pt idx="94">
                  <c:v>170</c:v>
                </c:pt>
                <c:pt idx="95">
                  <c:v>180</c:v>
                </c:pt>
                <c:pt idx="96">
                  <c:v>110</c:v>
                </c:pt>
                <c:pt idx="97">
                  <c:v>105</c:v>
                </c:pt>
                <c:pt idx="98">
                  <c:v>115</c:v>
                </c:pt>
                <c:pt idx="99">
                  <c:v>110</c:v>
                </c:pt>
                <c:pt idx="100">
                  <c:v>115</c:v>
                </c:pt>
                <c:pt idx="101">
                  <c:v>115</c:v>
                </c:pt>
                <c:pt idx="102">
                  <c:v>125</c:v>
                </c:pt>
                <c:pt idx="103">
                  <c:v>140</c:v>
                </c:pt>
                <c:pt idx="104">
                  <c:v>135</c:v>
                </c:pt>
                <c:pt idx="105">
                  <c:v>145</c:v>
                </c:pt>
                <c:pt idx="106">
                  <c:v>155</c:v>
                </c:pt>
                <c:pt idx="107">
                  <c:v>175</c:v>
                </c:pt>
                <c:pt idx="108">
                  <c:v>115</c:v>
                </c:pt>
                <c:pt idx="109">
                  <c:v>110</c:v>
                </c:pt>
                <c:pt idx="110">
                  <c:v>125</c:v>
                </c:pt>
                <c:pt idx="111">
                  <c:v>120</c:v>
                </c:pt>
                <c:pt idx="112">
                  <c:v>115</c:v>
                </c:pt>
                <c:pt idx="113">
                  <c:v>120</c:v>
                </c:pt>
                <c:pt idx="114">
                  <c:v>130</c:v>
                </c:pt>
                <c:pt idx="115">
                  <c:v>145</c:v>
                </c:pt>
                <c:pt idx="116">
                  <c:v>140</c:v>
                </c:pt>
                <c:pt idx="117">
                  <c:v>155</c:v>
                </c:pt>
                <c:pt idx="118">
                  <c:v>165</c:v>
                </c:pt>
                <c:pt idx="11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6-5846-BE9D-0C2397CE651E}"/>
            </c:ext>
          </c:extLst>
        </c:ser>
        <c:ser>
          <c:idx val="1"/>
          <c:order val="1"/>
          <c:tx>
            <c:v>Forecast</c:v>
          </c:tx>
          <c:val>
            <c:numRef>
              <c:f>'Moving Average'!$D$2:$D$121</c:f>
              <c:numCache>
                <c:formatCode>0.00</c:formatCode>
                <c:ptCount val="1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109.16666666666667</c:v>
                </c:pt>
                <c:pt idx="12">
                  <c:v>109.16666666666667</c:v>
                </c:pt>
                <c:pt idx="13">
                  <c:v>109.16666666666667</c:v>
                </c:pt>
                <c:pt idx="14">
                  <c:v>109.58333333333333</c:v>
                </c:pt>
                <c:pt idx="15">
                  <c:v>110</c:v>
                </c:pt>
                <c:pt idx="16">
                  <c:v>110.41666666666667</c:v>
                </c:pt>
                <c:pt idx="17">
                  <c:v>110.83333333333333</c:v>
                </c:pt>
                <c:pt idx="18">
                  <c:v>111.25</c:v>
                </c:pt>
                <c:pt idx="19">
                  <c:v>112.08333333333333</c:v>
                </c:pt>
                <c:pt idx="20">
                  <c:v>112.5</c:v>
                </c:pt>
                <c:pt idx="21">
                  <c:v>112.91666666666667</c:v>
                </c:pt>
                <c:pt idx="22">
                  <c:v>113.33333333333333</c:v>
                </c:pt>
                <c:pt idx="23">
                  <c:v>113.75</c:v>
                </c:pt>
                <c:pt idx="24">
                  <c:v>114.16666666666667</c:v>
                </c:pt>
                <c:pt idx="25">
                  <c:v>114.58333333333333</c:v>
                </c:pt>
                <c:pt idx="26">
                  <c:v>115</c:v>
                </c:pt>
                <c:pt idx="27">
                  <c:v>116.25</c:v>
                </c:pt>
                <c:pt idx="28">
                  <c:v>116.66666666666667</c:v>
                </c:pt>
                <c:pt idx="29">
                  <c:v>116.66666666666667</c:v>
                </c:pt>
                <c:pt idx="30">
                  <c:v>116.66666666666667</c:v>
                </c:pt>
                <c:pt idx="31">
                  <c:v>116.25</c:v>
                </c:pt>
                <c:pt idx="32">
                  <c:v>116.25</c:v>
                </c:pt>
                <c:pt idx="33">
                  <c:v>116.66666666666667</c:v>
                </c:pt>
                <c:pt idx="34">
                  <c:v>117.08333333333333</c:v>
                </c:pt>
                <c:pt idx="35">
                  <c:v>117.5</c:v>
                </c:pt>
                <c:pt idx="36">
                  <c:v>117.91666666666667</c:v>
                </c:pt>
                <c:pt idx="37">
                  <c:v>118.33333333333333</c:v>
                </c:pt>
                <c:pt idx="38">
                  <c:v>117.5</c:v>
                </c:pt>
                <c:pt idx="39">
                  <c:v>116.66666666666667</c:v>
                </c:pt>
                <c:pt idx="40">
                  <c:v>116.66666666666667</c:v>
                </c:pt>
                <c:pt idx="41">
                  <c:v>117.5</c:v>
                </c:pt>
                <c:pt idx="42">
                  <c:v>117.91666666666667</c:v>
                </c:pt>
                <c:pt idx="43">
                  <c:v>118.75</c:v>
                </c:pt>
                <c:pt idx="44">
                  <c:v>120</c:v>
                </c:pt>
                <c:pt idx="45">
                  <c:v>120.83333333333333</c:v>
                </c:pt>
                <c:pt idx="46">
                  <c:v>121.66666666666667</c:v>
                </c:pt>
                <c:pt idx="47">
                  <c:v>122.91666666666667</c:v>
                </c:pt>
                <c:pt idx="48">
                  <c:v>123.33333333333333</c:v>
                </c:pt>
                <c:pt idx="49">
                  <c:v>123.75</c:v>
                </c:pt>
                <c:pt idx="50">
                  <c:v>124.16666666666667</c:v>
                </c:pt>
                <c:pt idx="51">
                  <c:v>123.33333333333333</c:v>
                </c:pt>
                <c:pt idx="52">
                  <c:v>122.91666666666667</c:v>
                </c:pt>
                <c:pt idx="53">
                  <c:v>122.5</c:v>
                </c:pt>
                <c:pt idx="54">
                  <c:v>122.91666666666667</c:v>
                </c:pt>
                <c:pt idx="55">
                  <c:v>123.33333333333333</c:v>
                </c:pt>
                <c:pt idx="56">
                  <c:v>123.33333333333333</c:v>
                </c:pt>
                <c:pt idx="57">
                  <c:v>123.33333333333333</c:v>
                </c:pt>
                <c:pt idx="58">
                  <c:v>123.75</c:v>
                </c:pt>
                <c:pt idx="59">
                  <c:v>124.16666666666667</c:v>
                </c:pt>
                <c:pt idx="60">
                  <c:v>124.58333333333333</c:v>
                </c:pt>
                <c:pt idx="61">
                  <c:v>124.16666666666667</c:v>
                </c:pt>
                <c:pt idx="62">
                  <c:v>123.75</c:v>
                </c:pt>
                <c:pt idx="63">
                  <c:v>124.58333333333333</c:v>
                </c:pt>
                <c:pt idx="64">
                  <c:v>125.83333333333333</c:v>
                </c:pt>
                <c:pt idx="65">
                  <c:v>126.25</c:v>
                </c:pt>
                <c:pt idx="66">
                  <c:v>126.66666666666667</c:v>
                </c:pt>
                <c:pt idx="67">
                  <c:v>127.08333333333333</c:v>
                </c:pt>
                <c:pt idx="68">
                  <c:v>127.5</c:v>
                </c:pt>
                <c:pt idx="69">
                  <c:v>127.91666666666667</c:v>
                </c:pt>
                <c:pt idx="70">
                  <c:v>127.91666666666667</c:v>
                </c:pt>
                <c:pt idx="71">
                  <c:v>128.33333333333334</c:v>
                </c:pt>
                <c:pt idx="72">
                  <c:v>127.5</c:v>
                </c:pt>
                <c:pt idx="73">
                  <c:v>127.5</c:v>
                </c:pt>
                <c:pt idx="74">
                  <c:v>127.5</c:v>
                </c:pt>
                <c:pt idx="75">
                  <c:v>126.66666666666667</c:v>
                </c:pt>
                <c:pt idx="76">
                  <c:v>125.83333333333333</c:v>
                </c:pt>
                <c:pt idx="77">
                  <c:v>126.25</c:v>
                </c:pt>
                <c:pt idx="78">
                  <c:v>126.25</c:v>
                </c:pt>
                <c:pt idx="79">
                  <c:v>125.83333333333333</c:v>
                </c:pt>
                <c:pt idx="80">
                  <c:v>125.41666666666667</c:v>
                </c:pt>
                <c:pt idx="81">
                  <c:v>124.58333333333333</c:v>
                </c:pt>
                <c:pt idx="82">
                  <c:v>123.33333333333333</c:v>
                </c:pt>
                <c:pt idx="83">
                  <c:v>122.08333333333333</c:v>
                </c:pt>
                <c:pt idx="84">
                  <c:v>121.66666666666667</c:v>
                </c:pt>
                <c:pt idx="85">
                  <c:v>121.25</c:v>
                </c:pt>
                <c:pt idx="86">
                  <c:v>121.66666666666667</c:v>
                </c:pt>
                <c:pt idx="87">
                  <c:v>122.08333333333333</c:v>
                </c:pt>
                <c:pt idx="88">
                  <c:v>122.5</c:v>
                </c:pt>
                <c:pt idx="89">
                  <c:v>122.5</c:v>
                </c:pt>
                <c:pt idx="90">
                  <c:v>122.08333333333333</c:v>
                </c:pt>
                <c:pt idx="91">
                  <c:v>122.5</c:v>
                </c:pt>
                <c:pt idx="92">
                  <c:v>123.33333333333333</c:v>
                </c:pt>
                <c:pt idx="93">
                  <c:v>125.41666666666667</c:v>
                </c:pt>
                <c:pt idx="94">
                  <c:v>127.91666666666667</c:v>
                </c:pt>
                <c:pt idx="95">
                  <c:v>129.58333333333334</c:v>
                </c:pt>
                <c:pt idx="96">
                  <c:v>130.83333333333334</c:v>
                </c:pt>
                <c:pt idx="97">
                  <c:v>131.25</c:v>
                </c:pt>
                <c:pt idx="98">
                  <c:v>131.25</c:v>
                </c:pt>
                <c:pt idx="99">
                  <c:v>131.25</c:v>
                </c:pt>
                <c:pt idx="100">
                  <c:v>131.25</c:v>
                </c:pt>
                <c:pt idx="101">
                  <c:v>130.83333333333334</c:v>
                </c:pt>
                <c:pt idx="102">
                  <c:v>131.25</c:v>
                </c:pt>
                <c:pt idx="103">
                  <c:v>132.08333333333334</c:v>
                </c:pt>
                <c:pt idx="104">
                  <c:v>131.66666666666666</c:v>
                </c:pt>
                <c:pt idx="105">
                  <c:v>130.41666666666666</c:v>
                </c:pt>
                <c:pt idx="106">
                  <c:v>129.16666666666666</c:v>
                </c:pt>
                <c:pt idx="107">
                  <c:v>128.75</c:v>
                </c:pt>
                <c:pt idx="108">
                  <c:v>129.16666666666666</c:v>
                </c:pt>
                <c:pt idx="109">
                  <c:v>129.58333333333334</c:v>
                </c:pt>
                <c:pt idx="110">
                  <c:v>130.41666666666666</c:v>
                </c:pt>
                <c:pt idx="111">
                  <c:v>131.25</c:v>
                </c:pt>
                <c:pt idx="112">
                  <c:v>131.25</c:v>
                </c:pt>
                <c:pt idx="113">
                  <c:v>131.66666666666666</c:v>
                </c:pt>
                <c:pt idx="114">
                  <c:v>132.08333333333334</c:v>
                </c:pt>
                <c:pt idx="115">
                  <c:v>132.5</c:v>
                </c:pt>
                <c:pt idx="116">
                  <c:v>132.91666666666666</c:v>
                </c:pt>
                <c:pt idx="117">
                  <c:v>133.75</c:v>
                </c:pt>
                <c:pt idx="118">
                  <c:v>134.58333333333334</c:v>
                </c:pt>
                <c:pt idx="119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6-5846-BE9D-0C2397CE6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749200"/>
        <c:axId val="642093264"/>
      </c:lineChart>
      <c:catAx>
        <c:axId val="64174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42093264"/>
        <c:crosses val="autoZero"/>
        <c:auto val="1"/>
        <c:lblAlgn val="ctr"/>
        <c:lblOffset val="100"/>
        <c:noMultiLvlLbl val="0"/>
      </c:catAx>
      <c:valAx>
        <c:axId val="64209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41749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'Frequency Distribution'!$E$11:$E$17</c:f>
              <c:strCach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'Frequency Distribution'!$F$11:$F$17</c:f>
              <c:numCache>
                <c:formatCode>0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19</c:v>
                </c:pt>
                <c:pt idx="3">
                  <c:v>14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4-104E-B2C6-8B3BB8C6B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432688"/>
        <c:axId val="724944624"/>
      </c:barChart>
      <c:catAx>
        <c:axId val="72243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944624"/>
        <c:crosses val="autoZero"/>
        <c:auto val="1"/>
        <c:lblAlgn val="ctr"/>
        <c:lblOffset val="100"/>
        <c:noMultiLvlLbl val="0"/>
      </c:catAx>
      <c:valAx>
        <c:axId val="72494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22432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Period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>
              <a:noFill/>
            </a:ln>
          </c:spPr>
          <c:xVal>
            <c:numRef>
              <c:f>Regression!$C$2:$C$13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Regression!$D$2:$D$13</c:f>
              <c:numCache>
                <c:formatCode>#,##0</c:formatCode>
                <c:ptCount val="12"/>
                <c:pt idx="0">
                  <c:v>259846</c:v>
                </c:pt>
                <c:pt idx="1">
                  <c:v>262587</c:v>
                </c:pt>
                <c:pt idx="2">
                  <c:v>260643</c:v>
                </c:pt>
                <c:pt idx="3">
                  <c:v>267129</c:v>
                </c:pt>
                <c:pt idx="4">
                  <c:v>266471</c:v>
                </c:pt>
                <c:pt idx="5">
                  <c:v>269843</c:v>
                </c:pt>
                <c:pt idx="6">
                  <c:v>272803</c:v>
                </c:pt>
                <c:pt idx="7">
                  <c:v>275649</c:v>
                </c:pt>
                <c:pt idx="8">
                  <c:v>270117</c:v>
                </c:pt>
                <c:pt idx="9">
                  <c:v>275315</c:v>
                </c:pt>
                <c:pt idx="10">
                  <c:v>270451</c:v>
                </c:pt>
                <c:pt idx="11">
                  <c:v>276543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C-0040-A85E-7E1BCCC3633E}"/>
            </c:ext>
          </c:extLst>
        </c:ser>
        <c:ser>
          <c:idx val="1"/>
          <c:order val="1"/>
          <c:tx>
            <c:v>Predicted Actual</c:v>
          </c:tx>
          <c:spPr>
            <a:ln w="19050">
              <a:noFill/>
            </a:ln>
          </c:spPr>
          <c:xVal>
            <c:numRef>
              <c:f>Regression!$C$2:$C$13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Regression!$G$25:$G$36</c:f>
              <c:numCache>
                <c:formatCode>0.00</c:formatCode>
                <c:ptCount val="12"/>
                <c:pt idx="0">
                  <c:v>261207.80769230769</c:v>
                </c:pt>
                <c:pt idx="1">
                  <c:v>262615.43356643355</c:v>
                </c:pt>
                <c:pt idx="2">
                  <c:v>264023.05944055947</c:v>
                </c:pt>
                <c:pt idx="3">
                  <c:v>265430.68531468534</c:v>
                </c:pt>
                <c:pt idx="4">
                  <c:v>266838.3111888112</c:v>
                </c:pt>
                <c:pt idx="5">
                  <c:v>268245.93706293707</c:v>
                </c:pt>
                <c:pt idx="6">
                  <c:v>269653.56293706293</c:v>
                </c:pt>
                <c:pt idx="7">
                  <c:v>271061.1888111888</c:v>
                </c:pt>
                <c:pt idx="8">
                  <c:v>272468.81468531472</c:v>
                </c:pt>
                <c:pt idx="9">
                  <c:v>273876.44055944058</c:v>
                </c:pt>
                <c:pt idx="10">
                  <c:v>275284.06643356645</c:v>
                </c:pt>
                <c:pt idx="11">
                  <c:v>276691.69230769231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CC-0040-A85E-7E1BCCC36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07376"/>
        <c:axId val="726009056"/>
      </c:scatterChart>
      <c:valAx>
        <c:axId val="72600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009056"/>
        <c:crosses val="autoZero"/>
        <c:crossBetween val="midCat"/>
      </c:valAx>
      <c:valAx>
        <c:axId val="72600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26007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Regression!$J$25:$J$36</c:f>
              <c:numCache>
                <c:formatCode>0.00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Regression!$K$25:$K$36</c:f>
              <c:numCache>
                <c:formatCode>0.00</c:formatCode>
                <c:ptCount val="12"/>
                <c:pt idx="0">
                  <c:v>259846</c:v>
                </c:pt>
                <c:pt idx="1">
                  <c:v>260643</c:v>
                </c:pt>
                <c:pt idx="2">
                  <c:v>262587</c:v>
                </c:pt>
                <c:pt idx="3">
                  <c:v>266471</c:v>
                </c:pt>
                <c:pt idx="4">
                  <c:v>267129</c:v>
                </c:pt>
                <c:pt idx="5">
                  <c:v>269843</c:v>
                </c:pt>
                <c:pt idx="6">
                  <c:v>270117</c:v>
                </c:pt>
                <c:pt idx="7">
                  <c:v>270451</c:v>
                </c:pt>
                <c:pt idx="8">
                  <c:v>272803</c:v>
                </c:pt>
                <c:pt idx="9">
                  <c:v>275315</c:v>
                </c:pt>
                <c:pt idx="10">
                  <c:v>275649</c:v>
                </c:pt>
                <c:pt idx="11">
                  <c:v>276543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3-9949-BF86-09CE948C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83952"/>
        <c:axId val="724040608"/>
      </c:scatterChart>
      <c:valAx>
        <c:axId val="72408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24040608"/>
        <c:crosses val="autoZero"/>
        <c:crossBetween val="midCat"/>
      </c:valAx>
      <c:valAx>
        <c:axId val="72404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24083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1</xdr:row>
      <xdr:rowOff>50800</xdr:rowOff>
    </xdr:from>
    <xdr:to>
      <xdr:col>19</xdr:col>
      <xdr:colOff>0</xdr:colOff>
      <xdr:row>5</xdr:row>
      <xdr:rowOff>37527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B9E0211-6575-CB45-B111-74E766C24F68}"/>
            </a:ext>
          </a:extLst>
        </xdr:cNvPr>
        <xdr:cNvSpPr/>
      </xdr:nvSpPr>
      <xdr:spPr>
        <a:xfrm>
          <a:off x="6426200" y="381000"/>
          <a:ext cx="10312400" cy="9519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28600" lvl="0" indent="-228600">
            <a:spcBef>
              <a:spcPts val="300"/>
            </a:spcBef>
            <a:buFont typeface="Wingdings" pitchFamily="2" charset="2"/>
            <a:buChar char="Ø"/>
          </a:pPr>
          <a:r>
            <a:rPr lang="en-US">
              <a:solidFill>
                <a:prstClr val="black"/>
              </a:solidFill>
            </a:rPr>
            <a:t>Calculating a </a:t>
          </a:r>
          <a:r>
            <a:rPr lang="en-US" b="1">
              <a:solidFill>
                <a:srgbClr val="0432FF"/>
              </a:solidFill>
            </a:rPr>
            <a:t>Moving Average</a:t>
          </a:r>
        </a:p>
        <a:p>
          <a:pPr marL="685800" lvl="1" indent="-228600">
            <a:spcBef>
              <a:spcPts val="300"/>
            </a:spcBef>
            <a:buFont typeface="Arial" panose="020B0604020202020204" pitchFamily="34" charset="0"/>
            <a:buChar char="•"/>
          </a:pPr>
          <a:r>
            <a:rPr lang="en-US" sz="1600">
              <a:solidFill>
                <a:prstClr val="black"/>
              </a:solidFill>
            </a:rPr>
            <a:t>Moving average </a:t>
          </a:r>
          <a:r>
            <a:rPr lang="en-US" sz="1600" u="sng">
              <a:solidFill>
                <a:srgbClr val="0432FF"/>
              </a:solidFill>
            </a:rPr>
            <a:t>smooth a data </a:t>
          </a:r>
          <a:r>
            <a:rPr lang="en-US" sz="1600">
              <a:solidFill>
                <a:prstClr val="black"/>
              </a:solidFill>
            </a:rPr>
            <a:t>series by averaging the series values </a:t>
          </a:r>
          <a:r>
            <a:rPr lang="en-US" sz="1600" u="sng">
              <a:solidFill>
                <a:srgbClr val="0432FF"/>
              </a:solidFill>
            </a:rPr>
            <a:t>over a specified number of preceding period</a:t>
          </a:r>
          <a:r>
            <a:rPr lang="en-US" sz="1600">
              <a:solidFill>
                <a:prstClr val="black"/>
              </a:solidFill>
            </a:rPr>
            <a:t>.</a:t>
          </a:r>
        </a:p>
        <a:p>
          <a:pPr marL="685800" lvl="1" indent="-228600">
            <a:spcBef>
              <a:spcPts val="300"/>
            </a:spcBef>
            <a:buFont typeface="Arial" panose="020B0604020202020204" pitchFamily="34" charset="0"/>
            <a:buChar char="•"/>
          </a:pPr>
          <a:r>
            <a:rPr lang="en-US" sz="1600">
              <a:solidFill>
                <a:prstClr val="black"/>
              </a:solidFill>
            </a:rPr>
            <a:t>A moving average</a:t>
          </a:r>
          <a:r>
            <a:rPr lang="en-US" sz="1600" u="sng">
              <a:solidFill>
                <a:srgbClr val="0432FF"/>
              </a:solidFill>
            </a:rPr>
            <a:t> weighs recent values equally</a:t>
          </a:r>
          <a:r>
            <a:rPr lang="en-US" sz="1600">
              <a:solidFill>
                <a:prstClr val="black"/>
              </a:solidFill>
            </a:rPr>
            <a:t> and </a:t>
          </a:r>
          <a:r>
            <a:rPr lang="en-US" sz="1600" u="sng">
              <a:solidFill>
                <a:srgbClr val="0432FF"/>
              </a:solidFill>
            </a:rPr>
            <a:t>ignore older values</a:t>
          </a:r>
          <a:r>
            <a:rPr lang="en-US" sz="1600">
              <a:solidFill>
                <a:prstClr val="black"/>
              </a:solidFill>
            </a:rPr>
            <a:t>, thereby enabling you to </a:t>
          </a:r>
          <a:r>
            <a:rPr lang="en-US" sz="1600" b="1">
              <a:solidFill>
                <a:srgbClr val="FF0000"/>
              </a:solidFill>
            </a:rPr>
            <a:t>spot trends</a:t>
          </a:r>
          <a:r>
            <a:rPr lang="en-US" sz="1600">
              <a:solidFill>
                <a:prstClr val="black"/>
              </a:solidFill>
            </a:rPr>
            <a:t>.</a:t>
          </a:r>
          <a:endParaRPr lang="en-US"/>
        </a:p>
      </xdr:txBody>
    </xdr:sp>
    <xdr:clientData/>
  </xdr:twoCellAnchor>
  <xdr:twoCellAnchor>
    <xdr:from>
      <xdr:col>6</xdr:col>
      <xdr:colOff>279400</xdr:colOff>
      <xdr:row>102</xdr:row>
      <xdr:rowOff>57150</xdr:rowOff>
    </xdr:from>
    <xdr:to>
      <xdr:col>12</xdr:col>
      <xdr:colOff>279400</xdr:colOff>
      <xdr:row>112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B2A95-580F-F74F-9C3A-1D649E0A4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22</xdr:col>
      <xdr:colOff>431800</xdr:colOff>
      <xdr:row>5</xdr:row>
      <xdr:rowOff>211780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87D899F-0C8F-3544-83CB-1436D3354814}"/>
            </a:ext>
          </a:extLst>
        </xdr:cNvPr>
        <xdr:cNvSpPr/>
      </xdr:nvSpPr>
      <xdr:spPr>
        <a:xfrm>
          <a:off x="9537700" y="317500"/>
          <a:ext cx="6718300" cy="12023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28600" lvl="0" indent="-228600">
            <a:spcBef>
              <a:spcPts val="300"/>
            </a:spcBef>
            <a:buFont typeface="Wingdings" pitchFamily="2" charset="2"/>
            <a:buChar char="Ø"/>
          </a:pPr>
          <a:r>
            <a:rPr lang="en-US">
              <a:solidFill>
                <a:prstClr val="black"/>
              </a:solidFill>
            </a:rPr>
            <a:t>Determining </a:t>
          </a:r>
          <a:r>
            <a:rPr lang="en-US" b="1">
              <a:solidFill>
                <a:srgbClr val="0432FF"/>
              </a:solidFill>
            </a:rPr>
            <a:t>Rank and Percentile</a:t>
          </a:r>
        </a:p>
        <a:p>
          <a:pPr marL="685800" lvl="1" indent="-228600">
            <a:spcBef>
              <a:spcPts val="3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</a:rPr>
            <a:t>Percentile: </a:t>
          </a:r>
          <a:r>
            <a:rPr lang="en-US" sz="1600">
              <a:solidFill>
                <a:prstClr val="black"/>
              </a:solidFill>
            </a:rPr>
            <a:t>percentage of items in the sample that are at the same level or a lower lever than a given value.</a:t>
          </a:r>
        </a:p>
        <a:p>
          <a:pPr marL="685800" lvl="1" indent="-228600">
            <a:spcBef>
              <a:spcPts val="3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</a:rPr>
            <a:t>Point: </a:t>
          </a:r>
          <a:r>
            <a:rPr lang="en-US" sz="1600">
              <a:solidFill>
                <a:prstClr val="black"/>
              </a:solidFill>
            </a:rPr>
            <a:t>The location of the data value within the specified input range.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127000</xdr:rowOff>
    </xdr:from>
    <xdr:to>
      <xdr:col>12</xdr:col>
      <xdr:colOff>508000</xdr:colOff>
      <xdr:row>10</xdr:row>
      <xdr:rowOff>202441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927285C-2F9C-7B46-8F77-97058A2F4B42}"/>
            </a:ext>
          </a:extLst>
        </xdr:cNvPr>
        <xdr:cNvSpPr/>
      </xdr:nvSpPr>
      <xdr:spPr>
        <a:xfrm>
          <a:off x="3403600" y="431800"/>
          <a:ext cx="6096000" cy="228524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28600" lvl="0" indent="-228600">
            <a:spcBef>
              <a:spcPts val="300"/>
            </a:spcBef>
            <a:buFont typeface="Wingdings" pitchFamily="2" charset="2"/>
            <a:buChar char="Ø"/>
          </a:pPr>
          <a:r>
            <a:rPr lang="en-US">
              <a:solidFill>
                <a:prstClr val="black"/>
              </a:solidFill>
            </a:rPr>
            <a:t>Generating </a:t>
          </a:r>
          <a:r>
            <a:rPr lang="en-US" b="1">
              <a:solidFill>
                <a:srgbClr val="0432FF"/>
              </a:solidFill>
            </a:rPr>
            <a:t>Random Numbers</a:t>
          </a:r>
        </a:p>
        <a:p>
          <a:pPr marL="685800" lvl="1" indent="-228600">
            <a:spcBef>
              <a:spcPts val="3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</a:rPr>
            <a:t>Generate random values using various distributions</a:t>
          </a:r>
        </a:p>
        <a:p>
          <a:pPr lvl="1">
            <a:spcBef>
              <a:spcPts val="300"/>
            </a:spcBef>
          </a:pPr>
          <a:r>
            <a:rPr lang="en-US" sz="1600" b="1">
              <a:solidFill>
                <a:srgbClr val="0432FF"/>
              </a:solidFill>
            </a:rPr>
            <a:t>     </a:t>
          </a:r>
          <a:r>
            <a:rPr lang="en-US" sz="1600" b="1">
              <a:solidFill>
                <a:srgbClr val="7030A0"/>
              </a:solidFill>
            </a:rPr>
            <a:t>Uniform, Normal, Bernouli, Binomial, Possion, Patterned, Discrete</a:t>
          </a:r>
        </a:p>
        <a:p>
          <a:pPr marL="685800" lvl="1" indent="-228600">
            <a:spcBef>
              <a:spcPts val="3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</a:rPr>
            <a:t>Excel Function</a:t>
          </a:r>
        </a:p>
        <a:p>
          <a:pPr marL="1143000" lvl="2" indent="-228600">
            <a:spcBef>
              <a:spcPts val="300"/>
            </a:spcBef>
            <a:buFont typeface="Courier New" panose="02070309020205020404" pitchFamily="49" charset="0"/>
            <a:buChar char="o"/>
          </a:pPr>
          <a:r>
            <a:rPr lang="en-US" sz="1600" b="1">
              <a:solidFill>
                <a:srgbClr val="0432FF"/>
              </a:solidFill>
            </a:rPr>
            <a:t>Rand: </a:t>
          </a:r>
          <a:r>
            <a:rPr lang="en-US" sz="1600">
              <a:solidFill>
                <a:prstClr val="black"/>
              </a:solidFill>
            </a:rPr>
            <a:t>generate random numbers between 0 and 1</a:t>
          </a:r>
        </a:p>
        <a:p>
          <a:pPr marL="1143000" lvl="2" indent="-228600">
            <a:spcBef>
              <a:spcPts val="300"/>
            </a:spcBef>
            <a:buFont typeface="Courier New" panose="02070309020205020404" pitchFamily="49" charset="0"/>
            <a:buChar char="o"/>
          </a:pPr>
          <a:r>
            <a:rPr lang="en-US" sz="1600" b="1">
              <a:solidFill>
                <a:srgbClr val="0432FF"/>
              </a:solidFill>
            </a:rPr>
            <a:t>RandBetween: </a:t>
          </a:r>
          <a:r>
            <a:rPr lang="en-US" sz="1600">
              <a:solidFill>
                <a:prstClr val="black"/>
              </a:solidFill>
            </a:rPr>
            <a:t>generate random numbers between two specified values.</a:t>
          </a:r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12700</xdr:rowOff>
    </xdr:from>
    <xdr:to>
      <xdr:col>15</xdr:col>
      <xdr:colOff>393700</xdr:colOff>
      <xdr:row>6</xdr:row>
      <xdr:rowOff>160852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E00AA49-13EF-9F44-B51F-CD15AC765882}"/>
            </a:ext>
          </a:extLst>
        </xdr:cNvPr>
        <xdr:cNvSpPr/>
      </xdr:nvSpPr>
      <xdr:spPr>
        <a:xfrm>
          <a:off x="3975100" y="317500"/>
          <a:ext cx="6654800" cy="12022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28600" lvl="0" indent="-228600">
            <a:spcBef>
              <a:spcPts val="300"/>
            </a:spcBef>
            <a:buFont typeface="Wingdings" pitchFamily="2" charset="2"/>
            <a:buChar char="Ø"/>
          </a:pPr>
          <a:r>
            <a:rPr lang="en-US">
              <a:solidFill>
                <a:prstClr val="black"/>
              </a:solidFill>
            </a:rPr>
            <a:t>Creating a </a:t>
          </a:r>
          <a:r>
            <a:rPr lang="en-US" b="1">
              <a:solidFill>
                <a:srgbClr val="0432FF"/>
              </a:solidFill>
            </a:rPr>
            <a:t>Frequency Distribution</a:t>
          </a:r>
        </a:p>
        <a:p>
          <a:pPr marL="685800" lvl="1" indent="-228600">
            <a:spcBef>
              <a:spcPts val="300"/>
            </a:spcBef>
            <a:buFont typeface="Arial" panose="020B0604020202020204" pitchFamily="34" charset="0"/>
            <a:buChar char="•"/>
          </a:pPr>
          <a:r>
            <a:rPr lang="en-US" sz="1600">
              <a:solidFill>
                <a:prstClr val="black"/>
              </a:solidFill>
            </a:rPr>
            <a:t>Frequency distribution organizes the data into numeric ranges (bins) and tells you the number of observations that fall within each bin.</a:t>
          </a:r>
        </a:p>
        <a:p>
          <a:pPr marL="685800" lvl="1" indent="-228600">
            <a:spcBef>
              <a:spcPts val="300"/>
            </a:spcBef>
            <a:buFont typeface="Arial" panose="020B0604020202020204" pitchFamily="34" charset="0"/>
            <a:buChar char="•"/>
          </a:pPr>
          <a:r>
            <a:rPr lang="en-US" sz="1600">
              <a:solidFill>
                <a:prstClr val="black"/>
              </a:solidFill>
            </a:rPr>
            <a:t>Histogram: is a chart of a frequency distribution</a:t>
          </a:r>
        </a:p>
      </xdr:txBody>
    </xdr:sp>
    <xdr:clientData/>
  </xdr:twoCellAnchor>
  <xdr:twoCellAnchor>
    <xdr:from>
      <xdr:col>7</xdr:col>
      <xdr:colOff>279400</xdr:colOff>
      <xdr:row>10</xdr:row>
      <xdr:rowOff>63500</xdr:rowOff>
    </xdr:from>
    <xdr:to>
      <xdr:col>13</xdr:col>
      <xdr:colOff>279400</xdr:colOff>
      <xdr:row>20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3BA75E-7F7B-694C-9F2C-92236579E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18</xdr:col>
      <xdr:colOff>431800</xdr:colOff>
      <xdr:row>5</xdr:row>
      <xdr:rowOff>125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D057B29-9D8D-AA4D-AED0-57CDAA40D8E4}"/>
            </a:ext>
          </a:extLst>
        </xdr:cNvPr>
        <xdr:cNvSpPr/>
      </xdr:nvSpPr>
      <xdr:spPr>
        <a:xfrm>
          <a:off x="8064500" y="317500"/>
          <a:ext cx="8102600" cy="978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28600" lvl="0" indent="-228600">
            <a:spcBef>
              <a:spcPts val="300"/>
            </a:spcBef>
            <a:buFont typeface="Wingdings" pitchFamily="2" charset="2"/>
            <a:buChar char="Ø"/>
          </a:pPr>
          <a:r>
            <a:rPr lang="en-US" b="1">
              <a:solidFill>
                <a:srgbClr val="0432FF"/>
              </a:solidFill>
            </a:rPr>
            <a:t>F-test two-sample for variance</a:t>
          </a:r>
        </a:p>
        <a:p>
          <a:pPr marL="685800" lvl="1" indent="-228600">
            <a:spcBef>
              <a:spcPts val="3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  <a:latin typeface="Gotham SSm A"/>
            </a:rPr>
            <a:t>H0</a:t>
          </a:r>
          <a:r>
            <a:rPr lang="en-US" sz="1600">
              <a:solidFill>
                <a:srgbClr val="000000"/>
              </a:solidFill>
              <a:latin typeface="Gotham SSm A"/>
            </a:rPr>
            <a:t>: two samples come from two independent populations </a:t>
          </a:r>
          <a:r>
            <a:rPr lang="en-US" sz="1600" b="1">
              <a:solidFill>
                <a:srgbClr val="0432FF"/>
              </a:solidFill>
              <a:latin typeface="Gotham SSm A"/>
            </a:rPr>
            <a:t>having the equal variances</a:t>
          </a:r>
          <a:r>
            <a:rPr lang="en-US" sz="1400" b="1">
              <a:solidFill>
                <a:srgbClr val="0432FF"/>
              </a:solidFill>
              <a:latin typeface="Gotham SSm A"/>
            </a:rPr>
            <a:t>. </a:t>
          </a:r>
        </a:p>
        <a:p>
          <a:pPr marL="685800" lvl="1" indent="-228600">
            <a:spcBef>
              <a:spcPts val="3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  <a:latin typeface="Gotham SSm A"/>
            </a:rPr>
            <a:t>F value &gt; F Critical value, reject H0 </a:t>
          </a:r>
          <a:r>
            <a:rPr lang="en-US" sz="1600" b="1" u="sng">
              <a:solidFill>
                <a:srgbClr val="0432FF"/>
              </a:solidFill>
              <a:latin typeface="Gotham SSm A"/>
            </a:rPr>
            <a:t>➮ the variances of two samples are not equal.</a:t>
          </a:r>
          <a:endParaRPr lang="en-US" sz="1400" b="1" u="sng">
            <a:solidFill>
              <a:srgbClr val="0432FF"/>
            </a:solidFill>
            <a:latin typeface="Gotham SSm 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1</xdr:row>
      <xdr:rowOff>25400</xdr:rowOff>
    </xdr:from>
    <xdr:to>
      <xdr:col>20</xdr:col>
      <xdr:colOff>279400</xdr:colOff>
      <xdr:row>11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C738F-7BF2-874E-890F-008E580C4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254000</xdr:colOff>
      <xdr:row>12</xdr:row>
      <xdr:rowOff>25400</xdr:rowOff>
    </xdr:from>
    <xdr:to>
      <xdr:col>20</xdr:col>
      <xdr:colOff>254000</xdr:colOff>
      <xdr:row>22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57CD2F-627C-5642-A280-F9275C19C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66"/>
  <sheetViews>
    <sheetView showGridLines="0" workbookViewId="0">
      <selection activeCell="H10" sqref="H10"/>
    </sheetView>
  </sheetViews>
  <sheetFormatPr baseColWidth="10" defaultColWidth="9.1640625" defaultRowHeight="16"/>
  <cols>
    <col min="1" max="1" width="1.5" style="49" customWidth="1"/>
    <col min="2" max="2" width="15.33203125" style="49" customWidth="1"/>
    <col min="3" max="3" width="16.6640625" style="49" bestFit="1" customWidth="1"/>
    <col min="4" max="4" width="10" style="49" bestFit="1" customWidth="1"/>
    <col min="5" max="5" width="7.6640625" style="49" bestFit="1" customWidth="1"/>
    <col min="6" max="6" width="15" style="49" bestFit="1" customWidth="1"/>
    <col min="7" max="7" width="4" style="49" customWidth="1"/>
    <col min="8" max="9" width="9.1640625" style="49"/>
    <col min="10" max="10" width="12.33203125" style="49" customWidth="1"/>
    <col min="11" max="16384" width="9.1640625" style="49"/>
  </cols>
  <sheetData>
    <row r="1" spans="2:13" ht="25" thickBot="1">
      <c r="B1" s="47" t="s">
        <v>30</v>
      </c>
      <c r="C1" s="48"/>
      <c r="D1" s="48"/>
      <c r="E1" s="48"/>
      <c r="F1" s="48"/>
      <c r="G1" s="50"/>
      <c r="H1" s="50"/>
      <c r="I1" s="50"/>
      <c r="J1" s="50"/>
      <c r="K1" s="50"/>
      <c r="L1" s="50"/>
      <c r="M1" s="50"/>
    </row>
    <row r="2" spans="2:13" s="52" customFormat="1" ht="20" thickBot="1">
      <c r="B2" s="51" t="s">
        <v>31</v>
      </c>
      <c r="C2" s="51" t="s">
        <v>32</v>
      </c>
      <c r="D2" s="51" t="s">
        <v>33</v>
      </c>
      <c r="E2" s="51" t="s">
        <v>34</v>
      </c>
      <c r="F2" s="51" t="s">
        <v>35</v>
      </c>
      <c r="G2" s="50"/>
      <c r="H2" s="84" t="s">
        <v>33</v>
      </c>
      <c r="I2" s="84"/>
      <c r="J2"/>
      <c r="K2" s="50"/>
      <c r="L2" s="50"/>
      <c r="M2" s="50"/>
    </row>
    <row r="3" spans="2:13" ht="20" thickTop="1">
      <c r="B3" s="53" t="s">
        <v>36</v>
      </c>
      <c r="C3" s="54" t="s">
        <v>37</v>
      </c>
      <c r="D3" s="55">
        <v>8</v>
      </c>
      <c r="E3" s="56">
        <v>969.1021912440192</v>
      </c>
      <c r="F3" s="57">
        <f t="shared" ref="F3:F22" si="0">D3/E3</f>
        <v>8.2550633692516397E-3</v>
      </c>
      <c r="G3" s="50"/>
      <c r="H3" s="82"/>
      <c r="I3" s="82"/>
      <c r="J3"/>
      <c r="K3" s="50"/>
      <c r="L3" s="50"/>
      <c r="M3" s="50"/>
    </row>
    <row r="4" spans="2:13" ht="19">
      <c r="B4" s="54" t="s">
        <v>38</v>
      </c>
      <c r="C4" s="54" t="s">
        <v>39</v>
      </c>
      <c r="D4" s="58">
        <v>4</v>
      </c>
      <c r="E4" s="56">
        <v>815.54901751223952</v>
      </c>
      <c r="F4" s="59">
        <f t="shared" si="0"/>
        <v>4.9046714717426157E-3</v>
      </c>
      <c r="G4" s="50"/>
      <c r="H4" s="82" t="s">
        <v>90</v>
      </c>
      <c r="I4" s="85">
        <v>8.9</v>
      </c>
      <c r="J4"/>
      <c r="K4" s="50"/>
      <c r="L4" s="50"/>
      <c r="M4" s="50"/>
    </row>
    <row r="5" spans="2:13" ht="19">
      <c r="B5" s="54" t="s">
        <v>40</v>
      </c>
      <c r="C5" s="54" t="s">
        <v>41</v>
      </c>
      <c r="D5" s="58">
        <v>14</v>
      </c>
      <c r="E5" s="56">
        <v>1625</v>
      </c>
      <c r="F5" s="59">
        <f t="shared" si="0"/>
        <v>8.615384615384615E-3</v>
      </c>
      <c r="G5" s="50"/>
      <c r="H5" s="82" t="s">
        <v>91</v>
      </c>
      <c r="I5" s="85">
        <v>0.98648765564341545</v>
      </c>
      <c r="J5"/>
      <c r="K5" s="50"/>
      <c r="L5" s="50"/>
      <c r="M5" s="50"/>
    </row>
    <row r="6" spans="2:13" ht="19">
      <c r="B6" s="54" t="s">
        <v>42</v>
      </c>
      <c r="C6" s="54" t="s">
        <v>43</v>
      </c>
      <c r="D6" s="58">
        <v>3</v>
      </c>
      <c r="E6" s="56">
        <v>1453.0447768047452</v>
      </c>
      <c r="F6" s="59">
        <f t="shared" si="0"/>
        <v>2.0646301118104698E-3</v>
      </c>
      <c r="G6" s="50"/>
      <c r="H6" s="82" t="s">
        <v>92</v>
      </c>
      <c r="I6" s="85">
        <v>8.5</v>
      </c>
      <c r="J6"/>
      <c r="K6" s="50"/>
      <c r="L6" s="50"/>
      <c r="M6" s="50"/>
    </row>
    <row r="7" spans="2:13" ht="19">
      <c r="B7" s="54" t="s">
        <v>44</v>
      </c>
      <c r="C7" s="54" t="s">
        <v>45</v>
      </c>
      <c r="D7" s="58">
        <v>9</v>
      </c>
      <c r="E7" s="56">
        <v>767.00337356305681</v>
      </c>
      <c r="F7" s="59">
        <f t="shared" si="0"/>
        <v>1.1733977072605525E-2</v>
      </c>
      <c r="G7" s="50"/>
      <c r="H7" s="82" t="s">
        <v>93</v>
      </c>
      <c r="I7" s="85">
        <v>8</v>
      </c>
      <c r="J7"/>
      <c r="K7" s="50"/>
      <c r="L7" s="50"/>
      <c r="M7" s="50"/>
    </row>
    <row r="8" spans="2:13" ht="19">
      <c r="B8" s="54" t="s">
        <v>19</v>
      </c>
      <c r="C8" s="54" t="s">
        <v>46</v>
      </c>
      <c r="D8" s="58">
        <v>10</v>
      </c>
      <c r="E8" s="56">
        <v>1023.6241248785518</v>
      </c>
      <c r="F8" s="59">
        <f t="shared" si="0"/>
        <v>9.7692109407703266E-3</v>
      </c>
      <c r="G8" s="50"/>
      <c r="H8" s="82" t="s">
        <v>94</v>
      </c>
      <c r="I8" s="85">
        <v>4.411706913966162</v>
      </c>
      <c r="J8"/>
      <c r="K8" s="50"/>
      <c r="L8" s="50"/>
      <c r="M8" s="50"/>
    </row>
    <row r="9" spans="2:13" ht="19">
      <c r="B9" s="54" t="s">
        <v>47</v>
      </c>
      <c r="C9" s="54" t="s">
        <v>48</v>
      </c>
      <c r="D9" s="58">
        <v>15</v>
      </c>
      <c r="E9" s="56">
        <v>1256.0914253990632</v>
      </c>
      <c r="F9" s="59">
        <f t="shared" si="0"/>
        <v>1.1941805904163756E-2</v>
      </c>
      <c r="G9" s="50"/>
      <c r="H9" s="82" t="s">
        <v>95</v>
      </c>
      <c r="I9" s="85">
        <v>19.463157894736838</v>
      </c>
      <c r="J9"/>
      <c r="K9" s="50"/>
      <c r="L9" s="50"/>
      <c r="M9" s="50"/>
    </row>
    <row r="10" spans="2:13" ht="19">
      <c r="B10" s="54" t="s">
        <v>49</v>
      </c>
      <c r="C10" s="54" t="s">
        <v>50</v>
      </c>
      <c r="D10" s="58">
        <v>8</v>
      </c>
      <c r="E10" s="56">
        <v>781.7185430903919</v>
      </c>
      <c r="F10" s="59">
        <f t="shared" si="0"/>
        <v>1.0233862392944338E-2</v>
      </c>
      <c r="G10" s="50"/>
      <c r="H10" s="82" t="s">
        <v>96</v>
      </c>
      <c r="I10" s="85">
        <v>0.51446467721905265</v>
      </c>
      <c r="J10"/>
      <c r="K10" s="50"/>
      <c r="L10" s="50"/>
      <c r="M10" s="50"/>
    </row>
    <row r="11" spans="2:13" ht="19">
      <c r="B11" s="54" t="s">
        <v>51</v>
      </c>
      <c r="C11" s="54" t="s">
        <v>52</v>
      </c>
      <c r="D11" s="58">
        <v>13</v>
      </c>
      <c r="E11" s="56">
        <v>999.24261828709859</v>
      </c>
      <c r="F11" s="59">
        <f t="shared" si="0"/>
        <v>1.3009853425071678E-2</v>
      </c>
      <c r="G11" s="50"/>
      <c r="H11" s="82" t="s">
        <v>97</v>
      </c>
      <c r="I11" s="85">
        <v>0.25400729347660128</v>
      </c>
      <c r="J11"/>
      <c r="K11" s="50"/>
      <c r="L11" s="50"/>
      <c r="M11" s="50"/>
    </row>
    <row r="12" spans="2:13" ht="19">
      <c r="B12" s="54" t="s">
        <v>53</v>
      </c>
      <c r="C12" s="54" t="s">
        <v>54</v>
      </c>
      <c r="D12" s="58">
        <v>9</v>
      </c>
      <c r="E12" s="56">
        <v>1172.4902176647447</v>
      </c>
      <c r="F12" s="59">
        <f t="shared" si="0"/>
        <v>7.6759702250866965E-3</v>
      </c>
      <c r="G12" s="50"/>
      <c r="H12" s="82" t="s">
        <v>98</v>
      </c>
      <c r="I12" s="85">
        <v>19</v>
      </c>
      <c r="J12"/>
      <c r="K12" s="50"/>
      <c r="L12" s="50"/>
      <c r="M12" s="50"/>
    </row>
    <row r="13" spans="2:13" ht="19">
      <c r="B13" s="54" t="s">
        <v>55</v>
      </c>
      <c r="C13" s="54" t="s">
        <v>56</v>
      </c>
      <c r="D13" s="58">
        <v>0</v>
      </c>
      <c r="E13" s="56">
        <v>936.47134033381008</v>
      </c>
      <c r="F13" s="59">
        <f t="shared" si="0"/>
        <v>0</v>
      </c>
      <c r="G13" s="50"/>
      <c r="H13" s="82" t="s">
        <v>99</v>
      </c>
      <c r="I13" s="85">
        <v>0</v>
      </c>
      <c r="J13"/>
      <c r="K13" s="50"/>
      <c r="L13" s="50"/>
      <c r="M13" s="50"/>
    </row>
    <row r="14" spans="2:13" ht="19">
      <c r="B14" s="54" t="s">
        <v>57</v>
      </c>
      <c r="C14" s="54" t="s">
        <v>58</v>
      </c>
      <c r="D14" s="58">
        <v>7</v>
      </c>
      <c r="E14" s="56">
        <v>1109.1011654352769</v>
      </c>
      <c r="F14" s="59">
        <f t="shared" si="0"/>
        <v>6.3114170448579287E-3</v>
      </c>
      <c r="G14" s="50"/>
      <c r="H14" s="82" t="s">
        <v>100</v>
      </c>
      <c r="I14" s="85">
        <v>19</v>
      </c>
      <c r="J14"/>
      <c r="K14" s="50"/>
      <c r="L14" s="50"/>
      <c r="M14" s="50"/>
    </row>
    <row r="15" spans="2:13" ht="19">
      <c r="B15" s="54" t="s">
        <v>59</v>
      </c>
      <c r="C15" s="54" t="s">
        <v>60</v>
      </c>
      <c r="D15" s="58">
        <v>8</v>
      </c>
      <c r="E15" s="56">
        <v>1021.9761204789393</v>
      </c>
      <c r="F15" s="59">
        <f t="shared" si="0"/>
        <v>7.8279715540230787E-3</v>
      </c>
      <c r="G15" s="50"/>
      <c r="H15" s="82" t="s">
        <v>101</v>
      </c>
      <c r="I15" s="85">
        <v>178</v>
      </c>
      <c r="J15"/>
      <c r="K15" s="50"/>
      <c r="L15" s="50"/>
      <c r="M15" s="50"/>
    </row>
    <row r="16" spans="2:13" ht="19">
      <c r="B16" s="54" t="s">
        <v>61</v>
      </c>
      <c r="C16" s="54" t="s">
        <v>62</v>
      </c>
      <c r="D16" s="58">
        <v>6</v>
      </c>
      <c r="E16" s="56">
        <v>812.3175828368403</v>
      </c>
      <c r="F16" s="59">
        <f t="shared" si="0"/>
        <v>7.3862737022708791E-3</v>
      </c>
      <c r="G16" s="50"/>
      <c r="H16" s="82" t="s">
        <v>102</v>
      </c>
      <c r="I16" s="85">
        <v>20</v>
      </c>
      <c r="J16"/>
      <c r="K16" s="50"/>
      <c r="L16" s="50"/>
      <c r="M16" s="50"/>
    </row>
    <row r="17" spans="2:13" ht="19">
      <c r="B17" s="54" t="s">
        <v>63</v>
      </c>
      <c r="C17" s="54" t="s">
        <v>64</v>
      </c>
      <c r="D17" s="58">
        <v>11</v>
      </c>
      <c r="E17" s="56">
        <v>977.70055415458046</v>
      </c>
      <c r="F17" s="59">
        <f t="shared" si="0"/>
        <v>1.1250888580616302E-2</v>
      </c>
      <c r="G17" s="50"/>
      <c r="H17" s="82" t="s">
        <v>103</v>
      </c>
      <c r="I17" s="85">
        <v>12</v>
      </c>
      <c r="J17"/>
      <c r="K17" s="50"/>
      <c r="L17" s="50"/>
      <c r="M17" s="50"/>
    </row>
    <row r="18" spans="2:13" ht="19">
      <c r="B18" s="54" t="s">
        <v>65</v>
      </c>
      <c r="C18" s="54" t="s">
        <v>66</v>
      </c>
      <c r="D18" s="58">
        <v>5</v>
      </c>
      <c r="E18" s="56">
        <v>1182.7720552682877</v>
      </c>
      <c r="F18" s="59">
        <f t="shared" si="0"/>
        <v>4.2273572306084388E-3</v>
      </c>
      <c r="G18" s="50"/>
      <c r="H18" s="82" t="s">
        <v>104</v>
      </c>
      <c r="I18" s="85">
        <v>6</v>
      </c>
      <c r="J18"/>
      <c r="K18" s="50"/>
      <c r="L18" s="50"/>
      <c r="M18" s="50"/>
    </row>
    <row r="19" spans="2:13" ht="20" thickBot="1">
      <c r="B19" s="54" t="s">
        <v>67</v>
      </c>
      <c r="C19" s="54" t="s">
        <v>68</v>
      </c>
      <c r="D19" s="58">
        <v>7</v>
      </c>
      <c r="E19" s="56">
        <v>961.2573446938768</v>
      </c>
      <c r="F19" s="59">
        <f t="shared" si="0"/>
        <v>7.2821290142955717E-3</v>
      </c>
      <c r="G19" s="50"/>
      <c r="H19" s="83" t="s">
        <v>105</v>
      </c>
      <c r="I19" s="86">
        <v>2.0647423926385291</v>
      </c>
      <c r="J19"/>
      <c r="K19" s="50"/>
      <c r="L19" s="50"/>
      <c r="M19" s="50"/>
    </row>
    <row r="20" spans="2:13" ht="19">
      <c r="B20" s="54" t="s">
        <v>69</v>
      </c>
      <c r="C20" s="54" t="s">
        <v>70</v>
      </c>
      <c r="D20" s="58">
        <v>12</v>
      </c>
      <c r="E20" s="56">
        <v>689.91232890402898</v>
      </c>
      <c r="F20" s="59">
        <f t="shared" si="0"/>
        <v>1.7393514360096722E-2</v>
      </c>
      <c r="G20" s="50"/>
      <c r="H20" s="50"/>
      <c r="I20" s="50"/>
      <c r="J20" s="50"/>
      <c r="K20" s="50"/>
      <c r="L20" s="50"/>
      <c r="M20" s="50"/>
    </row>
    <row r="21" spans="2:13" ht="19">
      <c r="B21" s="54" t="s">
        <v>71</v>
      </c>
      <c r="C21" s="54" t="s">
        <v>72</v>
      </c>
      <c r="D21" s="58">
        <v>10</v>
      </c>
      <c r="E21" s="56">
        <v>1104.9345428327797</v>
      </c>
      <c r="F21" s="59">
        <f t="shared" si="0"/>
        <v>9.0503098711734228E-3</v>
      </c>
      <c r="G21" s="50"/>
      <c r="H21" s="50"/>
      <c r="I21" s="50"/>
      <c r="J21" s="50"/>
      <c r="K21" s="50"/>
      <c r="L21" s="50"/>
      <c r="M21" s="50"/>
    </row>
    <row r="22" spans="2:13" ht="19">
      <c r="B22" s="60" t="s">
        <v>73</v>
      </c>
      <c r="C22" s="60" t="s">
        <v>74</v>
      </c>
      <c r="D22" s="61">
        <v>19</v>
      </c>
      <c r="E22" s="62">
        <v>1308.9226083829999</v>
      </c>
      <c r="F22" s="63">
        <f t="shared" si="0"/>
        <v>1.4515755078500767E-2</v>
      </c>
      <c r="H22" s="50"/>
      <c r="I22" s="50"/>
      <c r="J22" s="50"/>
      <c r="K22" s="50"/>
      <c r="L22" s="50"/>
      <c r="M22" s="50"/>
    </row>
    <row r="23" spans="2:13">
      <c r="H23" s="50"/>
      <c r="I23" s="50"/>
      <c r="J23" s="50"/>
      <c r="K23" s="50"/>
      <c r="L23" s="50"/>
      <c r="M23" s="50"/>
    </row>
    <row r="24" spans="2:13">
      <c r="F24" s="64"/>
      <c r="H24" s="50"/>
      <c r="I24" s="50"/>
      <c r="J24" s="50"/>
      <c r="K24" s="50"/>
      <c r="L24" s="50"/>
      <c r="M24" s="50"/>
    </row>
    <row r="25" spans="2:13">
      <c r="F25" s="64"/>
      <c r="H25" s="50"/>
      <c r="I25" s="50"/>
      <c r="J25" s="50"/>
      <c r="K25" s="50"/>
      <c r="L25" s="50"/>
      <c r="M25" s="50"/>
    </row>
    <row r="26" spans="2:13">
      <c r="F26" s="65"/>
      <c r="H26" s="50"/>
      <c r="I26" s="50"/>
      <c r="J26" s="50"/>
      <c r="K26" s="50"/>
      <c r="L26" s="50"/>
      <c r="M26" s="50"/>
    </row>
    <row r="27" spans="2:13">
      <c r="H27" s="50"/>
      <c r="I27" s="50"/>
      <c r="J27" s="50"/>
      <c r="K27" s="50"/>
      <c r="L27" s="50"/>
      <c r="M27" s="50"/>
    </row>
    <row r="28" spans="2:13">
      <c r="H28" s="50"/>
      <c r="I28" s="50"/>
      <c r="J28" s="50"/>
      <c r="K28" s="50"/>
      <c r="L28" s="50"/>
      <c r="M28" s="50"/>
    </row>
    <row r="29" spans="2:13">
      <c r="H29" s="50"/>
      <c r="I29" s="50"/>
      <c r="J29" s="50"/>
      <c r="K29" s="50"/>
      <c r="L29" s="50"/>
      <c r="M29" s="50"/>
    </row>
    <row r="30" spans="2:13">
      <c r="H30" s="50"/>
      <c r="I30" s="50"/>
      <c r="J30" s="50"/>
      <c r="K30" s="50"/>
      <c r="L30" s="50"/>
      <c r="M30" s="50"/>
    </row>
    <row r="31" spans="2:13">
      <c r="H31" s="50"/>
      <c r="I31" s="50"/>
      <c r="J31" s="50"/>
      <c r="K31" s="50"/>
      <c r="L31" s="50"/>
      <c r="M31" s="50"/>
    </row>
    <row r="32" spans="2:13">
      <c r="H32" s="50"/>
      <c r="I32" s="50"/>
      <c r="J32" s="50"/>
      <c r="K32" s="50"/>
      <c r="L32" s="50"/>
      <c r="M32" s="50"/>
    </row>
    <row r="33" spans="8:13">
      <c r="H33" s="50"/>
      <c r="I33" s="50"/>
      <c r="J33" s="50"/>
      <c r="K33" s="50"/>
      <c r="L33" s="50"/>
      <c r="M33" s="50"/>
    </row>
    <row r="34" spans="8:13">
      <c r="H34" s="50"/>
      <c r="I34" s="50"/>
      <c r="J34" s="50"/>
      <c r="K34" s="50"/>
      <c r="L34" s="50"/>
      <c r="M34" s="50"/>
    </row>
    <row r="35" spans="8:13">
      <c r="H35" s="50"/>
      <c r="I35" s="50"/>
      <c r="J35" s="50"/>
      <c r="K35" s="50"/>
      <c r="L35" s="50"/>
      <c r="M35" s="50"/>
    </row>
    <row r="36" spans="8:13">
      <c r="H36" s="50"/>
      <c r="I36" s="50"/>
      <c r="J36" s="50"/>
      <c r="K36" s="50"/>
      <c r="L36" s="50"/>
      <c r="M36" s="50"/>
    </row>
    <row r="37" spans="8:13">
      <c r="H37" s="50"/>
      <c r="I37" s="50"/>
      <c r="J37" s="50"/>
      <c r="K37" s="50"/>
      <c r="L37" s="50"/>
      <c r="M37" s="50"/>
    </row>
    <row r="38" spans="8:13">
      <c r="H38" s="50"/>
      <c r="I38" s="50"/>
      <c r="J38" s="50"/>
      <c r="K38" s="50"/>
      <c r="L38" s="50"/>
      <c r="M38" s="50"/>
    </row>
    <row r="39" spans="8:13">
      <c r="H39" s="50"/>
      <c r="I39" s="50"/>
      <c r="J39" s="50"/>
      <c r="K39" s="50"/>
      <c r="L39" s="50"/>
      <c r="M39" s="50"/>
    </row>
    <row r="40" spans="8:13">
      <c r="H40" s="50"/>
      <c r="I40" s="50"/>
      <c r="J40" s="50"/>
      <c r="K40" s="50"/>
      <c r="L40" s="50"/>
      <c r="M40" s="50"/>
    </row>
    <row r="41" spans="8:13">
      <c r="H41" s="50"/>
      <c r="I41" s="50"/>
      <c r="J41" s="50"/>
      <c r="K41" s="50"/>
      <c r="L41" s="50"/>
      <c r="M41" s="50"/>
    </row>
    <row r="42" spans="8:13">
      <c r="H42" s="50"/>
      <c r="I42" s="50"/>
      <c r="J42" s="50"/>
      <c r="K42" s="50"/>
      <c r="L42" s="50"/>
      <c r="M42" s="50"/>
    </row>
    <row r="43" spans="8:13">
      <c r="H43" s="50"/>
      <c r="I43" s="50"/>
      <c r="J43" s="50"/>
      <c r="K43" s="50"/>
      <c r="L43" s="50"/>
      <c r="M43" s="50"/>
    </row>
    <row r="44" spans="8:13">
      <c r="H44" s="50"/>
      <c r="I44" s="50"/>
      <c r="J44" s="50"/>
      <c r="K44" s="50"/>
      <c r="L44" s="50"/>
      <c r="M44" s="50"/>
    </row>
    <row r="45" spans="8:13">
      <c r="H45" s="50"/>
      <c r="I45" s="50"/>
      <c r="J45" s="50"/>
      <c r="K45" s="50"/>
      <c r="L45" s="50"/>
      <c r="M45" s="50"/>
    </row>
    <row r="46" spans="8:13">
      <c r="H46" s="50"/>
      <c r="I46" s="50"/>
      <c r="J46" s="50"/>
      <c r="K46" s="50"/>
      <c r="L46" s="50"/>
      <c r="M46" s="50"/>
    </row>
    <row r="47" spans="8:13">
      <c r="H47" s="50"/>
      <c r="I47" s="50"/>
      <c r="J47" s="50"/>
      <c r="K47" s="50"/>
      <c r="L47" s="50"/>
      <c r="M47" s="50"/>
    </row>
    <row r="48" spans="8:13">
      <c r="H48" s="50"/>
      <c r="I48" s="50"/>
      <c r="J48" s="50"/>
      <c r="K48" s="50"/>
      <c r="L48" s="50"/>
      <c r="M48" s="50"/>
    </row>
    <row r="49" spans="8:13">
      <c r="H49" s="50"/>
      <c r="I49" s="50"/>
      <c r="J49" s="50"/>
      <c r="K49" s="50"/>
      <c r="L49" s="50"/>
      <c r="M49" s="50"/>
    </row>
    <row r="50" spans="8:13">
      <c r="H50" s="50"/>
      <c r="I50" s="50"/>
      <c r="J50" s="50"/>
      <c r="K50" s="50"/>
      <c r="L50" s="50"/>
      <c r="M50" s="50"/>
    </row>
    <row r="51" spans="8:13">
      <c r="H51" s="50"/>
      <c r="I51" s="50"/>
      <c r="J51" s="50"/>
      <c r="K51" s="50"/>
      <c r="L51" s="50"/>
      <c r="M51" s="50"/>
    </row>
    <row r="52" spans="8:13">
      <c r="H52" s="50"/>
      <c r="I52" s="50"/>
      <c r="J52" s="50"/>
      <c r="K52" s="50"/>
      <c r="L52" s="50"/>
      <c r="M52" s="50"/>
    </row>
    <row r="53" spans="8:13">
      <c r="H53" s="50"/>
      <c r="I53" s="50"/>
      <c r="J53" s="50"/>
      <c r="K53" s="50"/>
      <c r="L53" s="50"/>
      <c r="M53" s="50"/>
    </row>
    <row r="54" spans="8:13">
      <c r="H54" s="50"/>
      <c r="I54" s="50"/>
      <c r="J54" s="50"/>
      <c r="K54" s="50"/>
      <c r="L54" s="50"/>
      <c r="M54" s="50"/>
    </row>
    <row r="55" spans="8:13">
      <c r="H55" s="50"/>
      <c r="I55" s="50"/>
      <c r="J55" s="50"/>
      <c r="K55" s="50"/>
      <c r="L55" s="50"/>
      <c r="M55" s="50"/>
    </row>
    <row r="56" spans="8:13">
      <c r="H56" s="50"/>
      <c r="I56" s="50"/>
      <c r="J56" s="50"/>
      <c r="K56" s="50"/>
      <c r="L56" s="50"/>
      <c r="M56" s="50"/>
    </row>
    <row r="57" spans="8:13">
      <c r="H57" s="50"/>
      <c r="I57" s="50"/>
      <c r="J57" s="50"/>
      <c r="K57" s="50"/>
      <c r="L57" s="50"/>
      <c r="M57" s="50"/>
    </row>
    <row r="58" spans="8:13">
      <c r="H58" s="50"/>
      <c r="I58" s="50"/>
      <c r="J58" s="50"/>
      <c r="K58" s="50"/>
      <c r="L58" s="50"/>
      <c r="M58" s="50"/>
    </row>
    <row r="59" spans="8:13">
      <c r="H59" s="50"/>
      <c r="I59" s="50"/>
      <c r="J59" s="50"/>
      <c r="K59" s="50"/>
      <c r="L59" s="50"/>
      <c r="M59" s="50"/>
    </row>
    <row r="60" spans="8:13">
      <c r="H60" s="50"/>
      <c r="I60" s="50"/>
      <c r="J60" s="50"/>
      <c r="K60" s="50"/>
      <c r="L60" s="50"/>
      <c r="M60" s="50"/>
    </row>
    <row r="61" spans="8:13">
      <c r="H61" s="50"/>
      <c r="I61" s="50"/>
      <c r="J61" s="50"/>
      <c r="K61" s="50"/>
      <c r="L61" s="50"/>
      <c r="M61" s="50"/>
    </row>
    <row r="62" spans="8:13">
      <c r="H62" s="50"/>
      <c r="I62" s="50"/>
      <c r="J62" s="50"/>
      <c r="K62" s="50"/>
      <c r="L62" s="50"/>
      <c r="M62" s="50"/>
    </row>
    <row r="63" spans="8:13">
      <c r="H63" s="50"/>
      <c r="I63" s="50"/>
      <c r="J63" s="50"/>
      <c r="K63" s="50"/>
      <c r="L63" s="50"/>
      <c r="M63" s="50"/>
    </row>
    <row r="64" spans="8:13">
      <c r="H64" s="50"/>
      <c r="I64" s="50"/>
      <c r="J64" s="50"/>
      <c r="K64" s="50"/>
      <c r="L64" s="50"/>
      <c r="M64" s="50"/>
    </row>
    <row r="65" spans="8:13">
      <c r="H65" s="50"/>
      <c r="I65" s="50"/>
      <c r="J65" s="50"/>
      <c r="K65" s="50"/>
      <c r="L65" s="50"/>
      <c r="M65" s="50"/>
    </row>
    <row r="66" spans="8:13">
      <c r="H66" s="50"/>
      <c r="I66" s="50"/>
      <c r="J66" s="50"/>
      <c r="K66" s="50"/>
      <c r="L66" s="50"/>
      <c r="M66" s="50"/>
    </row>
  </sheetData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22"/>
  <sheetViews>
    <sheetView workbookViewId="0">
      <pane ySplit="1" topLeftCell="A2" activePane="bottomLeft" state="frozenSplit"/>
      <selection activeCell="F20" sqref="F20"/>
      <selection pane="bottomLeft" activeCell="F13" sqref="F13:F121"/>
    </sheetView>
  </sheetViews>
  <sheetFormatPr baseColWidth="10" defaultColWidth="9.1640625" defaultRowHeight="19"/>
  <cols>
    <col min="1" max="1" width="25.1640625" style="2" bestFit="1" customWidth="1"/>
    <col min="2" max="2" width="21.1640625" style="2" bestFit="1" customWidth="1"/>
    <col min="3" max="3" width="8.5" style="2" bestFit="1" customWidth="1"/>
    <col min="4" max="4" width="27.33203125" style="89" bestFit="1" customWidth="1"/>
    <col min="5" max="16384" width="9.1640625" style="2"/>
  </cols>
  <sheetData>
    <row r="1" spans="1:6" s="3" customFormat="1" ht="26.25" customHeight="1">
      <c r="A1" s="1" t="s">
        <v>0</v>
      </c>
      <c r="B1" s="12"/>
      <c r="C1" s="11" t="s">
        <v>1</v>
      </c>
      <c r="D1" s="88" t="s">
        <v>2</v>
      </c>
      <c r="E1" s="2"/>
    </row>
    <row r="2" spans="1:6" s="5" customFormat="1">
      <c r="A2" s="4"/>
      <c r="B2" s="9">
        <f>DATEVALUE("1/1/"&amp;A7)</f>
        <v>40179</v>
      </c>
      <c r="C2" s="10">
        <v>90</v>
      </c>
      <c r="D2" s="87" t="e">
        <v>#N/A</v>
      </c>
      <c r="E2" s="87" t="e">
        <v>#N/A</v>
      </c>
    </row>
    <row r="3" spans="1:6" s="5" customFormat="1">
      <c r="A3" s="6"/>
      <c r="B3" s="9">
        <f>DATEVALUE("2/2/"&amp;A7)</f>
        <v>40211</v>
      </c>
      <c r="C3" s="10">
        <v>95</v>
      </c>
      <c r="D3" s="87" t="e">
        <v>#N/A</v>
      </c>
      <c r="E3" s="87" t="e">
        <v>#N/A</v>
      </c>
    </row>
    <row r="4" spans="1:6" s="5" customFormat="1">
      <c r="A4" s="6"/>
      <c r="B4" s="9">
        <f>DATEVALUE("3/1/"&amp;A7)</f>
        <v>40238</v>
      </c>
      <c r="C4" s="10">
        <v>110</v>
      </c>
      <c r="D4" s="87" t="e">
        <v>#N/A</v>
      </c>
      <c r="E4" s="87" t="e">
        <v>#N/A</v>
      </c>
    </row>
    <row r="5" spans="1:6" s="5" customFormat="1">
      <c r="A5" s="6"/>
      <c r="B5" s="9">
        <f>DATEVALUE("4/1/"&amp;A7)</f>
        <v>40269</v>
      </c>
      <c r="C5" s="10">
        <v>105</v>
      </c>
      <c r="D5" s="87" t="e">
        <v>#N/A</v>
      </c>
      <c r="E5" s="87" t="e">
        <v>#N/A</v>
      </c>
    </row>
    <row r="6" spans="1:6" s="5" customFormat="1">
      <c r="A6" s="6"/>
      <c r="B6" s="9">
        <f>DATEVALUE("5/1/"&amp;A7)</f>
        <v>40299</v>
      </c>
      <c r="C6" s="10">
        <v>100</v>
      </c>
      <c r="D6" s="87" t="e">
        <v>#N/A</v>
      </c>
      <c r="E6" s="87" t="e">
        <v>#N/A</v>
      </c>
    </row>
    <row r="7" spans="1:6" s="5" customFormat="1">
      <c r="A7" s="7">
        <v>2010</v>
      </c>
      <c r="B7" s="9">
        <f>DATEVALUE("6/1/"&amp;A7)</f>
        <v>40330</v>
      </c>
      <c r="C7" s="10">
        <v>100</v>
      </c>
      <c r="D7" s="87" t="e">
        <v>#N/A</v>
      </c>
      <c r="E7" s="87" t="e">
        <v>#N/A</v>
      </c>
    </row>
    <row r="8" spans="1:6" s="5" customFormat="1">
      <c r="A8" s="6"/>
      <c r="B8" s="9">
        <f>DATEVALUE("7/1/"&amp;A7)</f>
        <v>40360</v>
      </c>
      <c r="C8" s="10">
        <v>105</v>
      </c>
      <c r="D8" s="87" t="e">
        <v>#N/A</v>
      </c>
      <c r="E8" s="87" t="e">
        <v>#N/A</v>
      </c>
    </row>
    <row r="9" spans="1:6" s="5" customFormat="1">
      <c r="A9" s="6"/>
      <c r="B9" s="9">
        <f>DATEVALUE("8/1/"&amp;A7)</f>
        <v>40391</v>
      </c>
      <c r="C9" s="10">
        <v>105</v>
      </c>
      <c r="D9" s="87" t="e">
        <v>#N/A</v>
      </c>
      <c r="E9" s="87" t="e">
        <v>#N/A</v>
      </c>
    </row>
    <row r="10" spans="1:6" s="5" customFormat="1">
      <c r="A10" s="6"/>
      <c r="B10" s="9">
        <f>DATEVALUE("9/1/"&amp;A7)</f>
        <v>40422</v>
      </c>
      <c r="C10" s="10">
        <v>110</v>
      </c>
      <c r="D10" s="87" t="e">
        <v>#N/A</v>
      </c>
      <c r="E10" s="87" t="e">
        <v>#N/A</v>
      </c>
    </row>
    <row r="11" spans="1:6" s="5" customFormat="1">
      <c r="A11" s="6"/>
      <c r="B11" s="9">
        <f>DATEVALUE("10/1/"&amp;A7)</f>
        <v>40452</v>
      </c>
      <c r="C11" s="10">
        <v>120</v>
      </c>
      <c r="D11" s="87" t="e">
        <v>#N/A</v>
      </c>
      <c r="E11" s="87" t="e">
        <v>#N/A</v>
      </c>
    </row>
    <row r="12" spans="1:6" s="5" customFormat="1">
      <c r="A12" s="6"/>
      <c r="B12" s="9">
        <f>DATEVALUE("11/1/"&amp;A7)</f>
        <v>40483</v>
      </c>
      <c r="C12" s="10">
        <v>130</v>
      </c>
      <c r="D12" s="87" t="e">
        <v>#N/A</v>
      </c>
      <c r="E12" s="87" t="e">
        <v>#N/A</v>
      </c>
    </row>
    <row r="13" spans="1:6" s="5" customFormat="1" ht="20" thickBot="1">
      <c r="A13" s="8"/>
      <c r="B13" s="9">
        <f>DATEVALUE("12/1/"&amp;A7)</f>
        <v>40513</v>
      </c>
      <c r="C13" s="10">
        <v>140</v>
      </c>
      <c r="D13" s="87">
        <f t="shared" ref="D13:D44" si="0">AVERAGE(C2:C13)</f>
        <v>109.16666666666667</v>
      </c>
      <c r="E13" s="87" t="e">
        <v>#N/A</v>
      </c>
      <c r="F13" s="5">
        <f>AVERAGE(C2:C13)</f>
        <v>109.16666666666667</v>
      </c>
    </row>
    <row r="14" spans="1:6" ht="15.75" customHeight="1" thickTop="1">
      <c r="A14" s="4"/>
      <c r="B14" s="9">
        <f>DATEVALUE("1/1/"&amp;A19)</f>
        <v>40544</v>
      </c>
      <c r="C14" s="10">
        <v>90</v>
      </c>
      <c r="D14" s="87">
        <f t="shared" si="0"/>
        <v>109.16666666666667</v>
      </c>
      <c r="E14" s="87" t="e">
        <v>#N/A</v>
      </c>
      <c r="F14" s="5">
        <f t="shared" ref="F14:F77" si="1">AVERAGE(C3:C14)</f>
        <v>109.16666666666667</v>
      </c>
    </row>
    <row r="15" spans="1:6">
      <c r="A15" s="6"/>
      <c r="B15" s="9">
        <f>DATEVALUE("2/2/"&amp;A19)</f>
        <v>40576</v>
      </c>
      <c r="C15" s="10">
        <v>95</v>
      </c>
      <c r="D15" s="87">
        <f t="shared" si="0"/>
        <v>109.16666666666667</v>
      </c>
      <c r="E15" s="87" t="e">
        <v>#N/A</v>
      </c>
      <c r="F15" s="5">
        <f t="shared" si="1"/>
        <v>109.16666666666667</v>
      </c>
    </row>
    <row r="16" spans="1:6">
      <c r="A16" s="6"/>
      <c r="B16" s="9">
        <f>DATEVALUE("3/1/"&amp;A19)</f>
        <v>40603</v>
      </c>
      <c r="C16" s="10">
        <v>115</v>
      </c>
      <c r="D16" s="87">
        <f t="shared" si="0"/>
        <v>109.58333333333333</v>
      </c>
      <c r="E16" s="87" t="e">
        <v>#N/A</v>
      </c>
      <c r="F16" s="5">
        <f t="shared" si="1"/>
        <v>109.58333333333333</v>
      </c>
    </row>
    <row r="17" spans="1:6">
      <c r="A17" s="6"/>
      <c r="B17" s="9">
        <f>DATEVALUE("4/1/"&amp;A19)</f>
        <v>40634</v>
      </c>
      <c r="C17" s="10">
        <v>110</v>
      </c>
      <c r="D17" s="87">
        <f t="shared" si="0"/>
        <v>110</v>
      </c>
      <c r="E17" s="87" t="e">
        <v>#N/A</v>
      </c>
      <c r="F17" s="5">
        <f t="shared" si="1"/>
        <v>110</v>
      </c>
    </row>
    <row r="18" spans="1:6">
      <c r="A18" s="6"/>
      <c r="B18" s="9">
        <f>DATEVALUE("5/1/"&amp;A19)</f>
        <v>40664</v>
      </c>
      <c r="C18" s="10">
        <v>105</v>
      </c>
      <c r="D18" s="87">
        <f t="shared" si="0"/>
        <v>110.41666666666667</v>
      </c>
      <c r="E18" s="87" t="e">
        <v>#N/A</v>
      </c>
      <c r="F18" s="5">
        <f t="shared" si="1"/>
        <v>110.41666666666667</v>
      </c>
    </row>
    <row r="19" spans="1:6">
      <c r="A19" s="7">
        <f>A7+1</f>
        <v>2011</v>
      </c>
      <c r="B19" s="9">
        <f>DATEVALUE("6/1/"&amp;A19)</f>
        <v>40695</v>
      </c>
      <c r="C19" s="10">
        <v>105</v>
      </c>
      <c r="D19" s="87">
        <f t="shared" si="0"/>
        <v>110.83333333333333</v>
      </c>
      <c r="E19" s="87" t="e">
        <v>#N/A</v>
      </c>
      <c r="F19" s="5">
        <f t="shared" si="1"/>
        <v>110.83333333333333</v>
      </c>
    </row>
    <row r="20" spans="1:6">
      <c r="A20" s="6"/>
      <c r="B20" s="9">
        <f>DATEVALUE("7/1/"&amp;A19)</f>
        <v>40725</v>
      </c>
      <c r="C20" s="10">
        <v>110</v>
      </c>
      <c r="D20" s="87">
        <f t="shared" si="0"/>
        <v>111.25</v>
      </c>
      <c r="E20" s="87" t="e">
        <v>#N/A</v>
      </c>
      <c r="F20" s="5">
        <f t="shared" si="1"/>
        <v>111.25</v>
      </c>
    </row>
    <row r="21" spans="1:6">
      <c r="A21" s="6"/>
      <c r="B21" s="9">
        <f>DATEVALUE("8/1/"&amp;A19)</f>
        <v>40756</v>
      </c>
      <c r="C21" s="10">
        <v>115</v>
      </c>
      <c r="D21" s="87">
        <f t="shared" si="0"/>
        <v>112.08333333333333</v>
      </c>
      <c r="E21" s="87" t="e">
        <v>#N/A</v>
      </c>
      <c r="F21" s="5">
        <f t="shared" si="1"/>
        <v>112.08333333333333</v>
      </c>
    </row>
    <row r="22" spans="1:6">
      <c r="A22" s="6"/>
      <c r="B22" s="9">
        <f>DATEVALUE("9/1/"&amp;A19)</f>
        <v>40787</v>
      </c>
      <c r="C22" s="10">
        <v>115</v>
      </c>
      <c r="D22" s="87">
        <f t="shared" si="0"/>
        <v>112.5</v>
      </c>
      <c r="E22" s="87" t="e">
        <v>#N/A</v>
      </c>
      <c r="F22" s="5">
        <f t="shared" si="1"/>
        <v>112.5</v>
      </c>
    </row>
    <row r="23" spans="1:6">
      <c r="A23" s="6"/>
      <c r="B23" s="9">
        <f>DATEVALUE("10/1/"&amp;A19)</f>
        <v>40817</v>
      </c>
      <c r="C23" s="10">
        <v>125</v>
      </c>
      <c r="D23" s="87">
        <f t="shared" si="0"/>
        <v>112.91666666666667</v>
      </c>
      <c r="E23" s="87" t="e">
        <v>#N/A</v>
      </c>
      <c r="F23" s="5">
        <f t="shared" si="1"/>
        <v>112.91666666666667</v>
      </c>
    </row>
    <row r="24" spans="1:6">
      <c r="A24" s="6"/>
      <c r="B24" s="9">
        <f>DATEVALUE("11/1/"&amp;A19)</f>
        <v>40848</v>
      </c>
      <c r="C24" s="10">
        <v>135</v>
      </c>
      <c r="D24" s="87">
        <f t="shared" si="0"/>
        <v>113.33333333333333</v>
      </c>
      <c r="E24" s="87">
        <f t="shared" ref="E24:E55" si="2">SQRT(SUMXMY2(C13:C24,D13:D24)/12)</f>
        <v>13.672445424608171</v>
      </c>
      <c r="F24" s="5">
        <f t="shared" si="1"/>
        <v>113.33333333333333</v>
      </c>
    </row>
    <row r="25" spans="1:6" ht="20" thickBot="1">
      <c r="A25" s="8"/>
      <c r="B25" s="9">
        <f>DATEVALUE("12/1/"&amp;A19)</f>
        <v>40878</v>
      </c>
      <c r="C25" s="10">
        <v>145</v>
      </c>
      <c r="D25" s="87">
        <f t="shared" si="0"/>
        <v>113.75</v>
      </c>
      <c r="E25" s="87">
        <f t="shared" si="2"/>
        <v>13.751052148297061</v>
      </c>
      <c r="F25" s="5">
        <f t="shared" si="1"/>
        <v>113.75</v>
      </c>
    </row>
    <row r="26" spans="1:6" ht="20" thickTop="1">
      <c r="A26" s="4"/>
      <c r="B26" s="9">
        <f>DATEVALUE("1/1/"&amp;A31)</f>
        <v>40909</v>
      </c>
      <c r="C26" s="10">
        <v>95</v>
      </c>
      <c r="D26" s="87">
        <f t="shared" si="0"/>
        <v>114.16666666666667</v>
      </c>
      <c r="E26" s="87">
        <f t="shared" si="2"/>
        <v>13.751052148297061</v>
      </c>
      <c r="F26" s="5">
        <f t="shared" si="1"/>
        <v>114.16666666666667</v>
      </c>
    </row>
    <row r="27" spans="1:6">
      <c r="A27" s="6"/>
      <c r="B27" s="9">
        <f>DATEVALUE("2/2/"&amp;A31)</f>
        <v>40941</v>
      </c>
      <c r="C27" s="10">
        <v>100</v>
      </c>
      <c r="D27" s="87">
        <f t="shared" si="0"/>
        <v>114.58333333333333</v>
      </c>
      <c r="E27" s="87">
        <f t="shared" si="2"/>
        <v>13.787302095554232</v>
      </c>
      <c r="F27" s="5">
        <f t="shared" si="1"/>
        <v>114.58333333333333</v>
      </c>
    </row>
    <row r="28" spans="1:6">
      <c r="A28" s="6"/>
      <c r="B28" s="9">
        <f>DATEVALUE("3/1/"&amp;A31)</f>
        <v>40969</v>
      </c>
      <c r="C28" s="10">
        <v>120</v>
      </c>
      <c r="D28" s="87">
        <f t="shared" si="0"/>
        <v>115</v>
      </c>
      <c r="E28" s="87">
        <f t="shared" si="2"/>
        <v>13.774179077508006</v>
      </c>
      <c r="F28" s="5">
        <f t="shared" si="1"/>
        <v>115</v>
      </c>
    </row>
    <row r="29" spans="1:6">
      <c r="A29" s="6"/>
      <c r="B29" s="9">
        <f>DATEVALUE("4/1/"&amp;A31)</f>
        <v>41000</v>
      </c>
      <c r="C29" s="10">
        <v>125</v>
      </c>
      <c r="D29" s="87">
        <f t="shared" si="0"/>
        <v>116.25</v>
      </c>
      <c r="E29" s="87">
        <f t="shared" si="2"/>
        <v>14.003864380684091</v>
      </c>
      <c r="F29" s="5">
        <f t="shared" si="1"/>
        <v>116.25</v>
      </c>
    </row>
    <row r="30" spans="1:6">
      <c r="A30" s="6"/>
      <c r="B30" s="9">
        <f>DATEVALUE("5/1/"&amp;A31)</f>
        <v>41030</v>
      </c>
      <c r="C30" s="10">
        <v>110</v>
      </c>
      <c r="D30" s="87">
        <f t="shared" si="0"/>
        <v>116.66666666666667</v>
      </c>
      <c r="E30" s="87">
        <f t="shared" si="2"/>
        <v>14.048732973053056</v>
      </c>
      <c r="F30" s="5">
        <f t="shared" si="1"/>
        <v>116.66666666666667</v>
      </c>
    </row>
    <row r="31" spans="1:6">
      <c r="A31" s="7">
        <f>A19+1</f>
        <v>2012</v>
      </c>
      <c r="B31" s="9">
        <f>DATEVALUE("6/1/"&amp;A31)</f>
        <v>41061</v>
      </c>
      <c r="C31" s="10">
        <v>105</v>
      </c>
      <c r="D31" s="87">
        <f t="shared" si="0"/>
        <v>116.66666666666667</v>
      </c>
      <c r="E31" s="87">
        <f t="shared" si="2"/>
        <v>14.348304519788831</v>
      </c>
      <c r="F31" s="5">
        <f t="shared" si="1"/>
        <v>116.66666666666667</v>
      </c>
    </row>
    <row r="32" spans="1:6">
      <c r="A32" s="6"/>
      <c r="B32" s="9">
        <f>DATEVALUE("7/1/"&amp;A31)</f>
        <v>41091</v>
      </c>
      <c r="C32" s="10">
        <v>110</v>
      </c>
      <c r="D32" s="87">
        <f t="shared" si="0"/>
        <v>116.66666666666667</v>
      </c>
      <c r="E32" s="87">
        <f t="shared" si="2"/>
        <v>14.472295531910719</v>
      </c>
      <c r="F32" s="5">
        <f t="shared" si="1"/>
        <v>116.66666666666667</v>
      </c>
    </row>
    <row r="33" spans="1:6">
      <c r="A33" s="6"/>
      <c r="B33" s="9">
        <f>DATEVALUE("8/1/"&amp;A31)</f>
        <v>41122</v>
      </c>
      <c r="C33" s="10">
        <v>110</v>
      </c>
      <c r="D33" s="87">
        <f t="shared" si="0"/>
        <v>116.25</v>
      </c>
      <c r="E33" s="87">
        <f t="shared" si="2"/>
        <v>14.560001176485505</v>
      </c>
      <c r="F33" s="5">
        <f t="shared" si="1"/>
        <v>116.25</v>
      </c>
    </row>
    <row r="34" spans="1:6">
      <c r="A34" s="6"/>
      <c r="B34" s="9">
        <f>DATEVALUE("9/1/"&amp;A31)</f>
        <v>41153</v>
      </c>
      <c r="C34" s="10">
        <v>115</v>
      </c>
      <c r="D34" s="87">
        <f t="shared" si="0"/>
        <v>116.25</v>
      </c>
      <c r="E34" s="87">
        <f t="shared" si="2"/>
        <v>14.546580672421243</v>
      </c>
      <c r="F34" s="5">
        <f t="shared" si="1"/>
        <v>116.25</v>
      </c>
    </row>
    <row r="35" spans="1:6">
      <c r="A35" s="6"/>
      <c r="B35" s="9">
        <f>DATEVALUE("10/1/"&amp;A31)</f>
        <v>41183</v>
      </c>
      <c r="C35" s="10">
        <v>130</v>
      </c>
      <c r="D35" s="87">
        <f t="shared" si="0"/>
        <v>116.66666666666667</v>
      </c>
      <c r="E35" s="87">
        <f t="shared" si="2"/>
        <v>14.637300936433046</v>
      </c>
      <c r="F35" s="5">
        <f t="shared" si="1"/>
        <v>116.66666666666667</v>
      </c>
    </row>
    <row r="36" spans="1:6">
      <c r="A36" s="6"/>
      <c r="B36" s="9">
        <f>DATEVALUE("11/1/"&amp;A31)</f>
        <v>41214</v>
      </c>
      <c r="C36" s="10">
        <v>140</v>
      </c>
      <c r="D36" s="87">
        <f t="shared" si="0"/>
        <v>117.08333333333333</v>
      </c>
      <c r="E36" s="87">
        <f t="shared" si="2"/>
        <v>14.795089588303478</v>
      </c>
      <c r="F36" s="5">
        <f t="shared" si="1"/>
        <v>117.08333333333333</v>
      </c>
    </row>
    <row r="37" spans="1:6" ht="20" thickBot="1">
      <c r="A37" s="8"/>
      <c r="B37" s="9">
        <f>DATEVALUE("12/1/"&amp;A31)</f>
        <v>41244</v>
      </c>
      <c r="C37" s="10">
        <v>150</v>
      </c>
      <c r="D37" s="87">
        <f t="shared" si="0"/>
        <v>117.5</v>
      </c>
      <c r="E37" s="87">
        <f t="shared" si="2"/>
        <v>15.01783276394853</v>
      </c>
      <c r="F37" s="5">
        <f t="shared" si="1"/>
        <v>117.5</v>
      </c>
    </row>
    <row r="38" spans="1:6" ht="20" thickTop="1">
      <c r="A38" s="4"/>
      <c r="B38" s="9">
        <f>DATEVALUE("1/1/"&amp;A43)</f>
        <v>41275</v>
      </c>
      <c r="C38" s="10">
        <v>100</v>
      </c>
      <c r="D38" s="87">
        <f t="shared" si="0"/>
        <v>117.91666666666667</v>
      </c>
      <c r="E38" s="87">
        <f t="shared" si="2"/>
        <v>14.888668634357597</v>
      </c>
      <c r="F38" s="5">
        <f t="shared" si="1"/>
        <v>117.91666666666667</v>
      </c>
    </row>
    <row r="39" spans="1:6">
      <c r="A39" s="6"/>
      <c r="B39" s="9">
        <f>DATEVALUE("2/2/"&amp;A43)</f>
        <v>41307</v>
      </c>
      <c r="C39" s="10">
        <v>105</v>
      </c>
      <c r="D39" s="87">
        <f t="shared" si="0"/>
        <v>118.33333333333333</v>
      </c>
      <c r="E39" s="87">
        <f t="shared" si="2"/>
        <v>14.790688543559851</v>
      </c>
      <c r="F39" s="5">
        <f t="shared" si="1"/>
        <v>118.33333333333333</v>
      </c>
    </row>
    <row r="40" spans="1:6">
      <c r="A40" s="6"/>
      <c r="B40" s="9">
        <f>DATEVALUE("3/1/"&amp;A43)</f>
        <v>41334</v>
      </c>
      <c r="C40" s="10">
        <v>110</v>
      </c>
      <c r="D40" s="87">
        <f t="shared" si="0"/>
        <v>117.5</v>
      </c>
      <c r="E40" s="87">
        <f t="shared" si="2"/>
        <v>14.878462093215795</v>
      </c>
      <c r="F40" s="5">
        <f t="shared" si="1"/>
        <v>117.5</v>
      </c>
    </row>
    <row r="41" spans="1:6">
      <c r="A41" s="6"/>
      <c r="B41" s="9">
        <f>DATEVALUE("4/1/"&amp;A43)</f>
        <v>41365</v>
      </c>
      <c r="C41" s="10">
        <v>115</v>
      </c>
      <c r="D41" s="87">
        <f t="shared" si="0"/>
        <v>116.66666666666667</v>
      </c>
      <c r="E41" s="87">
        <f t="shared" si="2"/>
        <v>14.67037516246287</v>
      </c>
      <c r="F41" s="5">
        <f t="shared" si="1"/>
        <v>116.66666666666667</v>
      </c>
    </row>
    <row r="42" spans="1:6">
      <c r="A42" s="6"/>
      <c r="B42" s="9">
        <f>DATEVALUE("5/1/"&amp;A43)</f>
        <v>41395</v>
      </c>
      <c r="C42" s="10">
        <v>110</v>
      </c>
      <c r="D42" s="87">
        <f t="shared" si="0"/>
        <v>116.66666666666667</v>
      </c>
      <c r="E42" s="87">
        <f t="shared" si="2"/>
        <v>14.67037516246287</v>
      </c>
      <c r="F42" s="5">
        <f t="shared" si="1"/>
        <v>116.66666666666667</v>
      </c>
    </row>
    <row r="43" spans="1:6">
      <c r="A43" s="7">
        <f>A31+1</f>
        <v>2013</v>
      </c>
      <c r="B43" s="9">
        <f>DATEVALUE("6/1/"&amp;A43)</f>
        <v>41426</v>
      </c>
      <c r="C43" s="10">
        <v>115</v>
      </c>
      <c r="D43" s="87">
        <f t="shared" si="0"/>
        <v>117.5</v>
      </c>
      <c r="E43" s="87">
        <f t="shared" si="2"/>
        <v>14.296788036064191</v>
      </c>
      <c r="F43" s="5">
        <f t="shared" si="1"/>
        <v>117.5</v>
      </c>
    </row>
    <row r="44" spans="1:6">
      <c r="A44" s="6"/>
      <c r="B44" s="9">
        <f>DATEVALUE("7/1/"&amp;A43)</f>
        <v>41456</v>
      </c>
      <c r="C44" s="10">
        <v>115</v>
      </c>
      <c r="D44" s="87">
        <f t="shared" si="0"/>
        <v>117.91666666666667</v>
      </c>
      <c r="E44" s="87">
        <f t="shared" si="2"/>
        <v>14.191665035558072</v>
      </c>
      <c r="F44" s="5">
        <f t="shared" si="1"/>
        <v>117.91666666666667</v>
      </c>
    </row>
    <row r="45" spans="1:6">
      <c r="A45" s="6"/>
      <c r="B45" s="9">
        <f>DATEVALUE("8/1/"&amp;A43)</f>
        <v>41487</v>
      </c>
      <c r="C45" s="10">
        <v>120</v>
      </c>
      <c r="D45" s="87">
        <f t="shared" ref="D45:D76" si="3">AVERAGE(C34:C45)</f>
        <v>118.75</v>
      </c>
      <c r="E45" s="87">
        <f t="shared" si="2"/>
        <v>14.081134772506138</v>
      </c>
      <c r="F45" s="5">
        <f t="shared" si="1"/>
        <v>118.75</v>
      </c>
    </row>
    <row r="46" spans="1:6">
      <c r="A46" s="6"/>
      <c r="B46" s="9">
        <f>DATEVALUE("9/1/"&amp;A43)</f>
        <v>41518</v>
      </c>
      <c r="C46" s="10">
        <v>130</v>
      </c>
      <c r="D46" s="87">
        <f t="shared" si="3"/>
        <v>120</v>
      </c>
      <c r="E46" s="87">
        <f t="shared" si="2"/>
        <v>14.369463507086181</v>
      </c>
      <c r="F46" s="5">
        <f t="shared" si="1"/>
        <v>120</v>
      </c>
    </row>
    <row r="47" spans="1:6">
      <c r="A47" s="6"/>
      <c r="B47" s="9">
        <f>DATEVALUE("10/1/"&amp;A43)</f>
        <v>41548</v>
      </c>
      <c r="C47" s="10">
        <v>140</v>
      </c>
      <c r="D47" s="87">
        <f t="shared" si="3"/>
        <v>120.83333333333333</v>
      </c>
      <c r="E47" s="87">
        <f t="shared" si="2"/>
        <v>14.909060754876299</v>
      </c>
      <c r="F47" s="5">
        <f t="shared" si="1"/>
        <v>120.83333333333333</v>
      </c>
    </row>
    <row r="48" spans="1:6">
      <c r="A48" s="6"/>
      <c r="B48" s="9">
        <f>DATEVALUE("11/1/"&amp;A43)</f>
        <v>41579</v>
      </c>
      <c r="C48" s="10">
        <v>150</v>
      </c>
      <c r="D48" s="87">
        <f t="shared" si="3"/>
        <v>121.66666666666667</v>
      </c>
      <c r="E48" s="87">
        <f t="shared" si="2"/>
        <v>15.665687764925872</v>
      </c>
      <c r="F48" s="5">
        <f t="shared" si="1"/>
        <v>121.66666666666667</v>
      </c>
    </row>
    <row r="49" spans="1:6" ht="20" thickBot="1">
      <c r="A49" s="8"/>
      <c r="B49" s="9">
        <f>DATEVALUE("12/1/"&amp;A43)</f>
        <v>41609</v>
      </c>
      <c r="C49" s="10">
        <v>165</v>
      </c>
      <c r="D49" s="87">
        <f t="shared" si="3"/>
        <v>122.91666666666667</v>
      </c>
      <c r="E49" s="87">
        <f t="shared" si="2"/>
        <v>17.463586454444339</v>
      </c>
      <c r="F49" s="5">
        <f t="shared" si="1"/>
        <v>122.91666666666667</v>
      </c>
    </row>
    <row r="50" spans="1:6" ht="20" thickTop="1">
      <c r="A50" s="4"/>
      <c r="B50" s="9">
        <f>DATEVALUE("1/1/"&amp;A55)</f>
        <v>41640</v>
      </c>
      <c r="C50" s="10">
        <v>105</v>
      </c>
      <c r="D50" s="87">
        <f t="shared" si="3"/>
        <v>123.33333333333333</v>
      </c>
      <c r="E50" s="87">
        <f t="shared" si="2"/>
        <v>17.499586635329628</v>
      </c>
      <c r="F50" s="5">
        <f t="shared" si="1"/>
        <v>123.33333333333333</v>
      </c>
    </row>
    <row r="51" spans="1:6">
      <c r="A51" s="6"/>
      <c r="B51" s="9">
        <f>DATEVALUE("2/2/"&amp;A55)</f>
        <v>41672</v>
      </c>
      <c r="C51" s="10">
        <v>110</v>
      </c>
      <c r="D51" s="87">
        <f t="shared" si="3"/>
        <v>123.75</v>
      </c>
      <c r="E51" s="87">
        <f t="shared" si="2"/>
        <v>17.526435060385953</v>
      </c>
      <c r="F51" s="5">
        <f t="shared" si="1"/>
        <v>123.75</v>
      </c>
    </row>
    <row r="52" spans="1:6">
      <c r="A52" s="6"/>
      <c r="B52" s="9">
        <f>DATEVALUE("3/1/"&amp;A55)</f>
        <v>41699</v>
      </c>
      <c r="C52" s="10">
        <v>115</v>
      </c>
      <c r="D52" s="87">
        <f t="shared" si="3"/>
        <v>124.16666666666667</v>
      </c>
      <c r="E52" s="87">
        <f t="shared" si="2"/>
        <v>17.592348926187789</v>
      </c>
      <c r="F52" s="5">
        <f t="shared" si="1"/>
        <v>124.16666666666667</v>
      </c>
    </row>
    <row r="53" spans="1:6">
      <c r="A53" s="6"/>
      <c r="B53" s="9">
        <f>DATEVALUE("4/1/"&amp;A55)</f>
        <v>41730</v>
      </c>
      <c r="C53" s="10">
        <v>105</v>
      </c>
      <c r="D53" s="87">
        <f t="shared" si="3"/>
        <v>123.33333333333333</v>
      </c>
      <c r="E53" s="87">
        <f t="shared" si="2"/>
        <v>18.364871862295104</v>
      </c>
      <c r="F53" s="5">
        <f t="shared" si="1"/>
        <v>123.33333333333333</v>
      </c>
    </row>
    <row r="54" spans="1:6">
      <c r="A54" s="6"/>
      <c r="B54" s="9">
        <f>DATEVALUE("5/1/"&amp;A55)</f>
        <v>41760</v>
      </c>
      <c r="C54" s="10">
        <v>105</v>
      </c>
      <c r="D54" s="87">
        <f t="shared" si="3"/>
        <v>122.91666666666667</v>
      </c>
      <c r="E54" s="87">
        <f t="shared" si="2"/>
        <v>18.981975490409802</v>
      </c>
      <c r="F54" s="5">
        <f t="shared" si="1"/>
        <v>122.91666666666667</v>
      </c>
    </row>
    <row r="55" spans="1:6">
      <c r="A55" s="7">
        <f>A43+1</f>
        <v>2014</v>
      </c>
      <c r="B55" s="9">
        <f>DATEVALUE("6/1/"&amp;A55)</f>
        <v>41791</v>
      </c>
      <c r="C55" s="10">
        <v>110</v>
      </c>
      <c r="D55" s="87">
        <f t="shared" si="3"/>
        <v>122.5</v>
      </c>
      <c r="E55" s="87">
        <f t="shared" si="2"/>
        <v>19.308428043694249</v>
      </c>
      <c r="F55" s="5">
        <f t="shared" si="1"/>
        <v>122.5</v>
      </c>
    </row>
    <row r="56" spans="1:6">
      <c r="A56" s="6"/>
      <c r="B56" s="9">
        <f>DATEVALUE("7/1/"&amp;A55)</f>
        <v>41821</v>
      </c>
      <c r="C56" s="10">
        <v>120</v>
      </c>
      <c r="D56" s="87">
        <f t="shared" si="3"/>
        <v>122.91666666666667</v>
      </c>
      <c r="E56" s="87">
        <f t="shared" ref="E56:E87" si="4">SQRT(SUMXMY2(C45:C56,D45:D56)/12)</f>
        <v>19.308428043694249</v>
      </c>
      <c r="F56" s="5">
        <f t="shared" si="1"/>
        <v>122.91666666666667</v>
      </c>
    </row>
    <row r="57" spans="1:6">
      <c r="A57" s="6"/>
      <c r="B57" s="9">
        <f>DATEVALUE("8/1/"&amp;A55)</f>
        <v>41852</v>
      </c>
      <c r="C57" s="10">
        <v>125</v>
      </c>
      <c r="D57" s="87">
        <f t="shared" si="3"/>
        <v>123.33333333333333</v>
      </c>
      <c r="E57" s="87">
        <f t="shared" si="4"/>
        <v>19.311050377094109</v>
      </c>
      <c r="F57" s="5">
        <f t="shared" si="1"/>
        <v>123.33333333333333</v>
      </c>
    </row>
    <row r="58" spans="1:6">
      <c r="A58" s="6"/>
      <c r="B58" s="9">
        <f>DATEVALUE("9/1/"&amp;A55)</f>
        <v>41883</v>
      </c>
      <c r="C58" s="10">
        <v>130</v>
      </c>
      <c r="D58" s="87">
        <f t="shared" si="3"/>
        <v>123.33333333333333</v>
      </c>
      <c r="E58" s="87">
        <f t="shared" si="4"/>
        <v>19.190806054906524</v>
      </c>
      <c r="F58" s="5">
        <f t="shared" si="1"/>
        <v>123.33333333333333</v>
      </c>
    </row>
    <row r="59" spans="1:6">
      <c r="A59" s="6"/>
      <c r="B59" s="9">
        <f>DATEVALUE("10/1/"&amp;A55)</f>
        <v>41913</v>
      </c>
      <c r="C59" s="10">
        <v>140</v>
      </c>
      <c r="D59" s="87">
        <f t="shared" si="3"/>
        <v>123.33333333333333</v>
      </c>
      <c r="E59" s="87">
        <f t="shared" si="4"/>
        <v>18.995308875068581</v>
      </c>
      <c r="F59" s="5">
        <f t="shared" si="1"/>
        <v>123.33333333333333</v>
      </c>
    </row>
    <row r="60" spans="1:6">
      <c r="A60" s="6"/>
      <c r="B60" s="9">
        <f>DATEVALUE("11/1/"&amp;A55)</f>
        <v>41944</v>
      </c>
      <c r="C60" s="10">
        <v>155</v>
      </c>
      <c r="D60" s="87">
        <f t="shared" si="3"/>
        <v>123.75</v>
      </c>
      <c r="E60" s="87">
        <f t="shared" si="4"/>
        <v>19.372759727112822</v>
      </c>
      <c r="F60" s="5">
        <f t="shared" si="1"/>
        <v>123.75</v>
      </c>
    </row>
    <row r="61" spans="1:6" ht="20" thickBot="1">
      <c r="A61" s="8"/>
      <c r="B61" s="9">
        <f>DATEVALUE("12/1/"&amp;A55)</f>
        <v>41974</v>
      </c>
      <c r="C61" s="10">
        <v>170</v>
      </c>
      <c r="D61" s="87">
        <f t="shared" si="3"/>
        <v>124.16666666666667</v>
      </c>
      <c r="E61" s="87">
        <f t="shared" si="4"/>
        <v>20.069324297987158</v>
      </c>
      <c r="F61" s="5">
        <f t="shared" si="1"/>
        <v>124.16666666666667</v>
      </c>
    </row>
    <row r="62" spans="1:6" ht="20" thickTop="1">
      <c r="A62" s="4"/>
      <c r="B62" s="9">
        <f>DATEVALUE("1/1/"&amp;A67)</f>
        <v>42005</v>
      </c>
      <c r="C62" s="10">
        <v>110</v>
      </c>
      <c r="D62" s="87">
        <f t="shared" si="3"/>
        <v>124.58333333333333</v>
      </c>
      <c r="E62" s="87">
        <f t="shared" si="4"/>
        <v>19.811393677488834</v>
      </c>
      <c r="F62" s="5">
        <f t="shared" si="1"/>
        <v>124.58333333333333</v>
      </c>
    </row>
    <row r="63" spans="1:6">
      <c r="A63" s="6"/>
      <c r="B63" s="9">
        <f>DATEVALUE("2/2/"&amp;A67)</f>
        <v>42037</v>
      </c>
      <c r="C63" s="10">
        <v>105</v>
      </c>
      <c r="D63" s="87">
        <f t="shared" si="3"/>
        <v>124.16666666666667</v>
      </c>
      <c r="E63" s="87">
        <f t="shared" si="4"/>
        <v>20.182902096503295</v>
      </c>
      <c r="F63" s="5">
        <f t="shared" si="1"/>
        <v>124.16666666666667</v>
      </c>
    </row>
    <row r="64" spans="1:6">
      <c r="A64" s="6"/>
      <c r="B64" s="9">
        <f>DATEVALUE("3/1/"&amp;A67)</f>
        <v>42064</v>
      </c>
      <c r="C64" s="10">
        <v>110</v>
      </c>
      <c r="D64" s="87">
        <f t="shared" si="3"/>
        <v>123.75</v>
      </c>
      <c r="E64" s="87">
        <f t="shared" si="4"/>
        <v>20.398588935403239</v>
      </c>
      <c r="F64" s="5">
        <f t="shared" si="1"/>
        <v>123.75</v>
      </c>
    </row>
    <row r="65" spans="1:6">
      <c r="A65" s="6"/>
      <c r="B65" s="9">
        <f>DATEVALUE("4/1/"&amp;A67)</f>
        <v>42095</v>
      </c>
      <c r="C65" s="10">
        <v>115</v>
      </c>
      <c r="D65" s="87">
        <f t="shared" si="3"/>
        <v>124.58333333333333</v>
      </c>
      <c r="E65" s="87">
        <f t="shared" si="4"/>
        <v>19.893378993468602</v>
      </c>
      <c r="F65" s="5">
        <f t="shared" si="1"/>
        <v>124.58333333333333</v>
      </c>
    </row>
    <row r="66" spans="1:6">
      <c r="A66" s="6"/>
      <c r="B66" s="9">
        <f>DATEVALUE("5/1/"&amp;A67)</f>
        <v>42125</v>
      </c>
      <c r="C66" s="10">
        <v>120</v>
      </c>
      <c r="D66" s="87">
        <f t="shared" si="3"/>
        <v>125.83333333333333</v>
      </c>
      <c r="E66" s="87">
        <f t="shared" si="4"/>
        <v>19.2829353891523</v>
      </c>
      <c r="F66" s="5">
        <f t="shared" si="1"/>
        <v>125.83333333333333</v>
      </c>
    </row>
    <row r="67" spans="1:6">
      <c r="A67" s="7">
        <f>A55+1</f>
        <v>2015</v>
      </c>
      <c r="B67" s="9">
        <f>DATEVALUE("6/1/"&amp;A67)</f>
        <v>42156</v>
      </c>
      <c r="C67" s="10">
        <v>115</v>
      </c>
      <c r="D67" s="87">
        <f t="shared" si="3"/>
        <v>126.25</v>
      </c>
      <c r="E67" s="87">
        <f t="shared" si="4"/>
        <v>19.21867942624802</v>
      </c>
      <c r="F67" s="5">
        <f t="shared" si="1"/>
        <v>126.25</v>
      </c>
    </row>
    <row r="68" spans="1:6">
      <c r="A68" s="6"/>
      <c r="B68" s="9">
        <f>DATEVALUE("7/1/"&amp;A67)</f>
        <v>42186</v>
      </c>
      <c r="C68" s="10">
        <v>125</v>
      </c>
      <c r="D68" s="87">
        <f t="shared" si="3"/>
        <v>126.66666666666667</v>
      </c>
      <c r="E68" s="87">
        <f t="shared" si="4"/>
        <v>19.206254406659649</v>
      </c>
      <c r="F68" s="5">
        <f t="shared" si="1"/>
        <v>126.66666666666667</v>
      </c>
    </row>
    <row r="69" spans="1:6">
      <c r="A69" s="6"/>
      <c r="B69" s="9">
        <f>DATEVALUE("8/1/"&amp;A67)</f>
        <v>42217</v>
      </c>
      <c r="C69" s="10">
        <v>130</v>
      </c>
      <c r="D69" s="87">
        <f t="shared" si="3"/>
        <v>127.08333333333333</v>
      </c>
      <c r="E69" s="87">
        <f t="shared" si="4"/>
        <v>19.218679426248016</v>
      </c>
      <c r="F69" s="5">
        <f t="shared" si="1"/>
        <v>127.08333333333333</v>
      </c>
    </row>
    <row r="70" spans="1:6">
      <c r="A70" s="6"/>
      <c r="B70" s="9">
        <f>DATEVALUE("9/1/"&amp;A67)</f>
        <v>42248</v>
      </c>
      <c r="C70" s="10">
        <v>135</v>
      </c>
      <c r="D70" s="87">
        <f t="shared" si="3"/>
        <v>127.5</v>
      </c>
      <c r="E70" s="87">
        <f t="shared" si="4"/>
        <v>19.244257200141163</v>
      </c>
      <c r="F70" s="5">
        <f t="shared" si="1"/>
        <v>127.5</v>
      </c>
    </row>
    <row r="71" spans="1:6">
      <c r="A71" s="6"/>
      <c r="B71" s="9">
        <f>DATEVALUE("10/1/"&amp;A67)</f>
        <v>42278</v>
      </c>
      <c r="C71" s="10">
        <v>145</v>
      </c>
      <c r="D71" s="87">
        <f t="shared" si="3"/>
        <v>127.91666666666667</v>
      </c>
      <c r="E71" s="87">
        <f t="shared" si="4"/>
        <v>19.274680546903625</v>
      </c>
      <c r="F71" s="5">
        <f t="shared" si="1"/>
        <v>127.91666666666667</v>
      </c>
    </row>
    <row r="72" spans="1:6">
      <c r="A72" s="6"/>
      <c r="B72" s="9">
        <f>DATEVALUE("11/1/"&amp;A67)</f>
        <v>42309</v>
      </c>
      <c r="C72" s="10">
        <v>155</v>
      </c>
      <c r="D72" s="87">
        <f t="shared" si="3"/>
        <v>127.91666666666667</v>
      </c>
      <c r="E72" s="87">
        <f t="shared" si="4"/>
        <v>18.741896396991301</v>
      </c>
      <c r="F72" s="5">
        <f t="shared" si="1"/>
        <v>127.91666666666667</v>
      </c>
    </row>
    <row r="73" spans="1:6" ht="20" thickBot="1">
      <c r="A73" s="8"/>
      <c r="B73" s="9">
        <f>DATEVALUE("12/1/"&amp;A67)</f>
        <v>42339</v>
      </c>
      <c r="C73" s="10">
        <v>175</v>
      </c>
      <c r="D73" s="87">
        <f t="shared" si="3"/>
        <v>128.33333333333334</v>
      </c>
      <c r="E73" s="87">
        <f t="shared" si="4"/>
        <v>18.912490361310603</v>
      </c>
      <c r="F73" s="5">
        <f t="shared" si="1"/>
        <v>128.33333333333334</v>
      </c>
    </row>
    <row r="74" spans="1:6" ht="20" thickTop="1">
      <c r="A74" s="4"/>
      <c r="B74" s="9">
        <f>DATEVALUE("1/1/"&amp;A79)</f>
        <v>42370</v>
      </c>
      <c r="C74" s="10">
        <v>100</v>
      </c>
      <c r="D74" s="87">
        <f t="shared" si="3"/>
        <v>127.5</v>
      </c>
      <c r="E74" s="87">
        <f t="shared" si="4"/>
        <v>20.074369830061265</v>
      </c>
      <c r="F74" s="5">
        <f t="shared" si="1"/>
        <v>127.5</v>
      </c>
    </row>
    <row r="75" spans="1:6">
      <c r="A75" s="6"/>
      <c r="B75" s="9">
        <f>DATEVALUE("2/2/"&amp;A79)</f>
        <v>42402</v>
      </c>
      <c r="C75" s="10">
        <v>105</v>
      </c>
      <c r="D75" s="87">
        <f t="shared" si="3"/>
        <v>127.5</v>
      </c>
      <c r="E75" s="87">
        <f t="shared" si="4"/>
        <v>20.360608982742832</v>
      </c>
      <c r="F75" s="5">
        <f t="shared" si="1"/>
        <v>127.5</v>
      </c>
    </row>
    <row r="76" spans="1:6">
      <c r="A76" s="6"/>
      <c r="B76" s="9">
        <f>DATEVALUE("3/1/"&amp;A79)</f>
        <v>42430</v>
      </c>
      <c r="C76" s="10">
        <v>110</v>
      </c>
      <c r="D76" s="87">
        <f t="shared" si="3"/>
        <v>127.5</v>
      </c>
      <c r="E76" s="87">
        <f t="shared" si="4"/>
        <v>20.5990296652087</v>
      </c>
      <c r="F76" s="5">
        <f t="shared" si="1"/>
        <v>127.5</v>
      </c>
    </row>
    <row r="77" spans="1:6">
      <c r="A77" s="6"/>
      <c r="B77" s="9">
        <f>DATEVALUE("4/1/"&amp;A79)</f>
        <v>42461</v>
      </c>
      <c r="C77" s="10">
        <v>105</v>
      </c>
      <c r="D77" s="87">
        <f t="shared" ref="D77:D108" si="5">AVERAGE(C66:C77)</f>
        <v>126.66666666666667</v>
      </c>
      <c r="E77" s="87">
        <f t="shared" si="4"/>
        <v>21.349169469490771</v>
      </c>
      <c r="F77" s="5">
        <f t="shared" si="1"/>
        <v>126.66666666666667</v>
      </c>
    </row>
    <row r="78" spans="1:6">
      <c r="A78" s="6"/>
      <c r="B78" s="9">
        <f>DATEVALUE("5/1/"&amp;A79)</f>
        <v>42491</v>
      </c>
      <c r="C78" s="10">
        <v>110</v>
      </c>
      <c r="D78" s="87">
        <f t="shared" si="5"/>
        <v>125.83333333333333</v>
      </c>
      <c r="E78" s="87">
        <f t="shared" si="4"/>
        <v>21.767925776072289</v>
      </c>
      <c r="F78" s="5">
        <f t="shared" ref="F78:F121" si="6">AVERAGE(C67:C78)</f>
        <v>125.83333333333333</v>
      </c>
    </row>
    <row r="79" spans="1:6">
      <c r="A79" s="7">
        <f>A67+1</f>
        <v>2016</v>
      </c>
      <c r="B79" s="9">
        <f>DATEVALUE("6/1/"&amp;A79)</f>
        <v>42522</v>
      </c>
      <c r="C79" s="10">
        <v>120</v>
      </c>
      <c r="D79" s="87">
        <f t="shared" si="5"/>
        <v>126.25</v>
      </c>
      <c r="E79" s="87">
        <f t="shared" si="4"/>
        <v>21.599789950967715</v>
      </c>
      <c r="F79" s="5">
        <f t="shared" si="6"/>
        <v>126.25</v>
      </c>
    </row>
    <row r="80" spans="1:6">
      <c r="A80" s="6"/>
      <c r="B80" s="9">
        <f>DATEVALUE("7/1/"&amp;A79)</f>
        <v>42552</v>
      </c>
      <c r="C80" s="10">
        <v>125</v>
      </c>
      <c r="D80" s="87">
        <f t="shared" si="5"/>
        <v>126.25</v>
      </c>
      <c r="E80" s="87">
        <f t="shared" si="4"/>
        <v>21.597445515101494</v>
      </c>
      <c r="F80" s="5">
        <f t="shared" si="6"/>
        <v>126.25</v>
      </c>
    </row>
    <row r="81" spans="1:6">
      <c r="A81" s="6"/>
      <c r="B81" s="9">
        <f>DATEVALUE("8/1/"&amp;A79)</f>
        <v>42583</v>
      </c>
      <c r="C81" s="10">
        <v>125</v>
      </c>
      <c r="D81" s="87">
        <f t="shared" si="5"/>
        <v>125.83333333333333</v>
      </c>
      <c r="E81" s="87">
        <f t="shared" si="4"/>
        <v>21.582368060783111</v>
      </c>
      <c r="F81" s="5">
        <f t="shared" si="6"/>
        <v>125.83333333333333</v>
      </c>
    </row>
    <row r="82" spans="1:6">
      <c r="A82" s="6"/>
      <c r="B82" s="9">
        <f>DATEVALUE("9/1/"&amp;A79)</f>
        <v>42614</v>
      </c>
      <c r="C82" s="10">
        <v>130</v>
      </c>
      <c r="D82" s="87">
        <f t="shared" si="5"/>
        <v>125.41666666666667</v>
      </c>
      <c r="E82" s="87">
        <f t="shared" si="4"/>
        <v>21.51422064158529</v>
      </c>
      <c r="F82" s="5">
        <f t="shared" si="6"/>
        <v>125.41666666666667</v>
      </c>
    </row>
    <row r="83" spans="1:6">
      <c r="A83" s="6"/>
      <c r="B83" s="9">
        <f>DATEVALUE("10/1/"&amp;A79)</f>
        <v>42644</v>
      </c>
      <c r="C83" s="10">
        <v>135</v>
      </c>
      <c r="D83" s="87">
        <f t="shared" si="5"/>
        <v>124.58333333333333</v>
      </c>
      <c r="E83" s="87">
        <f t="shared" si="4"/>
        <v>21.156179050977919</v>
      </c>
      <c r="F83" s="5">
        <f t="shared" si="6"/>
        <v>124.58333333333333</v>
      </c>
    </row>
    <row r="84" spans="1:6">
      <c r="A84" s="6"/>
      <c r="B84" s="9">
        <f>DATEVALUE("11/1/"&amp;A79)</f>
        <v>42675</v>
      </c>
      <c r="C84" s="10">
        <v>140</v>
      </c>
      <c r="D84" s="87">
        <f t="shared" si="5"/>
        <v>123.33333333333333</v>
      </c>
      <c r="E84" s="87">
        <f t="shared" si="4"/>
        <v>20.238737151351156</v>
      </c>
      <c r="F84" s="5">
        <f t="shared" si="6"/>
        <v>123.33333333333333</v>
      </c>
    </row>
    <row r="85" spans="1:6" ht="20" thickBot="1">
      <c r="A85" s="8"/>
      <c r="B85" s="9">
        <f>DATEVALUE("12/1/"&amp;A79)</f>
        <v>42705</v>
      </c>
      <c r="C85" s="10">
        <v>160</v>
      </c>
      <c r="D85" s="87">
        <f t="shared" si="5"/>
        <v>122.08333333333333</v>
      </c>
      <c r="E85" s="87">
        <f t="shared" si="4"/>
        <v>18.652912219255718</v>
      </c>
      <c r="F85" s="5">
        <f t="shared" si="6"/>
        <v>122.08333333333333</v>
      </c>
    </row>
    <row r="86" spans="1:6" ht="20" thickTop="1">
      <c r="A86" s="4"/>
      <c r="B86" s="9">
        <f>DATEVALUE("1/1/"&amp;A91)</f>
        <v>42736</v>
      </c>
      <c r="C86" s="10">
        <v>95</v>
      </c>
      <c r="D86" s="87">
        <f t="shared" si="5"/>
        <v>121.66666666666667</v>
      </c>
      <c r="E86" s="87">
        <f t="shared" si="4"/>
        <v>18.551807464104009</v>
      </c>
      <c r="F86" s="5">
        <f t="shared" si="6"/>
        <v>121.66666666666667</v>
      </c>
    </row>
    <row r="87" spans="1:6">
      <c r="A87" s="6"/>
      <c r="B87" s="9">
        <f>DATEVALUE("2/2/"&amp;A91)</f>
        <v>42768</v>
      </c>
      <c r="C87" s="10">
        <v>100</v>
      </c>
      <c r="D87" s="87">
        <f t="shared" si="5"/>
        <v>121.25</v>
      </c>
      <c r="E87" s="87">
        <f t="shared" si="4"/>
        <v>18.428572069439308</v>
      </c>
      <c r="F87" s="5">
        <f t="shared" si="6"/>
        <v>121.25</v>
      </c>
    </row>
    <row r="88" spans="1:6">
      <c r="A88" s="6"/>
      <c r="B88" s="9">
        <f>DATEVALUE("3/1/"&amp;A91)</f>
        <v>42795</v>
      </c>
      <c r="C88" s="10">
        <v>115</v>
      </c>
      <c r="D88" s="87">
        <f t="shared" si="5"/>
        <v>121.66666666666667</v>
      </c>
      <c r="E88" s="87">
        <f t="shared" ref="E88:E119" si="7">SQRT(SUMXMY2(C77:C88,D77:D88)/12)</f>
        <v>17.826809554401173</v>
      </c>
      <c r="F88" s="5">
        <f t="shared" si="6"/>
        <v>121.66666666666667</v>
      </c>
    </row>
    <row r="89" spans="1:6">
      <c r="A89" s="6"/>
      <c r="B89" s="9">
        <f>DATEVALUE("4/1/"&amp;A91)</f>
        <v>42826</v>
      </c>
      <c r="C89" s="10">
        <v>110</v>
      </c>
      <c r="D89" s="87">
        <f t="shared" si="5"/>
        <v>122.08333333333333</v>
      </c>
      <c r="E89" s="87">
        <f t="shared" si="7"/>
        <v>17.054090825631512</v>
      </c>
      <c r="F89" s="5">
        <f t="shared" si="6"/>
        <v>122.08333333333333</v>
      </c>
    </row>
    <row r="90" spans="1:6">
      <c r="A90" s="6"/>
      <c r="B90" s="9">
        <f>DATEVALUE("5/1/"&amp;A91)</f>
        <v>42856</v>
      </c>
      <c r="C90" s="10">
        <v>115</v>
      </c>
      <c r="D90" s="87">
        <f t="shared" si="5"/>
        <v>122.5</v>
      </c>
      <c r="E90" s="87">
        <f t="shared" si="7"/>
        <v>16.572215005399407</v>
      </c>
      <c r="F90" s="5">
        <f t="shared" si="6"/>
        <v>122.5</v>
      </c>
    </row>
    <row r="91" spans="1:6">
      <c r="A91" s="7">
        <f>A79+1</f>
        <v>2017</v>
      </c>
      <c r="B91" s="9">
        <f>DATEVALUE("6/1/"&amp;A91)</f>
        <v>42887</v>
      </c>
      <c r="C91" s="10">
        <v>120</v>
      </c>
      <c r="D91" s="87">
        <f t="shared" si="5"/>
        <v>122.5</v>
      </c>
      <c r="E91" s="87">
        <f t="shared" si="7"/>
        <v>16.48950985278778</v>
      </c>
      <c r="F91" s="5">
        <f t="shared" si="6"/>
        <v>122.5</v>
      </c>
    </row>
    <row r="92" spans="1:6">
      <c r="A92" s="6"/>
      <c r="B92" s="9">
        <f>DATEVALUE("7/1/"&amp;A91)</f>
        <v>42917</v>
      </c>
      <c r="C92" s="10">
        <v>120</v>
      </c>
      <c r="D92" s="87">
        <f t="shared" si="5"/>
        <v>122.08333333333333</v>
      </c>
      <c r="E92" s="87">
        <f t="shared" si="7"/>
        <v>16.496527412357629</v>
      </c>
      <c r="F92" s="5">
        <f t="shared" si="6"/>
        <v>122.08333333333333</v>
      </c>
    </row>
    <row r="93" spans="1:6">
      <c r="A93" s="6"/>
      <c r="B93" s="9">
        <f>DATEVALUE("8/1/"&amp;A91)</f>
        <v>42948</v>
      </c>
      <c r="C93" s="10">
        <v>130</v>
      </c>
      <c r="D93" s="87">
        <f t="shared" si="5"/>
        <v>122.5</v>
      </c>
      <c r="E93" s="87">
        <f t="shared" si="7"/>
        <v>16.636256979750474</v>
      </c>
      <c r="F93" s="5">
        <f t="shared" si="6"/>
        <v>122.5</v>
      </c>
    </row>
    <row r="94" spans="1:6">
      <c r="A94" s="6"/>
      <c r="B94" s="9">
        <f>DATEVALUE("9/1/"&amp;A91)</f>
        <v>42979</v>
      </c>
      <c r="C94" s="10">
        <v>140</v>
      </c>
      <c r="D94" s="87">
        <f t="shared" si="5"/>
        <v>123.33333333333333</v>
      </c>
      <c r="E94" s="87">
        <f t="shared" si="7"/>
        <v>17.267385897718878</v>
      </c>
      <c r="F94" s="5">
        <f t="shared" si="6"/>
        <v>123.33333333333333</v>
      </c>
    </row>
    <row r="95" spans="1:6">
      <c r="A95" s="6"/>
      <c r="B95" s="9">
        <f>DATEVALUE("10/1/"&amp;A91)</f>
        <v>43009</v>
      </c>
      <c r="C95" s="10">
        <v>160</v>
      </c>
      <c r="D95" s="87">
        <f t="shared" si="5"/>
        <v>125.41666666666667</v>
      </c>
      <c r="E95" s="87">
        <f t="shared" si="7"/>
        <v>19.717698033511439</v>
      </c>
      <c r="F95" s="5">
        <f t="shared" si="6"/>
        <v>125.41666666666667</v>
      </c>
    </row>
    <row r="96" spans="1:6">
      <c r="A96" s="6"/>
      <c r="B96" s="9">
        <f>DATEVALUE("11/1/"&amp;A91)</f>
        <v>43040</v>
      </c>
      <c r="C96" s="10">
        <v>170</v>
      </c>
      <c r="D96" s="87">
        <f t="shared" si="5"/>
        <v>127.91666666666667</v>
      </c>
      <c r="E96" s="87">
        <f t="shared" si="7"/>
        <v>22.654433994907702</v>
      </c>
      <c r="F96" s="5">
        <f t="shared" si="6"/>
        <v>127.91666666666667</v>
      </c>
    </row>
    <row r="97" spans="1:6" ht="20" thickBot="1">
      <c r="A97" s="8"/>
      <c r="B97" s="9">
        <f>DATEVALUE("12/1/"&amp;A91)</f>
        <v>43070</v>
      </c>
      <c r="C97" s="10">
        <v>180</v>
      </c>
      <c r="D97" s="87">
        <f t="shared" si="5"/>
        <v>129.58333333333334</v>
      </c>
      <c r="E97" s="87">
        <f t="shared" si="7"/>
        <v>24.601570448215664</v>
      </c>
      <c r="F97" s="5">
        <f t="shared" si="6"/>
        <v>129.58333333333334</v>
      </c>
    </row>
    <row r="98" spans="1:6" ht="20" thickTop="1">
      <c r="A98" s="4"/>
      <c r="B98" s="9">
        <f>DATEVALUE("1/1/"&amp;A103)</f>
        <v>43101</v>
      </c>
      <c r="C98" s="10">
        <v>110</v>
      </c>
      <c r="D98" s="87">
        <f t="shared" si="5"/>
        <v>130.83333333333334</v>
      </c>
      <c r="E98" s="87">
        <f t="shared" si="7"/>
        <v>24.127722452414375</v>
      </c>
      <c r="F98" s="5">
        <f t="shared" si="6"/>
        <v>130.83333333333334</v>
      </c>
    </row>
    <row r="99" spans="1:6">
      <c r="A99" s="6"/>
      <c r="B99" s="9">
        <f>DATEVALUE("2/2/"&amp;A103)</f>
        <v>43133</v>
      </c>
      <c r="C99" s="10">
        <v>105</v>
      </c>
      <c r="D99" s="87">
        <f t="shared" si="5"/>
        <v>131.25</v>
      </c>
      <c r="E99" s="87">
        <f t="shared" si="7"/>
        <v>24.534438192210704</v>
      </c>
      <c r="F99" s="5">
        <f t="shared" si="6"/>
        <v>131.25</v>
      </c>
    </row>
    <row r="100" spans="1:6">
      <c r="A100" s="6"/>
      <c r="B100" s="9">
        <f>DATEVALUE("3/1/"&amp;A103)</f>
        <v>43160</v>
      </c>
      <c r="C100" s="10">
        <v>115</v>
      </c>
      <c r="D100" s="87">
        <f t="shared" si="5"/>
        <v>131.25</v>
      </c>
      <c r="E100" s="87">
        <f t="shared" si="7"/>
        <v>24.904621298807918</v>
      </c>
      <c r="F100" s="5">
        <f t="shared" si="6"/>
        <v>131.25</v>
      </c>
    </row>
    <row r="101" spans="1:6">
      <c r="A101" s="6"/>
      <c r="B101" s="9">
        <f>DATEVALUE("4/1/"&amp;A103)</f>
        <v>43191</v>
      </c>
      <c r="C101" s="10">
        <v>110</v>
      </c>
      <c r="D101" s="87">
        <f t="shared" si="5"/>
        <v>131.25</v>
      </c>
      <c r="E101" s="87">
        <f t="shared" si="7"/>
        <v>25.41068918782015</v>
      </c>
      <c r="F101" s="5">
        <f t="shared" si="6"/>
        <v>131.25</v>
      </c>
    </row>
    <row r="102" spans="1:6">
      <c r="A102" s="6"/>
      <c r="B102" s="9">
        <f>DATEVALUE("5/1/"&amp;A103)</f>
        <v>43221</v>
      </c>
      <c r="C102" s="10">
        <v>115</v>
      </c>
      <c r="D102" s="87">
        <f t="shared" si="5"/>
        <v>131.25</v>
      </c>
      <c r="E102" s="87">
        <f t="shared" si="7"/>
        <v>25.749190925800626</v>
      </c>
      <c r="F102" s="5">
        <f t="shared" si="6"/>
        <v>131.25</v>
      </c>
    </row>
    <row r="103" spans="1:6">
      <c r="A103" s="7">
        <f>A91+1</f>
        <v>2018</v>
      </c>
      <c r="B103" s="9">
        <f>DATEVALUE("6/1/"&amp;A103)</f>
        <v>43252</v>
      </c>
      <c r="C103" s="10">
        <v>115</v>
      </c>
      <c r="D103" s="87">
        <f t="shared" si="5"/>
        <v>130.83333333333334</v>
      </c>
      <c r="E103" s="87">
        <f t="shared" si="7"/>
        <v>26.141752116178129</v>
      </c>
      <c r="F103" s="5">
        <f t="shared" si="6"/>
        <v>130.83333333333334</v>
      </c>
    </row>
    <row r="104" spans="1:6">
      <c r="A104" s="6"/>
      <c r="B104" s="9">
        <f>DATEVALUE("7/1/"&amp;A103)</f>
        <v>43282</v>
      </c>
      <c r="C104" s="10">
        <v>125</v>
      </c>
      <c r="D104" s="87">
        <f t="shared" si="5"/>
        <v>131.25</v>
      </c>
      <c r="E104" s="87">
        <f t="shared" si="7"/>
        <v>26.197036516030249</v>
      </c>
      <c r="F104" s="5">
        <f t="shared" si="6"/>
        <v>131.25</v>
      </c>
    </row>
    <row r="105" spans="1:6">
      <c r="A105" s="6"/>
      <c r="B105" s="9">
        <f>DATEVALUE("8/1/"&amp;A103)</f>
        <v>43313</v>
      </c>
      <c r="C105" s="10">
        <v>140</v>
      </c>
      <c r="D105" s="87">
        <f t="shared" si="5"/>
        <v>132.08333333333334</v>
      </c>
      <c r="E105" s="87">
        <f t="shared" si="7"/>
        <v>26.207251346681669</v>
      </c>
      <c r="F105" s="5">
        <f t="shared" si="6"/>
        <v>132.08333333333334</v>
      </c>
    </row>
    <row r="106" spans="1:6">
      <c r="A106" s="6"/>
      <c r="B106" s="9">
        <f>DATEVALUE("9/1/"&amp;A103)</f>
        <v>43344</v>
      </c>
      <c r="C106" s="10">
        <v>135</v>
      </c>
      <c r="D106" s="87">
        <f t="shared" si="5"/>
        <v>131.66666666666666</v>
      </c>
      <c r="E106" s="87">
        <f t="shared" si="7"/>
        <v>25.779794431413254</v>
      </c>
      <c r="F106" s="5">
        <f t="shared" si="6"/>
        <v>131.66666666666666</v>
      </c>
    </row>
    <row r="107" spans="1:6">
      <c r="A107" s="6"/>
      <c r="B107" s="9">
        <f>DATEVALUE("10/1/"&amp;A103)</f>
        <v>43374</v>
      </c>
      <c r="C107" s="10">
        <v>145</v>
      </c>
      <c r="D107" s="87">
        <f t="shared" si="5"/>
        <v>130.41666666666666</v>
      </c>
      <c r="E107" s="87">
        <f t="shared" si="7"/>
        <v>24.13821361413229</v>
      </c>
      <c r="F107" s="5">
        <f t="shared" si="6"/>
        <v>130.41666666666666</v>
      </c>
    </row>
    <row r="108" spans="1:6">
      <c r="A108" s="6"/>
      <c r="B108" s="9">
        <f>DATEVALUE("11/1/"&amp;A103)</f>
        <v>43405</v>
      </c>
      <c r="C108" s="10">
        <v>155</v>
      </c>
      <c r="D108" s="87">
        <f t="shared" si="5"/>
        <v>129.16666666666666</v>
      </c>
      <c r="E108" s="87">
        <f t="shared" si="7"/>
        <v>22.151362720391951</v>
      </c>
      <c r="F108" s="5">
        <f t="shared" si="6"/>
        <v>129.16666666666666</v>
      </c>
    </row>
    <row r="109" spans="1:6" ht="20" thickBot="1">
      <c r="A109" s="8"/>
      <c r="B109" s="9">
        <f>DATEVALUE("12/1/"&amp;A103)</f>
        <v>43435</v>
      </c>
      <c r="C109" s="10">
        <v>175</v>
      </c>
      <c r="D109" s="87">
        <f t="shared" ref="D109:D140" si="8">AVERAGE(C98:C109)</f>
        <v>128.75</v>
      </c>
      <c r="E109" s="87">
        <f t="shared" si="7"/>
        <v>21.380319351112501</v>
      </c>
      <c r="F109" s="5">
        <f t="shared" si="6"/>
        <v>128.75</v>
      </c>
    </row>
    <row r="110" spans="1:6" ht="20" thickTop="1">
      <c r="A110" s="4"/>
      <c r="B110" s="9">
        <f>DATEVALUE("1/1/"&amp;A115)</f>
        <v>43466</v>
      </c>
      <c r="C110" s="10">
        <v>115</v>
      </c>
      <c r="D110" s="87">
        <f t="shared" si="8"/>
        <v>129.16666666666666</v>
      </c>
      <c r="E110" s="87">
        <f t="shared" si="7"/>
        <v>20.920650351055325</v>
      </c>
      <c r="F110" s="5">
        <f t="shared" si="6"/>
        <v>129.16666666666666</v>
      </c>
    </row>
    <row r="111" spans="1:6">
      <c r="A111" s="6"/>
      <c r="B111" s="9">
        <f>DATEVALUE("2/2/"&amp;A115)</f>
        <v>43498</v>
      </c>
      <c r="C111" s="10">
        <v>110</v>
      </c>
      <c r="D111" s="87">
        <f t="shared" si="8"/>
        <v>129.58333333333334</v>
      </c>
      <c r="E111" s="87">
        <f t="shared" si="7"/>
        <v>20.302971411794587</v>
      </c>
      <c r="F111" s="5">
        <f t="shared" si="6"/>
        <v>129.58333333333334</v>
      </c>
    </row>
    <row r="112" spans="1:6">
      <c r="A112" s="6"/>
      <c r="B112" s="9">
        <f>DATEVALUE("3/1/"&amp;A115)</f>
        <v>43525</v>
      </c>
      <c r="C112" s="10">
        <v>125</v>
      </c>
      <c r="D112" s="87">
        <f t="shared" si="8"/>
        <v>130.41666666666666</v>
      </c>
      <c r="E112" s="87">
        <f t="shared" si="7"/>
        <v>19.815409734925066</v>
      </c>
      <c r="F112" s="5">
        <f t="shared" si="6"/>
        <v>130.41666666666666</v>
      </c>
    </row>
    <row r="113" spans="1:6">
      <c r="A113" s="6"/>
      <c r="B113" s="9">
        <f>DATEVALUE("4/1/"&amp;A115)</f>
        <v>43556</v>
      </c>
      <c r="C113" s="10">
        <v>120</v>
      </c>
      <c r="D113" s="87">
        <f t="shared" si="8"/>
        <v>131.25</v>
      </c>
      <c r="E113" s="87">
        <f t="shared" si="7"/>
        <v>19.119809874306537</v>
      </c>
      <c r="F113" s="5">
        <f t="shared" si="6"/>
        <v>131.25</v>
      </c>
    </row>
    <row r="114" spans="1:6">
      <c r="A114" s="6"/>
      <c r="B114" s="9">
        <f>DATEVALUE("5/1/"&amp;A115)</f>
        <v>43586</v>
      </c>
      <c r="C114" s="10">
        <v>115</v>
      </c>
      <c r="D114" s="87">
        <f t="shared" si="8"/>
        <v>131.25</v>
      </c>
      <c r="E114" s="87">
        <f t="shared" si="7"/>
        <v>19.119809874306537</v>
      </c>
      <c r="F114" s="5">
        <f t="shared" si="6"/>
        <v>131.25</v>
      </c>
    </row>
    <row r="115" spans="1:6">
      <c r="A115" s="7">
        <f>A103+1</f>
        <v>2019</v>
      </c>
      <c r="B115" s="9">
        <f>DATEVALUE("6/1/"&amp;A115)</f>
        <v>43617</v>
      </c>
      <c r="C115" s="10">
        <v>120</v>
      </c>
      <c r="D115" s="87">
        <f t="shared" si="8"/>
        <v>131.66666666666666</v>
      </c>
      <c r="E115" s="87">
        <f t="shared" si="7"/>
        <v>18.868452997490778</v>
      </c>
      <c r="F115" s="5">
        <f t="shared" si="6"/>
        <v>131.66666666666666</v>
      </c>
    </row>
    <row r="116" spans="1:6">
      <c r="A116" s="6"/>
      <c r="B116" s="9">
        <f>DATEVALUE("7/1/"&amp;A115)</f>
        <v>43647</v>
      </c>
      <c r="C116" s="10">
        <v>130</v>
      </c>
      <c r="D116" s="87">
        <f t="shared" si="8"/>
        <v>132.08333333333334</v>
      </c>
      <c r="E116" s="87">
        <f t="shared" si="7"/>
        <v>18.791620472966137</v>
      </c>
      <c r="F116" s="5">
        <f t="shared" si="6"/>
        <v>132.08333333333334</v>
      </c>
    </row>
    <row r="117" spans="1:6">
      <c r="A117" s="6"/>
      <c r="B117" s="9">
        <f>DATEVALUE("8/1/"&amp;A115)</f>
        <v>43678</v>
      </c>
      <c r="C117" s="10">
        <v>145</v>
      </c>
      <c r="D117" s="87">
        <f t="shared" si="8"/>
        <v>132.5</v>
      </c>
      <c r="E117" s="87">
        <f t="shared" si="7"/>
        <v>18.997974429064996</v>
      </c>
      <c r="F117" s="5">
        <f t="shared" si="6"/>
        <v>132.5</v>
      </c>
    </row>
    <row r="118" spans="1:6">
      <c r="A118" s="6"/>
      <c r="B118" s="9">
        <f>DATEVALUE("9/1/"&amp;A115)</f>
        <v>43709</v>
      </c>
      <c r="C118" s="10">
        <v>140</v>
      </c>
      <c r="D118" s="87">
        <f t="shared" si="8"/>
        <v>132.91666666666666</v>
      </c>
      <c r="E118" s="87">
        <f t="shared" si="7"/>
        <v>19.083454633287467</v>
      </c>
      <c r="F118" s="5">
        <f t="shared" si="6"/>
        <v>132.91666666666666</v>
      </c>
    </row>
    <row r="119" spans="1:6">
      <c r="A119" s="6"/>
      <c r="B119" s="9">
        <f>DATEVALUE("10/1/"&amp;A115)</f>
        <v>43739</v>
      </c>
      <c r="C119" s="10">
        <v>155</v>
      </c>
      <c r="D119" s="87">
        <f t="shared" si="8"/>
        <v>133.75</v>
      </c>
      <c r="E119" s="87">
        <f t="shared" si="7"/>
        <v>19.598103177301326</v>
      </c>
      <c r="F119" s="5">
        <f t="shared" si="6"/>
        <v>133.75</v>
      </c>
    </row>
    <row r="120" spans="1:6">
      <c r="A120" s="6"/>
      <c r="B120" s="9">
        <f>DATEVALUE("11/1/"&amp;A115)</f>
        <v>43770</v>
      </c>
      <c r="C120" s="10">
        <v>165</v>
      </c>
      <c r="D120" s="87">
        <f t="shared" si="8"/>
        <v>134.58333333333334</v>
      </c>
      <c r="E120" s="87">
        <f t="shared" ref="E120:E151" si="9">SQRT(SUMXMY2(C109:C120,D109:D120)/12)</f>
        <v>20.138769156732199</v>
      </c>
      <c r="F120" s="5">
        <f t="shared" si="6"/>
        <v>134.58333333333334</v>
      </c>
    </row>
    <row r="121" spans="1:6" ht="20" thickBot="1">
      <c r="A121" s="8"/>
      <c r="B121" s="9">
        <f>DATEVALUE("12/1/"&amp;A115)</f>
        <v>43800</v>
      </c>
      <c r="C121" s="10">
        <v>180</v>
      </c>
      <c r="D121" s="87">
        <f t="shared" si="8"/>
        <v>135</v>
      </c>
      <c r="E121" s="87">
        <f t="shared" si="9"/>
        <v>19.901377208997744</v>
      </c>
      <c r="F121" s="5">
        <f t="shared" si="6"/>
        <v>135</v>
      </c>
    </row>
    <row r="122" spans="1:6" ht="20" thickTop="1"/>
  </sheetData>
  <printOptions gridLines="1" gridLinesSet="0"/>
  <pageMargins left="0.75" right="0.75" top="1" bottom="1" header="0.5" footer="0.5"/>
  <pageSetup orientation="portrait" horizontalDpi="4294967292" verticalDpi="4294967292" copies="0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66"/>
  <sheetViews>
    <sheetView showGridLines="0" workbookViewId="0">
      <selection activeCell="I3" sqref="I3"/>
    </sheetView>
  </sheetViews>
  <sheetFormatPr baseColWidth="10" defaultColWidth="9.1640625" defaultRowHeight="16"/>
  <cols>
    <col min="1" max="1" width="1.5" style="49" customWidth="1"/>
    <col min="2" max="2" width="15.33203125" style="49" customWidth="1"/>
    <col min="3" max="3" width="16.6640625" style="49" bestFit="1" customWidth="1"/>
    <col min="4" max="4" width="10" style="49" bestFit="1" customWidth="1"/>
    <col min="5" max="5" width="7.6640625" style="49" bestFit="1" customWidth="1"/>
    <col min="6" max="6" width="15" style="49" bestFit="1" customWidth="1"/>
    <col min="7" max="7" width="4" style="49" customWidth="1"/>
    <col min="8" max="16384" width="9.1640625" style="49"/>
  </cols>
  <sheetData>
    <row r="1" spans="2:13" ht="25" thickBot="1">
      <c r="B1" s="47" t="s">
        <v>30</v>
      </c>
      <c r="C1" s="48"/>
      <c r="D1" s="48"/>
      <c r="E1" s="48"/>
      <c r="F1" s="48"/>
      <c r="G1" s="50"/>
      <c r="H1" s="50"/>
      <c r="I1" s="50"/>
      <c r="J1" s="50"/>
      <c r="K1" s="50"/>
      <c r="L1" s="50"/>
      <c r="M1" s="50"/>
    </row>
    <row r="2" spans="2:13" s="52" customFormat="1" ht="20" thickBot="1">
      <c r="B2" s="51" t="s">
        <v>31</v>
      </c>
      <c r="C2" s="51" t="s">
        <v>32</v>
      </c>
      <c r="D2" s="51" t="s">
        <v>33</v>
      </c>
      <c r="E2" s="51" t="s">
        <v>34</v>
      </c>
      <c r="F2" s="51" t="s">
        <v>35</v>
      </c>
      <c r="G2" s="50"/>
      <c r="H2" s="50"/>
      <c r="I2" s="75" t="s">
        <v>106</v>
      </c>
      <c r="J2" s="75" t="s">
        <v>33</v>
      </c>
      <c r="K2" s="75" t="s">
        <v>107</v>
      </c>
      <c r="L2" s="75" t="s">
        <v>108</v>
      </c>
      <c r="M2" s="50"/>
    </row>
    <row r="3" spans="2:13" ht="20" thickTop="1">
      <c r="B3" s="53" t="s">
        <v>36</v>
      </c>
      <c r="C3" s="54" t="s">
        <v>37</v>
      </c>
      <c r="D3" s="55">
        <v>8</v>
      </c>
      <c r="E3" s="56">
        <v>969.1021912440192</v>
      </c>
      <c r="F3" s="57">
        <f t="shared" ref="F3:F22" si="0">D3/E3</f>
        <v>8.2550633692516397E-3</v>
      </c>
      <c r="G3" s="50"/>
      <c r="H3" s="50"/>
      <c r="I3" s="77">
        <v>20</v>
      </c>
      <c r="J3" s="77">
        <v>19</v>
      </c>
      <c r="K3" s="77">
        <v>1</v>
      </c>
      <c r="L3" s="78">
        <v>1</v>
      </c>
      <c r="M3" s="50"/>
    </row>
    <row r="4" spans="2:13" ht="19">
      <c r="B4" s="54" t="s">
        <v>38</v>
      </c>
      <c r="C4" s="54" t="s">
        <v>39</v>
      </c>
      <c r="D4" s="58">
        <v>4</v>
      </c>
      <c r="E4" s="56">
        <v>815.54901751223952</v>
      </c>
      <c r="F4" s="59">
        <f t="shared" si="0"/>
        <v>4.9046714717426157E-3</v>
      </c>
      <c r="G4" s="50"/>
      <c r="H4" s="50"/>
      <c r="I4" s="77">
        <v>7</v>
      </c>
      <c r="J4" s="77">
        <v>15</v>
      </c>
      <c r="K4" s="77">
        <v>2</v>
      </c>
      <c r="L4" s="78">
        <v>0.94699999999999995</v>
      </c>
      <c r="M4" s="50"/>
    </row>
    <row r="5" spans="2:13" ht="19">
      <c r="B5" s="54" t="s">
        <v>40</v>
      </c>
      <c r="C5" s="54" t="s">
        <v>41</v>
      </c>
      <c r="D5" s="58">
        <v>14</v>
      </c>
      <c r="E5" s="56">
        <v>1625</v>
      </c>
      <c r="F5" s="59">
        <f t="shared" si="0"/>
        <v>8.615384615384615E-3</v>
      </c>
      <c r="G5" s="50"/>
      <c r="H5" s="50"/>
      <c r="I5" s="77">
        <v>3</v>
      </c>
      <c r="J5" s="77">
        <v>14</v>
      </c>
      <c r="K5" s="77">
        <v>3</v>
      </c>
      <c r="L5" s="78">
        <v>0.89400000000000002</v>
      </c>
      <c r="M5" s="50"/>
    </row>
    <row r="6" spans="2:13" ht="19">
      <c r="B6" s="54" t="s">
        <v>42</v>
      </c>
      <c r="C6" s="54" t="s">
        <v>43</v>
      </c>
      <c r="D6" s="58">
        <v>3</v>
      </c>
      <c r="E6" s="56">
        <v>1453.0447768047452</v>
      </c>
      <c r="F6" s="59">
        <f t="shared" si="0"/>
        <v>2.0646301118104698E-3</v>
      </c>
      <c r="G6" s="50"/>
      <c r="H6" s="50"/>
      <c r="I6" s="77">
        <v>9</v>
      </c>
      <c r="J6" s="77">
        <v>13</v>
      </c>
      <c r="K6" s="77">
        <v>4</v>
      </c>
      <c r="L6" s="78">
        <v>0.84199999999999997</v>
      </c>
      <c r="M6" s="50"/>
    </row>
    <row r="7" spans="2:13" ht="19">
      <c r="B7" s="54" t="s">
        <v>44</v>
      </c>
      <c r="C7" s="54" t="s">
        <v>45</v>
      </c>
      <c r="D7" s="58">
        <v>9</v>
      </c>
      <c r="E7" s="56">
        <v>767.00337356305681</v>
      </c>
      <c r="F7" s="59">
        <f t="shared" si="0"/>
        <v>1.1733977072605525E-2</v>
      </c>
      <c r="G7" s="50"/>
      <c r="H7" s="50"/>
      <c r="I7" s="77">
        <v>18</v>
      </c>
      <c r="J7" s="77">
        <v>12</v>
      </c>
      <c r="K7" s="77">
        <v>5</v>
      </c>
      <c r="L7" s="78">
        <v>0.78900000000000003</v>
      </c>
      <c r="M7" s="50"/>
    </row>
    <row r="8" spans="2:13" ht="19">
      <c r="B8" s="54" t="s">
        <v>19</v>
      </c>
      <c r="C8" s="54" t="s">
        <v>46</v>
      </c>
      <c r="D8" s="58">
        <v>10</v>
      </c>
      <c r="E8" s="56">
        <v>1023.6241248785518</v>
      </c>
      <c r="F8" s="59">
        <f t="shared" si="0"/>
        <v>9.7692109407703266E-3</v>
      </c>
      <c r="G8" s="50"/>
      <c r="H8" s="50"/>
      <c r="I8" s="77">
        <v>15</v>
      </c>
      <c r="J8" s="77">
        <v>11</v>
      </c>
      <c r="K8" s="77">
        <v>6</v>
      </c>
      <c r="L8" s="78">
        <v>0.73599999999999999</v>
      </c>
      <c r="M8" s="50"/>
    </row>
    <row r="9" spans="2:13" ht="19">
      <c r="B9" s="54" t="s">
        <v>47</v>
      </c>
      <c r="C9" s="54" t="s">
        <v>48</v>
      </c>
      <c r="D9" s="58">
        <v>15</v>
      </c>
      <c r="E9" s="56">
        <v>1256.0914253990632</v>
      </c>
      <c r="F9" s="59">
        <f t="shared" si="0"/>
        <v>1.1941805904163756E-2</v>
      </c>
      <c r="G9" s="50"/>
      <c r="H9" s="50"/>
      <c r="I9" s="77">
        <v>6</v>
      </c>
      <c r="J9" s="77">
        <v>10</v>
      </c>
      <c r="K9" s="77">
        <v>7</v>
      </c>
      <c r="L9" s="78">
        <v>0.63100000000000001</v>
      </c>
      <c r="M9" s="50"/>
    </row>
    <row r="10" spans="2:13" ht="19">
      <c r="B10" s="54" t="s">
        <v>49</v>
      </c>
      <c r="C10" s="54" t="s">
        <v>50</v>
      </c>
      <c r="D10" s="58">
        <v>8</v>
      </c>
      <c r="E10" s="56">
        <v>781.7185430903919</v>
      </c>
      <c r="F10" s="59">
        <f t="shared" si="0"/>
        <v>1.0233862392944338E-2</v>
      </c>
      <c r="G10" s="50"/>
      <c r="H10" s="50"/>
      <c r="I10" s="77">
        <v>19</v>
      </c>
      <c r="J10" s="77">
        <v>10</v>
      </c>
      <c r="K10" s="77">
        <v>7</v>
      </c>
      <c r="L10" s="78">
        <v>0.63100000000000001</v>
      </c>
      <c r="M10" s="50"/>
    </row>
    <row r="11" spans="2:13" ht="19">
      <c r="B11" s="54" t="s">
        <v>51</v>
      </c>
      <c r="C11" s="54" t="s">
        <v>52</v>
      </c>
      <c r="D11" s="58">
        <v>13</v>
      </c>
      <c r="E11" s="56">
        <v>999.24261828709859</v>
      </c>
      <c r="F11" s="59">
        <f t="shared" si="0"/>
        <v>1.3009853425071678E-2</v>
      </c>
      <c r="G11" s="50"/>
      <c r="H11" s="50"/>
      <c r="I11" s="77">
        <v>5</v>
      </c>
      <c r="J11" s="77">
        <v>9</v>
      </c>
      <c r="K11" s="77">
        <v>9</v>
      </c>
      <c r="L11" s="78">
        <v>0.52600000000000002</v>
      </c>
      <c r="M11" s="50"/>
    </row>
    <row r="12" spans="2:13" ht="19">
      <c r="B12" s="54" t="s">
        <v>53</v>
      </c>
      <c r="C12" s="54" t="s">
        <v>54</v>
      </c>
      <c r="D12" s="58">
        <v>9</v>
      </c>
      <c r="E12" s="56">
        <v>1172.4902176647447</v>
      </c>
      <c r="F12" s="59">
        <f t="shared" si="0"/>
        <v>7.6759702250866965E-3</v>
      </c>
      <c r="G12" s="50"/>
      <c r="H12" s="50"/>
      <c r="I12" s="77">
        <v>10</v>
      </c>
      <c r="J12" s="77">
        <v>9</v>
      </c>
      <c r="K12" s="77">
        <v>9</v>
      </c>
      <c r="L12" s="78">
        <v>0.52600000000000002</v>
      </c>
      <c r="M12" s="50"/>
    </row>
    <row r="13" spans="2:13" ht="19">
      <c r="B13" s="54" t="s">
        <v>55</v>
      </c>
      <c r="C13" s="54" t="s">
        <v>56</v>
      </c>
      <c r="D13" s="58">
        <v>0</v>
      </c>
      <c r="E13" s="56">
        <v>936.47134033381008</v>
      </c>
      <c r="F13" s="59">
        <f t="shared" si="0"/>
        <v>0</v>
      </c>
      <c r="G13" s="50"/>
      <c r="H13" s="50"/>
      <c r="I13" s="77">
        <v>1</v>
      </c>
      <c r="J13" s="77">
        <v>8</v>
      </c>
      <c r="K13" s="77">
        <v>11</v>
      </c>
      <c r="L13" s="78">
        <v>0.36799999999999999</v>
      </c>
      <c r="M13" s="50"/>
    </row>
    <row r="14" spans="2:13" ht="19">
      <c r="B14" s="54" t="s">
        <v>57</v>
      </c>
      <c r="C14" s="54" t="s">
        <v>58</v>
      </c>
      <c r="D14" s="58">
        <v>7</v>
      </c>
      <c r="E14" s="56">
        <v>1109.1011654352769</v>
      </c>
      <c r="F14" s="59">
        <f t="shared" si="0"/>
        <v>6.3114170448579287E-3</v>
      </c>
      <c r="G14" s="50"/>
      <c r="H14" s="50"/>
      <c r="I14" s="77">
        <v>8</v>
      </c>
      <c r="J14" s="77">
        <v>8</v>
      </c>
      <c r="K14" s="77">
        <v>11</v>
      </c>
      <c r="L14" s="78">
        <v>0.36799999999999999</v>
      </c>
      <c r="M14" s="50"/>
    </row>
    <row r="15" spans="2:13" ht="19">
      <c r="B15" s="54" t="s">
        <v>59</v>
      </c>
      <c r="C15" s="54" t="s">
        <v>60</v>
      </c>
      <c r="D15" s="58">
        <v>8</v>
      </c>
      <c r="E15" s="56">
        <v>1021.9761204789393</v>
      </c>
      <c r="F15" s="59">
        <f t="shared" si="0"/>
        <v>7.8279715540230787E-3</v>
      </c>
      <c r="G15" s="50"/>
      <c r="H15" s="50"/>
      <c r="I15" s="77">
        <v>13</v>
      </c>
      <c r="J15" s="77">
        <v>8</v>
      </c>
      <c r="K15" s="77">
        <v>11</v>
      </c>
      <c r="L15" s="78">
        <v>0.36799999999999999</v>
      </c>
      <c r="M15" s="50"/>
    </row>
    <row r="16" spans="2:13" ht="19">
      <c r="B16" s="54" t="s">
        <v>61</v>
      </c>
      <c r="C16" s="54" t="s">
        <v>62</v>
      </c>
      <c r="D16" s="58">
        <v>6</v>
      </c>
      <c r="E16" s="56">
        <v>812.3175828368403</v>
      </c>
      <c r="F16" s="59">
        <f t="shared" si="0"/>
        <v>7.3862737022708791E-3</v>
      </c>
      <c r="G16" s="50"/>
      <c r="H16" s="50"/>
      <c r="I16" s="77">
        <v>12</v>
      </c>
      <c r="J16" s="77">
        <v>7</v>
      </c>
      <c r="K16" s="77">
        <v>14</v>
      </c>
      <c r="L16" s="78">
        <v>0.26300000000000001</v>
      </c>
      <c r="M16" s="50"/>
    </row>
    <row r="17" spans="2:13" ht="19">
      <c r="B17" s="54" t="s">
        <v>63</v>
      </c>
      <c r="C17" s="54" t="s">
        <v>64</v>
      </c>
      <c r="D17" s="58">
        <v>11</v>
      </c>
      <c r="E17" s="56">
        <v>977.70055415458046</v>
      </c>
      <c r="F17" s="59">
        <f t="shared" si="0"/>
        <v>1.1250888580616302E-2</v>
      </c>
      <c r="G17" s="50"/>
      <c r="H17" s="50"/>
      <c r="I17" s="77">
        <v>17</v>
      </c>
      <c r="J17" s="77">
        <v>7</v>
      </c>
      <c r="K17" s="77">
        <v>14</v>
      </c>
      <c r="L17" s="78">
        <v>0.26300000000000001</v>
      </c>
      <c r="M17" s="50"/>
    </row>
    <row r="18" spans="2:13" ht="19">
      <c r="B18" s="54" t="s">
        <v>65</v>
      </c>
      <c r="C18" s="54" t="s">
        <v>66</v>
      </c>
      <c r="D18" s="58">
        <v>5</v>
      </c>
      <c r="E18" s="56">
        <v>1182.7720552682877</v>
      </c>
      <c r="F18" s="59">
        <f t="shared" si="0"/>
        <v>4.2273572306084388E-3</v>
      </c>
      <c r="G18" s="50"/>
      <c r="H18" s="50"/>
      <c r="I18" s="77">
        <v>14</v>
      </c>
      <c r="J18" s="77">
        <v>6</v>
      </c>
      <c r="K18" s="77">
        <v>16</v>
      </c>
      <c r="L18" s="78">
        <v>0.21</v>
      </c>
      <c r="M18" s="50"/>
    </row>
    <row r="19" spans="2:13" ht="19">
      <c r="B19" s="54" t="s">
        <v>67</v>
      </c>
      <c r="C19" s="54" t="s">
        <v>68</v>
      </c>
      <c r="D19" s="58">
        <v>7</v>
      </c>
      <c r="E19" s="56">
        <v>961.2573446938768</v>
      </c>
      <c r="F19" s="59">
        <f t="shared" si="0"/>
        <v>7.2821290142955717E-3</v>
      </c>
      <c r="G19" s="50"/>
      <c r="H19" s="50"/>
      <c r="I19" s="77">
        <v>16</v>
      </c>
      <c r="J19" s="77">
        <v>5</v>
      </c>
      <c r="K19" s="77">
        <v>17</v>
      </c>
      <c r="L19" s="78">
        <v>0.157</v>
      </c>
      <c r="M19" s="50"/>
    </row>
    <row r="20" spans="2:13" ht="19">
      <c r="B20" s="54" t="s">
        <v>69</v>
      </c>
      <c r="C20" s="54" t="s">
        <v>70</v>
      </c>
      <c r="D20" s="58">
        <v>12</v>
      </c>
      <c r="E20" s="56">
        <v>689.91232890402898</v>
      </c>
      <c r="F20" s="59">
        <f t="shared" si="0"/>
        <v>1.7393514360096722E-2</v>
      </c>
      <c r="G20" s="50"/>
      <c r="H20" s="50"/>
      <c r="I20" s="77">
        <v>2</v>
      </c>
      <c r="J20" s="77">
        <v>4</v>
      </c>
      <c r="K20" s="77">
        <v>18</v>
      </c>
      <c r="L20" s="78">
        <v>0.105</v>
      </c>
      <c r="M20" s="50"/>
    </row>
    <row r="21" spans="2:13" ht="19">
      <c r="B21" s="54" t="s">
        <v>71</v>
      </c>
      <c r="C21" s="54" t="s">
        <v>72</v>
      </c>
      <c r="D21" s="58">
        <v>10</v>
      </c>
      <c r="E21" s="56">
        <v>1104.9345428327797</v>
      </c>
      <c r="F21" s="59">
        <f t="shared" si="0"/>
        <v>9.0503098711734228E-3</v>
      </c>
      <c r="G21" s="50"/>
      <c r="H21" s="50"/>
      <c r="I21" s="77">
        <v>4</v>
      </c>
      <c r="J21" s="77">
        <v>3</v>
      </c>
      <c r="K21" s="77">
        <v>19</v>
      </c>
      <c r="L21" s="78">
        <v>5.1999999999999998E-2</v>
      </c>
      <c r="M21" s="50"/>
    </row>
    <row r="22" spans="2:13" ht="20" thickBot="1">
      <c r="B22" s="60" t="s">
        <v>73</v>
      </c>
      <c r="C22" s="60" t="s">
        <v>74</v>
      </c>
      <c r="D22" s="61">
        <v>19</v>
      </c>
      <c r="E22" s="62">
        <v>1308.9226083829999</v>
      </c>
      <c r="F22" s="63">
        <f t="shared" si="0"/>
        <v>1.4515755078500767E-2</v>
      </c>
      <c r="H22" s="50"/>
      <c r="I22" s="79">
        <v>11</v>
      </c>
      <c r="J22" s="79">
        <v>0</v>
      </c>
      <c r="K22" s="79">
        <v>20</v>
      </c>
      <c r="L22" s="80">
        <v>0</v>
      </c>
      <c r="M22" s="50"/>
    </row>
    <row r="23" spans="2:13">
      <c r="H23" s="50"/>
      <c r="I23" s="50"/>
      <c r="J23" s="50"/>
      <c r="K23" s="50"/>
      <c r="L23" s="50"/>
      <c r="M23" s="50"/>
    </row>
    <row r="24" spans="2:13">
      <c r="F24" s="64"/>
      <c r="H24" s="50"/>
      <c r="I24" s="50"/>
      <c r="J24" s="50"/>
      <c r="K24" s="50"/>
      <c r="L24" s="50"/>
      <c r="M24" s="50"/>
    </row>
    <row r="25" spans="2:13">
      <c r="F25" s="64"/>
      <c r="H25" s="50"/>
      <c r="I25" s="50"/>
      <c r="J25" s="50"/>
      <c r="K25" s="50"/>
      <c r="L25" s="50"/>
      <c r="M25" s="50"/>
    </row>
    <row r="26" spans="2:13">
      <c r="F26" s="65"/>
      <c r="H26" s="50"/>
      <c r="I26" s="50"/>
      <c r="J26" s="50"/>
      <c r="K26" s="50"/>
      <c r="L26" s="50"/>
      <c r="M26" s="50"/>
    </row>
    <row r="27" spans="2:13">
      <c r="H27" s="50"/>
      <c r="I27" s="50"/>
      <c r="J27" s="50"/>
      <c r="K27" s="50"/>
      <c r="L27" s="50"/>
      <c r="M27" s="50"/>
    </row>
    <row r="28" spans="2:13">
      <c r="H28" s="50"/>
      <c r="I28" s="50"/>
      <c r="J28" s="50"/>
      <c r="K28" s="50"/>
      <c r="L28" s="50"/>
      <c r="M28" s="50"/>
    </row>
    <row r="29" spans="2:13">
      <c r="H29" s="50"/>
      <c r="I29" s="50"/>
      <c r="J29" s="50"/>
      <c r="K29" s="50"/>
      <c r="L29" s="50"/>
      <c r="M29" s="50"/>
    </row>
    <row r="30" spans="2:13">
      <c r="H30" s="50"/>
      <c r="I30" s="50"/>
      <c r="J30" s="50"/>
      <c r="K30" s="50"/>
      <c r="L30" s="50"/>
      <c r="M30" s="50"/>
    </row>
    <row r="31" spans="2:13">
      <c r="H31" s="50"/>
      <c r="I31" s="50"/>
      <c r="J31" s="50"/>
      <c r="K31" s="50"/>
      <c r="L31" s="50"/>
      <c r="M31" s="50"/>
    </row>
    <row r="32" spans="2:13">
      <c r="H32" s="50"/>
      <c r="I32" s="50"/>
      <c r="J32" s="50"/>
      <c r="K32" s="50"/>
      <c r="L32" s="50"/>
      <c r="M32" s="50"/>
    </row>
    <row r="33" spans="8:13">
      <c r="H33" s="50"/>
      <c r="I33" s="50"/>
      <c r="J33" s="50"/>
      <c r="K33" s="50"/>
      <c r="L33" s="50"/>
      <c r="M33" s="50"/>
    </row>
    <row r="34" spans="8:13">
      <c r="H34" s="50"/>
      <c r="I34" s="50"/>
      <c r="J34" s="50"/>
      <c r="K34" s="50"/>
      <c r="L34" s="50"/>
      <c r="M34" s="50"/>
    </row>
    <row r="35" spans="8:13">
      <c r="H35" s="50"/>
      <c r="I35" s="50"/>
      <c r="J35" s="50"/>
      <c r="K35" s="50"/>
      <c r="L35" s="50"/>
      <c r="M35" s="50"/>
    </row>
    <row r="36" spans="8:13">
      <c r="H36" s="50"/>
      <c r="I36" s="50"/>
      <c r="J36" s="50"/>
      <c r="K36" s="50"/>
      <c r="L36" s="50"/>
      <c r="M36" s="50"/>
    </row>
    <row r="37" spans="8:13">
      <c r="H37" s="50"/>
      <c r="I37" s="50"/>
      <c r="J37" s="50"/>
      <c r="K37" s="50"/>
      <c r="L37" s="50"/>
      <c r="M37" s="50"/>
    </row>
    <row r="38" spans="8:13">
      <c r="H38" s="50"/>
      <c r="I38" s="50"/>
      <c r="J38" s="50"/>
      <c r="K38" s="50"/>
      <c r="L38" s="50"/>
      <c r="M38" s="50"/>
    </row>
    <row r="39" spans="8:13">
      <c r="H39" s="50"/>
      <c r="I39" s="50"/>
      <c r="J39" s="50"/>
      <c r="K39" s="50"/>
      <c r="L39" s="50"/>
      <c r="M39" s="50"/>
    </row>
    <row r="40" spans="8:13">
      <c r="H40" s="50"/>
      <c r="I40" s="50"/>
      <c r="J40" s="50"/>
      <c r="K40" s="50"/>
      <c r="L40" s="50"/>
      <c r="M40" s="50"/>
    </row>
    <row r="41" spans="8:13">
      <c r="H41" s="50"/>
      <c r="I41" s="50"/>
      <c r="J41" s="50"/>
      <c r="K41" s="50"/>
      <c r="L41" s="50"/>
      <c r="M41" s="50"/>
    </row>
    <row r="42" spans="8:13">
      <c r="H42" s="50"/>
      <c r="I42" s="50"/>
      <c r="J42" s="50"/>
      <c r="K42" s="50"/>
      <c r="L42" s="50"/>
      <c r="M42" s="50"/>
    </row>
    <row r="43" spans="8:13">
      <c r="H43" s="50"/>
      <c r="I43" s="50"/>
      <c r="J43" s="50"/>
      <c r="K43" s="50"/>
      <c r="L43" s="50"/>
      <c r="M43" s="50"/>
    </row>
    <row r="44" spans="8:13">
      <c r="H44" s="50"/>
      <c r="I44" s="50"/>
      <c r="J44" s="50"/>
      <c r="K44" s="50"/>
      <c r="L44" s="50"/>
      <c r="M44" s="50"/>
    </row>
    <row r="45" spans="8:13">
      <c r="H45" s="50"/>
      <c r="I45" s="50"/>
      <c r="J45" s="50"/>
      <c r="K45" s="50"/>
      <c r="L45" s="50"/>
      <c r="M45" s="50"/>
    </row>
    <row r="46" spans="8:13">
      <c r="H46" s="50"/>
      <c r="I46" s="50"/>
      <c r="J46" s="50"/>
      <c r="K46" s="50"/>
      <c r="L46" s="50"/>
      <c r="M46" s="50"/>
    </row>
    <row r="47" spans="8:13">
      <c r="H47" s="50"/>
      <c r="I47" s="50"/>
      <c r="J47" s="50"/>
      <c r="K47" s="50"/>
      <c r="L47" s="50"/>
      <c r="M47" s="50"/>
    </row>
    <row r="48" spans="8:13">
      <c r="H48" s="50"/>
      <c r="I48" s="50"/>
      <c r="J48" s="50"/>
      <c r="K48" s="50"/>
      <c r="L48" s="50"/>
      <c r="M48" s="50"/>
    </row>
    <row r="49" spans="8:13">
      <c r="H49" s="50"/>
      <c r="I49" s="50"/>
      <c r="J49" s="50"/>
      <c r="K49" s="50"/>
      <c r="L49" s="50"/>
      <c r="M49" s="50"/>
    </row>
    <row r="50" spans="8:13">
      <c r="H50" s="50"/>
      <c r="I50" s="50"/>
      <c r="J50" s="50"/>
      <c r="K50" s="50"/>
      <c r="L50" s="50"/>
      <c r="M50" s="50"/>
    </row>
    <row r="51" spans="8:13">
      <c r="H51" s="50"/>
      <c r="I51" s="50"/>
      <c r="J51" s="50"/>
      <c r="K51" s="50"/>
      <c r="L51" s="50"/>
      <c r="M51" s="50"/>
    </row>
    <row r="52" spans="8:13">
      <c r="H52" s="50"/>
      <c r="I52" s="50"/>
      <c r="J52" s="50"/>
      <c r="K52" s="50"/>
      <c r="L52" s="50"/>
      <c r="M52" s="50"/>
    </row>
    <row r="53" spans="8:13">
      <c r="H53" s="50"/>
      <c r="I53" s="50"/>
      <c r="J53" s="50"/>
      <c r="K53" s="50"/>
      <c r="L53" s="50"/>
      <c r="M53" s="50"/>
    </row>
    <row r="54" spans="8:13">
      <c r="H54" s="50"/>
      <c r="I54" s="50"/>
      <c r="J54" s="50"/>
      <c r="K54" s="50"/>
      <c r="L54" s="50"/>
      <c r="M54" s="50"/>
    </row>
    <row r="55" spans="8:13">
      <c r="H55" s="50"/>
      <c r="I55" s="50"/>
      <c r="J55" s="50"/>
      <c r="K55" s="50"/>
      <c r="L55" s="50"/>
      <c r="M55" s="50"/>
    </row>
    <row r="56" spans="8:13">
      <c r="H56" s="50"/>
      <c r="I56" s="50"/>
      <c r="J56" s="50"/>
      <c r="K56" s="50"/>
      <c r="L56" s="50"/>
      <c r="M56" s="50"/>
    </row>
    <row r="57" spans="8:13">
      <c r="H57" s="50"/>
      <c r="I57" s="50"/>
      <c r="J57" s="50"/>
      <c r="K57" s="50"/>
      <c r="L57" s="50"/>
      <c r="M57" s="50"/>
    </row>
    <row r="58" spans="8:13">
      <c r="H58" s="50"/>
      <c r="I58" s="50"/>
      <c r="J58" s="50"/>
      <c r="K58" s="50"/>
      <c r="L58" s="50"/>
      <c r="M58" s="50"/>
    </row>
    <row r="59" spans="8:13">
      <c r="H59" s="50"/>
      <c r="I59" s="50"/>
      <c r="J59" s="50"/>
      <c r="K59" s="50"/>
      <c r="L59" s="50"/>
      <c r="M59" s="50"/>
    </row>
    <row r="60" spans="8:13">
      <c r="H60" s="50"/>
      <c r="I60" s="50"/>
      <c r="J60" s="50"/>
      <c r="K60" s="50"/>
      <c r="L60" s="50"/>
      <c r="M60" s="50"/>
    </row>
    <row r="61" spans="8:13">
      <c r="H61" s="50"/>
      <c r="I61" s="50"/>
      <c r="J61" s="50"/>
      <c r="K61" s="50"/>
      <c r="L61" s="50"/>
      <c r="M61" s="50"/>
    </row>
    <row r="62" spans="8:13">
      <c r="H62" s="50"/>
      <c r="I62" s="50"/>
      <c r="J62" s="50"/>
      <c r="K62" s="50"/>
      <c r="L62" s="50"/>
      <c r="M62" s="50"/>
    </row>
    <row r="63" spans="8:13">
      <c r="H63" s="50"/>
      <c r="I63" s="50"/>
      <c r="J63" s="50"/>
      <c r="K63" s="50"/>
      <c r="L63" s="50"/>
      <c r="M63" s="50"/>
    </row>
    <row r="64" spans="8:13">
      <c r="H64" s="50"/>
      <c r="I64" s="50"/>
      <c r="J64" s="50"/>
      <c r="K64" s="50"/>
      <c r="L64" s="50"/>
      <c r="M64" s="50"/>
    </row>
    <row r="65" spans="8:13">
      <c r="H65" s="50"/>
      <c r="I65" s="50"/>
      <c r="J65" s="50"/>
      <c r="K65" s="50"/>
      <c r="L65" s="50"/>
      <c r="M65" s="50"/>
    </row>
    <row r="66" spans="8:13">
      <c r="H66" s="50"/>
      <c r="I66" s="50"/>
      <c r="J66" s="50"/>
      <c r="K66" s="50"/>
      <c r="L66" s="50"/>
      <c r="M66" s="50"/>
    </row>
  </sheetData>
  <sortState xmlns:xlrd2="http://schemas.microsoft.com/office/spreadsheetml/2017/richdata2" ref="I3:L22">
    <sortCondition ref="K4"/>
  </sortState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8"/>
  <sheetViews>
    <sheetView workbookViewId="0">
      <selection activeCell="B5" sqref="B5"/>
    </sheetView>
  </sheetViews>
  <sheetFormatPr baseColWidth="10" defaultColWidth="9.1640625" defaultRowHeight="19"/>
  <cols>
    <col min="1" max="1" width="14.83203125" style="66" customWidth="1"/>
    <col min="2" max="2" width="11.5" style="2" customWidth="1"/>
    <col min="3" max="16384" width="9.1640625" style="2"/>
  </cols>
  <sheetData>
    <row r="1" spans="1:6" ht="24">
      <c r="A1" s="67" t="s">
        <v>75</v>
      </c>
    </row>
    <row r="2" spans="1:6" ht="21" thickBot="1">
      <c r="A2" s="68" t="s">
        <v>76</v>
      </c>
      <c r="B2" s="68" t="s">
        <v>77</v>
      </c>
    </row>
    <row r="3" spans="1:6" ht="20" thickTop="1">
      <c r="A3" s="66" t="s">
        <v>36</v>
      </c>
      <c r="B3" s="76">
        <v>88.508311091456562</v>
      </c>
      <c r="D3"/>
      <c r="E3"/>
      <c r="F3"/>
    </row>
    <row r="4" spans="1:6">
      <c r="A4" s="66" t="s">
        <v>38</v>
      </c>
      <c r="B4" s="76">
        <v>72.055797499953769</v>
      </c>
      <c r="D4"/>
      <c r="E4"/>
      <c r="F4"/>
    </row>
    <row r="5" spans="1:6">
      <c r="A5" s="66" t="s">
        <v>40</v>
      </c>
      <c r="B5" s="76">
        <v>77.53819518245291</v>
      </c>
      <c r="D5"/>
      <c r="E5"/>
      <c r="F5"/>
    </row>
    <row r="6" spans="1:6">
      <c r="A6" s="66" t="s">
        <v>42</v>
      </c>
      <c r="B6" s="76">
        <v>73.440967025700957</v>
      </c>
      <c r="D6"/>
      <c r="E6"/>
      <c r="F6"/>
    </row>
    <row r="7" spans="1:6">
      <c r="A7" s="66" t="s">
        <v>44</v>
      </c>
      <c r="B7" s="76">
        <v>78.645727808063384</v>
      </c>
    </row>
    <row r="8" spans="1:6">
      <c r="A8" s="66" t="s">
        <v>19</v>
      </c>
      <c r="B8" s="76">
        <v>69.622276168840472</v>
      </c>
    </row>
    <row r="9" spans="1:6">
      <c r="A9" s="66" t="s">
        <v>47</v>
      </c>
      <c r="B9" s="76">
        <v>74.600640982564073</v>
      </c>
    </row>
    <row r="10" spans="1:6">
      <c r="A10" s="66" t="s">
        <v>49</v>
      </c>
      <c r="B10" s="76">
        <v>66.276895449729636</v>
      </c>
    </row>
    <row r="11" spans="1:6">
      <c r="A11" s="66" t="s">
        <v>51</v>
      </c>
      <c r="B11" s="76">
        <v>87.973200788721442</v>
      </c>
    </row>
    <row r="12" spans="1:6">
      <c r="A12" s="66" t="s">
        <v>53</v>
      </c>
      <c r="B12" s="76">
        <v>84.446744221961126</v>
      </c>
    </row>
    <row r="13" spans="1:6">
      <c r="A13" s="66" t="s">
        <v>55</v>
      </c>
      <c r="B13" s="76">
        <v>53.623386702267453</v>
      </c>
    </row>
    <row r="14" spans="1:6">
      <c r="A14" s="66" t="s">
        <v>57</v>
      </c>
      <c r="B14" s="76">
        <v>56.744990797480568</v>
      </c>
    </row>
    <row r="15" spans="1:6">
      <c r="A15" s="66" t="s">
        <v>59</v>
      </c>
      <c r="B15" s="76">
        <v>65.070468917721882</v>
      </c>
    </row>
    <row r="16" spans="1:6">
      <c r="A16" s="66" t="s">
        <v>61</v>
      </c>
      <c r="B16" s="76">
        <v>70.505800249404274</v>
      </c>
    </row>
    <row r="17" spans="1:2">
      <c r="A17" s="66" t="s">
        <v>63</v>
      </c>
      <c r="B17" s="76">
        <v>80.840288501232862</v>
      </c>
    </row>
    <row r="18" spans="1:2">
      <c r="A18" s="66" t="s">
        <v>65</v>
      </c>
      <c r="B18" s="76">
        <v>68.360706973064225</v>
      </c>
    </row>
    <row r="19" spans="1:2">
      <c r="A19" s="66" t="s">
        <v>67</v>
      </c>
      <c r="B19" s="76">
        <v>81.547347872285172</v>
      </c>
    </row>
    <row r="20" spans="1:2">
      <c r="A20" s="66" t="s">
        <v>69</v>
      </c>
      <c r="B20" s="76">
        <v>91.719191186595708</v>
      </c>
    </row>
    <row r="21" spans="1:2">
      <c r="A21" s="66" t="s">
        <v>71</v>
      </c>
      <c r="B21" s="76">
        <v>87.278856153599918</v>
      </c>
    </row>
    <row r="22" spans="1:2">
      <c r="A22" s="66" t="s">
        <v>73</v>
      </c>
      <c r="B22" s="76">
        <v>76.465096026251558</v>
      </c>
    </row>
    <row r="23" spans="1:2">
      <c r="A23" s="66" t="s">
        <v>78</v>
      </c>
      <c r="B23" s="76">
        <v>98.03148459456861</v>
      </c>
    </row>
    <row r="24" spans="1:2">
      <c r="A24" s="66" t="s">
        <v>79</v>
      </c>
      <c r="B24" s="76">
        <v>68.508699950936716</v>
      </c>
    </row>
    <row r="25" spans="1:2">
      <c r="A25" s="66" t="s">
        <v>80</v>
      </c>
      <c r="B25" s="76">
        <v>87.756450011394918</v>
      </c>
    </row>
    <row r="26" spans="1:2">
      <c r="A26" s="66" t="s">
        <v>81</v>
      </c>
      <c r="B26" s="76">
        <v>66.024387888202909</v>
      </c>
    </row>
    <row r="27" spans="1:2">
      <c r="A27" s="66" t="s">
        <v>82</v>
      </c>
      <c r="B27" s="76">
        <v>75.760778781725094</v>
      </c>
    </row>
    <row r="28" spans="1:2">
      <c r="A28" s="66" t="s">
        <v>83</v>
      </c>
      <c r="B28" s="76">
        <v>90.8906051334925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48"/>
  <sheetViews>
    <sheetView showGridLines="0" workbookViewId="0">
      <selection activeCell="F11" sqref="F11"/>
    </sheetView>
  </sheetViews>
  <sheetFormatPr baseColWidth="10" defaultColWidth="9.1640625" defaultRowHeight="16"/>
  <cols>
    <col min="1" max="1" width="3.83203125" style="70" customWidth="1"/>
    <col min="2" max="2" width="12" style="69" customWidth="1"/>
    <col min="3" max="3" width="9.1640625" style="70"/>
    <col min="4" max="4" width="4.83203125" style="70" customWidth="1"/>
    <col min="5" max="8" width="9.1640625" style="70"/>
    <col min="9" max="9" width="12.83203125" style="70" customWidth="1"/>
    <col min="10" max="16384" width="9.1640625" style="70"/>
  </cols>
  <sheetData>
    <row r="1" spans="2:9" ht="24">
      <c r="B1" s="81" t="s">
        <v>84</v>
      </c>
      <c r="C1" s="69"/>
    </row>
    <row r="2" spans="2:9" ht="18" thickBot="1">
      <c r="B2" s="71" t="s">
        <v>85</v>
      </c>
      <c r="C2" s="71" t="s">
        <v>86</v>
      </c>
      <c r="E2" s="71" t="s">
        <v>87</v>
      </c>
      <c r="G2"/>
      <c r="H2"/>
      <c r="I2"/>
    </row>
    <row r="3" spans="2:9" ht="17" thickTop="1">
      <c r="B3" s="72">
        <v>64947</v>
      </c>
      <c r="C3" s="72">
        <v>82</v>
      </c>
      <c r="E3" s="72">
        <v>50</v>
      </c>
      <c r="G3" s="91"/>
      <c r="H3"/>
      <c r="I3" s="90"/>
    </row>
    <row r="4" spans="2:9">
      <c r="B4" s="73">
        <v>69630</v>
      </c>
      <c r="C4" s="73">
        <v>66</v>
      </c>
      <c r="E4" s="73">
        <v>60</v>
      </c>
      <c r="G4" s="91"/>
      <c r="H4"/>
      <c r="I4" s="90"/>
    </row>
    <row r="5" spans="2:9">
      <c r="B5" s="73">
        <v>18324</v>
      </c>
      <c r="C5" s="73">
        <v>52</v>
      </c>
      <c r="E5" s="73">
        <v>70</v>
      </c>
      <c r="G5" s="91"/>
      <c r="H5"/>
      <c r="I5" s="90"/>
    </row>
    <row r="6" spans="2:9">
      <c r="B6" s="73">
        <v>89826</v>
      </c>
      <c r="C6" s="73">
        <v>94.483133532867214</v>
      </c>
      <c r="E6" s="73">
        <v>80</v>
      </c>
      <c r="G6" s="91"/>
      <c r="H6"/>
      <c r="I6" s="90"/>
    </row>
    <row r="7" spans="2:9">
      <c r="B7" s="73">
        <v>63600</v>
      </c>
      <c r="C7" s="73">
        <v>39.987126288906438</v>
      </c>
      <c r="E7" s="73">
        <v>90</v>
      </c>
      <c r="G7" s="91"/>
      <c r="H7"/>
      <c r="I7" s="90"/>
    </row>
    <row r="8" spans="2:9">
      <c r="B8" s="73">
        <v>25089</v>
      </c>
      <c r="C8" s="73">
        <v>62</v>
      </c>
      <c r="E8" s="74">
        <v>100</v>
      </c>
      <c r="G8" s="91"/>
      <c r="H8"/>
      <c r="I8" s="90"/>
    </row>
    <row r="9" spans="2:9" ht="17" thickBot="1">
      <c r="B9" s="73">
        <v>89923</v>
      </c>
      <c r="C9" s="73">
        <v>88</v>
      </c>
      <c r="G9"/>
      <c r="H9"/>
      <c r="I9" s="90"/>
    </row>
    <row r="10" spans="2:9">
      <c r="B10" s="73">
        <v>13000</v>
      </c>
      <c r="C10" s="73">
        <v>75</v>
      </c>
      <c r="E10" s="92" t="s">
        <v>87</v>
      </c>
      <c r="F10" s="92" t="s">
        <v>89</v>
      </c>
    </row>
    <row r="11" spans="2:9">
      <c r="B11" s="73">
        <v>16895</v>
      </c>
      <c r="C11" s="73">
        <v>66.75543104611279</v>
      </c>
      <c r="E11" s="77">
        <v>50</v>
      </c>
      <c r="F11" s="77">
        <v>2</v>
      </c>
    </row>
    <row r="12" spans="2:9">
      <c r="B12" s="73">
        <v>24918</v>
      </c>
      <c r="C12" s="73">
        <v>62</v>
      </c>
      <c r="E12" s="77">
        <v>60</v>
      </c>
      <c r="F12" s="77">
        <v>5</v>
      </c>
    </row>
    <row r="13" spans="2:9">
      <c r="B13" s="73">
        <v>45107</v>
      </c>
      <c r="C13" s="73">
        <v>71</v>
      </c>
      <c r="E13" s="77">
        <v>70</v>
      </c>
      <c r="F13" s="77">
        <v>19</v>
      </c>
    </row>
    <row r="14" spans="2:9">
      <c r="B14" s="73">
        <v>64090</v>
      </c>
      <c r="C14" s="73">
        <v>53</v>
      </c>
      <c r="E14" s="77">
        <v>80</v>
      </c>
      <c r="F14" s="77">
        <v>14</v>
      </c>
    </row>
    <row r="15" spans="2:9">
      <c r="B15" s="73">
        <v>94395</v>
      </c>
      <c r="C15" s="73">
        <v>74</v>
      </c>
      <c r="E15" s="77">
        <v>90</v>
      </c>
      <c r="F15" s="77">
        <v>5</v>
      </c>
    </row>
    <row r="16" spans="2:9">
      <c r="B16" s="73">
        <v>58749</v>
      </c>
      <c r="C16" s="73">
        <v>65</v>
      </c>
      <c r="E16" s="77">
        <v>100</v>
      </c>
      <c r="F16" s="77">
        <v>1</v>
      </c>
    </row>
    <row r="17" spans="2:6" ht="17" thickBot="1">
      <c r="B17" s="73">
        <v>26916</v>
      </c>
      <c r="C17" s="73">
        <v>66</v>
      </c>
      <c r="E17" s="79" t="s">
        <v>88</v>
      </c>
      <c r="F17" s="79">
        <v>0</v>
      </c>
    </row>
    <row r="18" spans="2:6">
      <c r="B18" s="73">
        <v>59033</v>
      </c>
      <c r="C18" s="73">
        <v>67</v>
      </c>
    </row>
    <row r="19" spans="2:6">
      <c r="B19" s="73">
        <v>15450</v>
      </c>
      <c r="C19" s="73">
        <v>68</v>
      </c>
    </row>
    <row r="20" spans="2:6">
      <c r="B20" s="73">
        <v>56415</v>
      </c>
      <c r="C20" s="73">
        <v>69</v>
      </c>
    </row>
    <row r="21" spans="2:6">
      <c r="B21" s="73">
        <v>88069</v>
      </c>
      <c r="C21" s="73">
        <v>69</v>
      </c>
    </row>
    <row r="22" spans="2:6">
      <c r="B22" s="73">
        <v>75784</v>
      </c>
      <c r="C22" s="73">
        <v>68</v>
      </c>
    </row>
    <row r="23" spans="2:6">
      <c r="B23" s="73">
        <v>51262</v>
      </c>
      <c r="C23" s="73">
        <v>71</v>
      </c>
    </row>
    <row r="24" spans="2:6">
      <c r="B24" s="73">
        <v>96452</v>
      </c>
      <c r="C24" s="73">
        <v>72</v>
      </c>
    </row>
    <row r="25" spans="2:6">
      <c r="B25" s="73">
        <v>87415</v>
      </c>
      <c r="C25" s="73">
        <v>75</v>
      </c>
    </row>
    <row r="26" spans="2:6">
      <c r="B26" s="73">
        <v>56961</v>
      </c>
      <c r="C26" s="73">
        <v>58</v>
      </c>
    </row>
    <row r="27" spans="2:6">
      <c r="B27" s="73">
        <v>19102</v>
      </c>
      <c r="C27" s="73">
        <v>65</v>
      </c>
    </row>
    <row r="28" spans="2:6">
      <c r="B28" s="73">
        <v>51150</v>
      </c>
      <c r="C28" s="73">
        <v>74</v>
      </c>
    </row>
    <row r="29" spans="2:6">
      <c r="B29" s="73">
        <v>15441</v>
      </c>
      <c r="C29" s="73">
        <v>85</v>
      </c>
    </row>
    <row r="30" spans="2:6">
      <c r="B30" s="73">
        <v>88149</v>
      </c>
      <c r="C30" s="73">
        <v>74</v>
      </c>
    </row>
    <row r="31" spans="2:6">
      <c r="B31" s="73">
        <v>52673</v>
      </c>
      <c r="C31" s="73">
        <v>65</v>
      </c>
    </row>
    <row r="32" spans="2:6">
      <c r="B32" s="73">
        <v>93909</v>
      </c>
      <c r="C32" s="73">
        <v>63</v>
      </c>
    </row>
    <row r="33" spans="2:3">
      <c r="B33" s="73">
        <v>56707</v>
      </c>
      <c r="C33" s="73">
        <v>85</v>
      </c>
    </row>
    <row r="34" spans="2:3">
      <c r="B34" s="73">
        <v>86008</v>
      </c>
      <c r="C34" s="73">
        <v>78</v>
      </c>
    </row>
    <row r="35" spans="2:3">
      <c r="B35" s="73">
        <v>24418</v>
      </c>
      <c r="C35" s="73">
        <v>66</v>
      </c>
    </row>
    <row r="36" spans="2:3">
      <c r="B36" s="73">
        <v>68656</v>
      </c>
      <c r="C36" s="73">
        <v>65</v>
      </c>
    </row>
    <row r="37" spans="2:3">
      <c r="B37" s="73">
        <v>62757</v>
      </c>
      <c r="C37" s="73">
        <v>48</v>
      </c>
    </row>
    <row r="38" spans="2:3">
      <c r="B38" s="73">
        <v>74065</v>
      </c>
      <c r="C38" s="73">
        <v>58</v>
      </c>
    </row>
    <row r="39" spans="2:3">
      <c r="B39" s="73">
        <v>83214</v>
      </c>
      <c r="C39" s="73">
        <v>75</v>
      </c>
    </row>
    <row r="40" spans="2:3">
      <c r="B40" s="73">
        <v>57085</v>
      </c>
      <c r="C40" s="73">
        <v>78</v>
      </c>
    </row>
    <row r="41" spans="2:3">
      <c r="B41" s="73">
        <v>17440</v>
      </c>
      <c r="C41" s="73">
        <v>66</v>
      </c>
    </row>
    <row r="42" spans="2:3">
      <c r="B42" s="73">
        <v>85771</v>
      </c>
      <c r="C42" s="73">
        <v>66</v>
      </c>
    </row>
    <row r="43" spans="2:3">
      <c r="B43" s="73">
        <v>35667</v>
      </c>
      <c r="C43" s="73">
        <v>78</v>
      </c>
    </row>
    <row r="44" spans="2:3">
      <c r="B44" s="73">
        <v>34336</v>
      </c>
      <c r="C44" s="73">
        <v>85</v>
      </c>
    </row>
    <row r="45" spans="2:3">
      <c r="B45" s="73">
        <v>67171</v>
      </c>
      <c r="C45" s="73">
        <v>75</v>
      </c>
    </row>
    <row r="46" spans="2:3">
      <c r="B46" s="73">
        <v>48989</v>
      </c>
      <c r="C46" s="73">
        <v>74</v>
      </c>
    </row>
    <row r="47" spans="2:3">
      <c r="B47" s="73">
        <v>34426</v>
      </c>
      <c r="C47" s="73">
        <v>69</v>
      </c>
    </row>
    <row r="48" spans="2:3">
      <c r="B48" s="73">
        <v>69418</v>
      </c>
      <c r="C48" s="73">
        <v>60</v>
      </c>
    </row>
  </sheetData>
  <sortState xmlns:xlrd2="http://schemas.microsoft.com/office/spreadsheetml/2017/richdata2" ref="E11:E16">
    <sortCondition ref="E11"/>
  </sortState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4"/>
  <sheetViews>
    <sheetView workbookViewId="0">
      <selection activeCell="E11" sqref="E11"/>
    </sheetView>
  </sheetViews>
  <sheetFormatPr baseColWidth="10" defaultColWidth="9.1640625" defaultRowHeight="19"/>
  <cols>
    <col min="1" max="1" width="9.1640625" style="2"/>
    <col min="2" max="2" width="17" style="2" bestFit="1" customWidth="1"/>
    <col min="3" max="3" width="15.83203125" style="2" bestFit="1" customWidth="1"/>
    <col min="4" max="4" width="9.1640625" style="2"/>
    <col min="5" max="5" width="19.6640625" style="2" customWidth="1"/>
    <col min="6" max="6" width="18" style="2" bestFit="1" customWidth="1"/>
    <col min="7" max="7" width="16.83203125" style="2" bestFit="1" customWidth="1"/>
    <col min="8" max="16384" width="9.1640625" style="2"/>
  </cols>
  <sheetData>
    <row r="1" spans="1:7" ht="24">
      <c r="A1" s="13" t="s">
        <v>3</v>
      </c>
    </row>
    <row r="2" spans="1:7" ht="20" thickBot="1">
      <c r="A2" s="15" t="s">
        <v>4</v>
      </c>
      <c r="B2" s="15" t="s">
        <v>6</v>
      </c>
      <c r="C2" s="15" t="s">
        <v>5</v>
      </c>
    </row>
    <row r="3" spans="1:7" ht="20" thickTop="1">
      <c r="A3" s="2" t="s">
        <v>7</v>
      </c>
      <c r="B3" s="14">
        <v>930</v>
      </c>
      <c r="C3" s="14">
        <v>884</v>
      </c>
    </row>
    <row r="4" spans="1:7">
      <c r="A4" s="2" t="s">
        <v>8</v>
      </c>
      <c r="B4" s="14">
        <v>920</v>
      </c>
      <c r="C4" s="14">
        <v>723</v>
      </c>
      <c r="E4" t="s">
        <v>109</v>
      </c>
      <c r="F4"/>
      <c r="G4"/>
    </row>
    <row r="5" spans="1:7" ht="20" thickBot="1">
      <c r="A5" s="2" t="s">
        <v>9</v>
      </c>
      <c r="B5" s="14">
        <v>910</v>
      </c>
      <c r="C5" s="14">
        <v>913</v>
      </c>
      <c r="E5"/>
      <c r="F5"/>
      <c r="G5"/>
    </row>
    <row r="6" spans="1:7">
      <c r="A6" s="2" t="s">
        <v>10</v>
      </c>
      <c r="B6" s="14">
        <v>940</v>
      </c>
      <c r="C6" s="14">
        <v>965</v>
      </c>
      <c r="E6" s="75"/>
      <c r="F6" s="75" t="s">
        <v>6</v>
      </c>
      <c r="G6" s="75" t="s">
        <v>5</v>
      </c>
    </row>
    <row r="7" spans="1:7">
      <c r="A7" s="2" t="s">
        <v>11</v>
      </c>
      <c r="B7" s="14">
        <v>925</v>
      </c>
      <c r="C7" s="14">
        <v>875</v>
      </c>
      <c r="E7" s="82" t="s">
        <v>90</v>
      </c>
      <c r="F7" s="85">
        <v>926.25</v>
      </c>
      <c r="G7" s="85">
        <v>859.75</v>
      </c>
    </row>
    <row r="8" spans="1:7">
      <c r="A8" s="2" t="s">
        <v>12</v>
      </c>
      <c r="B8" s="14">
        <v>925</v>
      </c>
      <c r="C8" s="14">
        <v>930</v>
      </c>
      <c r="E8" s="82" t="s">
        <v>110</v>
      </c>
      <c r="F8" s="85">
        <v>64.204545454545453</v>
      </c>
      <c r="G8" s="85">
        <v>6119.113636363636</v>
      </c>
    </row>
    <row r="9" spans="1:7">
      <c r="A9" s="2" t="s">
        <v>13</v>
      </c>
      <c r="B9" s="14">
        <v>915</v>
      </c>
      <c r="C9" s="14">
        <v>886</v>
      </c>
      <c r="E9" s="82" t="s">
        <v>111</v>
      </c>
      <c r="F9" s="85">
        <v>12</v>
      </c>
      <c r="G9" s="85">
        <v>12</v>
      </c>
    </row>
    <row r="10" spans="1:7">
      <c r="A10" s="2" t="s">
        <v>14</v>
      </c>
      <c r="B10" s="14">
        <v>930</v>
      </c>
      <c r="C10" s="14">
        <v>751</v>
      </c>
      <c r="E10" s="82" t="s">
        <v>112</v>
      </c>
      <c r="F10" s="85">
        <v>11</v>
      </c>
      <c r="G10" s="85">
        <v>11</v>
      </c>
    </row>
    <row r="11" spans="1:7">
      <c r="A11" s="2" t="s">
        <v>15</v>
      </c>
      <c r="B11" s="14">
        <v>930</v>
      </c>
      <c r="C11" s="14">
        <v>785</v>
      </c>
      <c r="E11" s="82" t="s">
        <v>19</v>
      </c>
      <c r="F11" s="85">
        <v>1.0492458429436824E-2</v>
      </c>
      <c r="G11" s="85"/>
    </row>
    <row r="12" spans="1:7">
      <c r="A12" s="2" t="s">
        <v>16</v>
      </c>
      <c r="B12" s="14">
        <v>930</v>
      </c>
      <c r="C12" s="14">
        <v>810</v>
      </c>
      <c r="E12" s="82" t="s">
        <v>113</v>
      </c>
      <c r="F12" s="85">
        <v>2.8466866641707611E-9</v>
      </c>
      <c r="G12" s="85"/>
    </row>
    <row r="13" spans="1:7" ht="20" thickBot="1">
      <c r="A13" s="2" t="s">
        <v>17</v>
      </c>
      <c r="B13" s="14">
        <v>930</v>
      </c>
      <c r="C13" s="14">
        <v>845</v>
      </c>
      <c r="E13" s="83" t="s">
        <v>114</v>
      </c>
      <c r="F13" s="86">
        <v>0.35487035988387905</v>
      </c>
      <c r="G13" s="86"/>
    </row>
    <row r="14" spans="1:7">
      <c r="A14" s="2" t="s">
        <v>18</v>
      </c>
      <c r="B14" s="14">
        <v>930</v>
      </c>
      <c r="C14" s="14">
        <v>950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4"/>
  <sheetViews>
    <sheetView showGridLines="0" workbookViewId="0">
      <selection activeCell="G5" sqref="G5"/>
    </sheetView>
  </sheetViews>
  <sheetFormatPr baseColWidth="10" defaultColWidth="9.1640625" defaultRowHeight="19"/>
  <cols>
    <col min="1" max="1" width="8.5" style="17" customWidth="1"/>
    <col min="2" max="2" width="15" style="17" bestFit="1" customWidth="1"/>
    <col min="3" max="3" width="16.33203125" style="18" bestFit="1" customWidth="1"/>
    <col min="4" max="4" width="12.6640625" style="18" bestFit="1" customWidth="1"/>
    <col min="5" max="5" width="15" style="17" bestFit="1" customWidth="1"/>
    <col min="6" max="16384" width="9.1640625" style="17"/>
  </cols>
  <sheetData>
    <row r="1" spans="1:8" ht="24" customHeight="1">
      <c r="A1" s="16" t="s">
        <v>20</v>
      </c>
    </row>
    <row r="2" spans="1:8" ht="20" thickBot="1">
      <c r="A2" s="20"/>
      <c r="B2" s="20"/>
      <c r="C2" s="21" t="s">
        <v>21</v>
      </c>
      <c r="D2" s="21" t="s">
        <v>22</v>
      </c>
      <c r="E2" s="19"/>
    </row>
    <row r="3" spans="1:8">
      <c r="A3" s="22" t="s">
        <v>23</v>
      </c>
      <c r="B3" s="17" t="s">
        <v>24</v>
      </c>
      <c r="C3" s="23">
        <v>512450</v>
      </c>
      <c r="D3" s="23">
        <v>8123965</v>
      </c>
      <c r="E3" s="24" t="s">
        <v>25</v>
      </c>
      <c r="F3" s="75"/>
      <c r="G3" s="75" t="s">
        <v>21</v>
      </c>
      <c r="H3" s="75" t="s">
        <v>22</v>
      </c>
    </row>
    <row r="4" spans="1:8">
      <c r="A4" s="25">
        <v>2011</v>
      </c>
      <c r="B4" s="17" t="s">
        <v>26</v>
      </c>
      <c r="C4" s="23">
        <v>447840</v>
      </c>
      <c r="D4" s="23">
        <v>7750500</v>
      </c>
      <c r="E4" s="19"/>
      <c r="F4" s="82" t="s">
        <v>21</v>
      </c>
      <c r="G4" s="85">
        <v>1</v>
      </c>
      <c r="H4" s="85"/>
    </row>
    <row r="5" spans="1:8" ht="20" thickBot="1">
      <c r="B5" s="17" t="s">
        <v>27</v>
      </c>
      <c r="C5" s="23">
        <v>500125</v>
      </c>
      <c r="D5" s="23">
        <v>7860405</v>
      </c>
      <c r="E5" s="19"/>
      <c r="F5" s="83" t="s">
        <v>22</v>
      </c>
      <c r="G5" s="86">
        <v>0.7427980722850025</v>
      </c>
      <c r="H5" s="86">
        <v>1</v>
      </c>
    </row>
    <row r="6" spans="1:8">
      <c r="A6" s="20"/>
      <c r="B6" s="20" t="s">
        <v>28</v>
      </c>
      <c r="C6" s="26">
        <v>515600</v>
      </c>
      <c r="D6" s="26">
        <v>8005800</v>
      </c>
      <c r="E6" s="19"/>
    </row>
    <row r="7" spans="1:8">
      <c r="A7" s="22" t="s">
        <v>23</v>
      </c>
      <c r="B7" s="17" t="s">
        <v>24</v>
      </c>
      <c r="C7" s="23">
        <v>482754</v>
      </c>
      <c r="D7" s="23">
        <v>8136444</v>
      </c>
    </row>
    <row r="8" spans="1:8">
      <c r="A8" s="25">
        <v>2012</v>
      </c>
      <c r="B8" s="17" t="s">
        <v>26</v>
      </c>
      <c r="C8" s="23">
        <v>485750</v>
      </c>
      <c r="D8" s="23">
        <v>7950426</v>
      </c>
    </row>
    <row r="9" spans="1:8">
      <c r="B9" s="17" t="s">
        <v>27</v>
      </c>
      <c r="C9" s="23">
        <v>460890</v>
      </c>
      <c r="D9" s="23">
        <v>7875500</v>
      </c>
    </row>
    <row r="10" spans="1:8">
      <c r="A10" s="20"/>
      <c r="B10" s="20" t="s">
        <v>28</v>
      </c>
      <c r="C10" s="26">
        <v>490400</v>
      </c>
      <c r="D10" s="26">
        <v>7952600</v>
      </c>
    </row>
    <row r="11" spans="1:8">
      <c r="A11" s="22" t="s">
        <v>23</v>
      </c>
      <c r="B11" s="17" t="s">
        <v>24</v>
      </c>
      <c r="C11" s="23">
        <v>510230</v>
      </c>
      <c r="D11" s="23">
        <v>8100145</v>
      </c>
    </row>
    <row r="12" spans="1:8">
      <c r="A12" s="25">
        <v>2013</v>
      </c>
      <c r="B12" s="17" t="s">
        <v>26</v>
      </c>
      <c r="C12" s="23">
        <v>515471</v>
      </c>
      <c r="D12" s="23">
        <v>8034125</v>
      </c>
    </row>
    <row r="13" spans="1:8">
      <c r="B13" s="17" t="s">
        <v>27</v>
      </c>
      <c r="C13" s="23">
        <v>525850</v>
      </c>
      <c r="D13" s="23">
        <v>8350450</v>
      </c>
    </row>
    <row r="14" spans="1:8">
      <c r="A14" s="20"/>
      <c r="B14" s="20" t="s">
        <v>28</v>
      </c>
      <c r="C14" s="26">
        <v>520365</v>
      </c>
      <c r="D14" s="26">
        <v>8100520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36"/>
  <sheetViews>
    <sheetView tabSelected="1" workbookViewId="0">
      <selection activeCell="M30" sqref="M30"/>
    </sheetView>
  </sheetViews>
  <sheetFormatPr baseColWidth="10" defaultColWidth="9.1640625" defaultRowHeight="18"/>
  <cols>
    <col min="1" max="1" width="14.5" style="44" customWidth="1"/>
    <col min="2" max="2" width="15" style="30" bestFit="1" customWidth="1"/>
    <col min="3" max="3" width="8.83203125" style="44" bestFit="1" customWidth="1"/>
    <col min="4" max="4" width="11.5" style="45" bestFit="1" customWidth="1"/>
    <col min="5" max="5" width="8.83203125" style="30" customWidth="1"/>
    <col min="6" max="6" width="13.5" style="30" customWidth="1"/>
    <col min="7" max="7" width="14.1640625" style="30" bestFit="1" customWidth="1"/>
    <col min="8" max="8" width="12.83203125" style="30" bestFit="1" customWidth="1"/>
    <col min="9" max="9" width="12.6640625" style="30" bestFit="1" customWidth="1"/>
    <col min="10" max="10" width="9.5" style="30" bestFit="1" customWidth="1"/>
    <col min="11" max="11" width="9.6640625" style="30" bestFit="1" customWidth="1"/>
    <col min="12" max="16384" width="9.1640625" style="30"/>
  </cols>
  <sheetData>
    <row r="1" spans="1:14" ht="19">
      <c r="A1" s="27" t="s">
        <v>22</v>
      </c>
      <c r="B1" s="28"/>
      <c r="C1" s="27" t="s">
        <v>29</v>
      </c>
      <c r="D1" s="29" t="s">
        <v>1</v>
      </c>
      <c r="F1" t="s">
        <v>115</v>
      </c>
      <c r="G1"/>
      <c r="H1"/>
      <c r="I1"/>
      <c r="J1"/>
      <c r="K1"/>
      <c r="L1"/>
      <c r="M1"/>
      <c r="N1"/>
    </row>
    <row r="2" spans="1:14" ht="20" thickBot="1">
      <c r="A2" s="32"/>
      <c r="B2" s="33" t="s">
        <v>24</v>
      </c>
      <c r="C2" s="34">
        <v>1</v>
      </c>
      <c r="D2" s="35">
        <v>259846</v>
      </c>
      <c r="E2" s="36"/>
      <c r="F2"/>
      <c r="G2"/>
      <c r="H2"/>
      <c r="I2"/>
      <c r="J2"/>
      <c r="K2"/>
      <c r="L2"/>
      <c r="M2"/>
      <c r="N2"/>
    </row>
    <row r="3" spans="1:14" ht="19">
      <c r="A3" s="27" t="s">
        <v>23</v>
      </c>
      <c r="B3" s="28" t="s">
        <v>26</v>
      </c>
      <c r="C3" s="38">
        <v>2</v>
      </c>
      <c r="D3" s="39">
        <v>262587</v>
      </c>
      <c r="E3" s="36"/>
      <c r="F3" s="84" t="s">
        <v>116</v>
      </c>
      <c r="G3" s="84"/>
      <c r="H3"/>
      <c r="I3"/>
      <c r="J3"/>
      <c r="K3"/>
      <c r="L3"/>
      <c r="M3"/>
      <c r="N3"/>
    </row>
    <row r="4" spans="1:14" ht="19">
      <c r="A4" s="40">
        <v>2011</v>
      </c>
      <c r="B4" s="28" t="s">
        <v>27</v>
      </c>
      <c r="C4" s="38">
        <v>3</v>
      </c>
      <c r="D4" s="39">
        <v>260643</v>
      </c>
      <c r="E4" s="36"/>
      <c r="F4" s="82" t="s">
        <v>117</v>
      </c>
      <c r="G4" s="85">
        <v>0.88210690576418371</v>
      </c>
      <c r="H4"/>
      <c r="I4"/>
      <c r="J4"/>
      <c r="K4"/>
      <c r="L4"/>
      <c r="M4"/>
      <c r="N4"/>
    </row>
    <row r="5" spans="1:14" ht="19">
      <c r="A5" s="38"/>
      <c r="B5" s="28" t="s">
        <v>28</v>
      </c>
      <c r="C5" s="38">
        <v>4</v>
      </c>
      <c r="D5" s="39">
        <v>267129</v>
      </c>
      <c r="E5" s="36"/>
      <c r="F5" s="82" t="s">
        <v>118</v>
      </c>
      <c r="G5" s="85">
        <v>0.77811259319686255</v>
      </c>
      <c r="H5"/>
      <c r="I5"/>
      <c r="J5"/>
      <c r="K5"/>
      <c r="L5"/>
      <c r="M5"/>
      <c r="N5"/>
    </row>
    <row r="6" spans="1:14" ht="19">
      <c r="A6" s="34"/>
      <c r="B6" s="33" t="s">
        <v>24</v>
      </c>
      <c r="C6" s="34">
        <v>5</v>
      </c>
      <c r="D6" s="35">
        <v>266471</v>
      </c>
      <c r="E6" s="36"/>
      <c r="F6" s="82" t="s">
        <v>119</v>
      </c>
      <c r="G6" s="85">
        <v>0.75592385251654881</v>
      </c>
      <c r="H6"/>
      <c r="I6"/>
      <c r="J6"/>
      <c r="K6"/>
      <c r="L6"/>
      <c r="M6"/>
      <c r="N6"/>
    </row>
    <row r="7" spans="1:14" ht="19">
      <c r="A7" s="27" t="s">
        <v>23</v>
      </c>
      <c r="B7" s="28" t="s">
        <v>26</v>
      </c>
      <c r="C7" s="38">
        <v>6</v>
      </c>
      <c r="D7" s="39">
        <v>269843</v>
      </c>
      <c r="E7" s="36"/>
      <c r="F7" s="82" t="s">
        <v>91</v>
      </c>
      <c r="G7" s="85">
        <v>2842.4992917196259</v>
      </c>
      <c r="H7"/>
      <c r="I7"/>
      <c r="J7"/>
      <c r="K7"/>
      <c r="L7"/>
      <c r="M7"/>
      <c r="N7"/>
    </row>
    <row r="8" spans="1:14" ht="20" thickBot="1">
      <c r="A8" s="40">
        <v>2012</v>
      </c>
      <c r="B8" s="28" t="s">
        <v>27</v>
      </c>
      <c r="C8" s="38">
        <v>7</v>
      </c>
      <c r="D8" s="39">
        <v>272803</v>
      </c>
      <c r="E8" s="36"/>
      <c r="F8" s="83" t="s">
        <v>111</v>
      </c>
      <c r="G8" s="86">
        <v>12</v>
      </c>
      <c r="H8"/>
      <c r="I8"/>
      <c r="J8"/>
      <c r="K8"/>
      <c r="L8"/>
      <c r="M8"/>
      <c r="N8"/>
    </row>
    <row r="9" spans="1:14" ht="19">
      <c r="A9" s="38"/>
      <c r="B9" s="28" t="s">
        <v>28</v>
      </c>
      <c r="C9" s="38">
        <v>8</v>
      </c>
      <c r="D9" s="39">
        <v>275649</v>
      </c>
      <c r="E9" s="36"/>
      <c r="F9"/>
      <c r="G9"/>
      <c r="H9"/>
      <c r="I9"/>
      <c r="J9"/>
      <c r="K9"/>
      <c r="L9"/>
      <c r="M9"/>
      <c r="N9"/>
    </row>
    <row r="10" spans="1:14" ht="20" thickBot="1">
      <c r="A10" s="34"/>
      <c r="B10" s="33" t="s">
        <v>24</v>
      </c>
      <c r="C10" s="34">
        <v>9</v>
      </c>
      <c r="D10" s="35">
        <v>270117</v>
      </c>
      <c r="E10" s="36"/>
      <c r="F10" t="s">
        <v>120</v>
      </c>
      <c r="G10"/>
      <c r="H10"/>
      <c r="I10"/>
      <c r="J10"/>
      <c r="K10"/>
      <c r="L10"/>
      <c r="M10"/>
      <c r="N10"/>
    </row>
    <row r="11" spans="1:14" ht="19">
      <c r="A11" s="27" t="s">
        <v>23</v>
      </c>
      <c r="B11" s="28" t="s">
        <v>26</v>
      </c>
      <c r="C11" s="38">
        <v>10</v>
      </c>
      <c r="D11" s="39">
        <v>275315</v>
      </c>
      <c r="E11" s="36"/>
      <c r="F11" s="75"/>
      <c r="G11" s="75" t="s">
        <v>112</v>
      </c>
      <c r="H11" s="75" t="s">
        <v>125</v>
      </c>
      <c r="I11" s="75" t="s">
        <v>126</v>
      </c>
      <c r="J11" s="75" t="s">
        <v>19</v>
      </c>
      <c r="K11" s="75" t="s">
        <v>127</v>
      </c>
      <c r="L11"/>
      <c r="M11"/>
      <c r="N11"/>
    </row>
    <row r="12" spans="1:14" ht="19">
      <c r="A12" s="40">
        <v>2013</v>
      </c>
      <c r="B12" s="28" t="s">
        <v>27</v>
      </c>
      <c r="C12" s="38">
        <v>11</v>
      </c>
      <c r="D12" s="39">
        <v>270451</v>
      </c>
      <c r="E12" s="36"/>
      <c r="F12" s="82" t="s">
        <v>121</v>
      </c>
      <c r="G12" s="85">
        <v>1</v>
      </c>
      <c r="H12" s="85">
        <v>283341716.01573426</v>
      </c>
      <c r="I12" s="85">
        <v>283341716.01573426</v>
      </c>
      <c r="J12" s="85">
        <v>35.067902428875477</v>
      </c>
      <c r="K12" s="85">
        <v>1.4668691996845576E-4</v>
      </c>
      <c r="L12"/>
      <c r="M12"/>
      <c r="N12"/>
    </row>
    <row r="13" spans="1:14" ht="19">
      <c r="A13" s="38"/>
      <c r="B13" s="28" t="s">
        <v>28</v>
      </c>
      <c r="C13" s="38">
        <v>12</v>
      </c>
      <c r="D13" s="39">
        <v>276543</v>
      </c>
      <c r="E13" s="36"/>
      <c r="F13" s="82" t="s">
        <v>122</v>
      </c>
      <c r="G13" s="85">
        <v>10</v>
      </c>
      <c r="H13" s="85">
        <v>80798022.234265745</v>
      </c>
      <c r="I13" s="85">
        <v>8079802.2234265748</v>
      </c>
      <c r="J13" s="85"/>
      <c r="K13" s="85"/>
      <c r="L13"/>
      <c r="M13"/>
      <c r="N13"/>
    </row>
    <row r="14" spans="1:14" ht="19" thickBot="1">
      <c r="A14" s="41"/>
      <c r="B14" s="42"/>
      <c r="C14" s="41"/>
      <c r="D14" s="43"/>
      <c r="E14" s="36"/>
      <c r="F14" s="83" t="s">
        <v>123</v>
      </c>
      <c r="G14" s="86">
        <v>11</v>
      </c>
      <c r="H14" s="86">
        <v>364139738.25</v>
      </c>
      <c r="I14" s="86"/>
      <c r="J14" s="86"/>
      <c r="K14" s="86"/>
      <c r="L14"/>
      <c r="M14"/>
      <c r="N14"/>
    </row>
    <row r="15" spans="1:14" ht="19" thickBot="1">
      <c r="A15" s="31"/>
      <c r="E15" s="36"/>
      <c r="F15"/>
      <c r="G15"/>
      <c r="H15"/>
      <c r="I15"/>
      <c r="J15"/>
      <c r="K15"/>
      <c r="L15"/>
      <c r="M15"/>
      <c r="N15"/>
    </row>
    <row r="16" spans="1:14">
      <c r="A16" s="46"/>
      <c r="E16" s="36"/>
      <c r="F16" s="75"/>
      <c r="G16" s="75" t="s">
        <v>128</v>
      </c>
      <c r="H16" s="75" t="s">
        <v>91</v>
      </c>
      <c r="I16" s="75" t="s">
        <v>129</v>
      </c>
      <c r="J16" s="75" t="s">
        <v>130</v>
      </c>
      <c r="K16" s="75" t="s">
        <v>131</v>
      </c>
      <c r="L16" s="75" t="s">
        <v>132</v>
      </c>
      <c r="M16" s="75" t="s">
        <v>133</v>
      </c>
      <c r="N16" s="75" t="s">
        <v>134</v>
      </c>
    </row>
    <row r="17" spans="1:14">
      <c r="A17" s="37"/>
      <c r="B17" s="37"/>
      <c r="C17" s="37"/>
      <c r="D17" s="37"/>
      <c r="E17" s="36"/>
      <c r="F17" s="82" t="s">
        <v>124</v>
      </c>
      <c r="G17" s="82">
        <v>259800.18181818182</v>
      </c>
      <c r="H17" s="82">
        <v>1749.4373796273301</v>
      </c>
      <c r="I17" s="82">
        <v>148.50499071508645</v>
      </c>
      <c r="J17" s="82">
        <v>4.7074717331422513E-18</v>
      </c>
      <c r="K17" s="82">
        <v>255902.19242351712</v>
      </c>
      <c r="L17" s="82">
        <v>263698.17121284653</v>
      </c>
      <c r="M17" s="82">
        <v>255902.19242351712</v>
      </c>
      <c r="N17" s="82">
        <v>263698.17121284653</v>
      </c>
    </row>
    <row r="18" spans="1:14" ht="19" thickBot="1">
      <c r="A18" s="37"/>
      <c r="B18" s="37"/>
      <c r="C18" s="37"/>
      <c r="D18" s="37"/>
      <c r="F18" s="83" t="s">
        <v>29</v>
      </c>
      <c r="G18" s="83">
        <v>1407.6258741258744</v>
      </c>
      <c r="H18" s="83">
        <v>237.7017321151352</v>
      </c>
      <c r="I18" s="83">
        <v>5.9218158050445542</v>
      </c>
      <c r="J18" s="83">
        <v>1.4668691996845576E-4</v>
      </c>
      <c r="K18" s="83">
        <v>877.99340961570806</v>
      </c>
      <c r="L18" s="83">
        <v>1937.2583386360407</v>
      </c>
      <c r="M18" s="83">
        <v>877.99340961570806</v>
      </c>
      <c r="N18" s="83">
        <v>1937.2583386360407</v>
      </c>
    </row>
    <row r="19" spans="1:14">
      <c r="A19" s="31"/>
      <c r="F19"/>
      <c r="G19"/>
      <c r="H19"/>
      <c r="I19"/>
      <c r="J19"/>
      <c r="K19"/>
      <c r="L19"/>
      <c r="M19"/>
      <c r="N19"/>
    </row>
    <row r="20" spans="1:14">
      <c r="A20" s="46"/>
      <c r="F20"/>
      <c r="G20"/>
      <c r="H20"/>
      <c r="I20"/>
      <c r="J20"/>
      <c r="K20"/>
      <c r="L20"/>
      <c r="M20"/>
      <c r="N20"/>
    </row>
    <row r="21" spans="1:14">
      <c r="A21" s="31"/>
      <c r="F21"/>
      <c r="G21"/>
      <c r="H21"/>
      <c r="I21"/>
      <c r="J21"/>
      <c r="K21"/>
      <c r="L21"/>
      <c r="M21"/>
      <c r="N21"/>
    </row>
    <row r="22" spans="1:14">
      <c r="F22" t="s">
        <v>135</v>
      </c>
      <c r="G22"/>
      <c r="H22"/>
      <c r="I22"/>
      <c r="J22" t="s">
        <v>139</v>
      </c>
      <c r="K22"/>
      <c r="L22"/>
      <c r="M22"/>
      <c r="N22"/>
    </row>
    <row r="23" spans="1:14" ht="19" thickBot="1">
      <c r="F23"/>
      <c r="G23"/>
      <c r="H23"/>
      <c r="I23"/>
      <c r="J23"/>
      <c r="K23"/>
      <c r="L23"/>
      <c r="M23"/>
      <c r="N23"/>
    </row>
    <row r="24" spans="1:14">
      <c r="F24" s="75" t="s">
        <v>136</v>
      </c>
      <c r="G24" s="75" t="s">
        <v>137</v>
      </c>
      <c r="H24" s="75" t="s">
        <v>138</v>
      </c>
      <c r="I24"/>
      <c r="J24" s="75" t="s">
        <v>140</v>
      </c>
      <c r="K24" s="75" t="s">
        <v>1</v>
      </c>
      <c r="L24"/>
      <c r="M24"/>
      <c r="N24"/>
    </row>
    <row r="25" spans="1:14">
      <c r="F25" s="85">
        <v>1</v>
      </c>
      <c r="G25" s="85">
        <v>261207.80769230769</v>
      </c>
      <c r="H25" s="85">
        <v>-1361.8076923076878</v>
      </c>
      <c r="I25"/>
      <c r="J25" s="85">
        <v>4.166666666666667</v>
      </c>
      <c r="K25" s="85">
        <v>259846</v>
      </c>
      <c r="L25"/>
      <c r="M25"/>
      <c r="N25"/>
    </row>
    <row r="26" spans="1:14">
      <c r="F26" s="85">
        <v>2</v>
      </c>
      <c r="G26" s="85">
        <v>262615.43356643355</v>
      </c>
      <c r="H26" s="85">
        <v>-28.433566433552187</v>
      </c>
      <c r="I26"/>
      <c r="J26" s="85">
        <v>12.5</v>
      </c>
      <c r="K26" s="85">
        <v>260643</v>
      </c>
      <c r="L26"/>
      <c r="M26"/>
      <c r="N26"/>
    </row>
    <row r="27" spans="1:14">
      <c r="F27" s="85">
        <v>3</v>
      </c>
      <c r="G27" s="85">
        <v>264023.05944055947</v>
      </c>
      <c r="H27" s="85">
        <v>-3380.0594405594748</v>
      </c>
      <c r="I27"/>
      <c r="J27" s="85">
        <v>20.833333333333336</v>
      </c>
      <c r="K27" s="85">
        <v>262587</v>
      </c>
      <c r="L27"/>
      <c r="M27"/>
      <c r="N27"/>
    </row>
    <row r="28" spans="1:14">
      <c r="F28" s="85">
        <v>4</v>
      </c>
      <c r="G28" s="85">
        <v>265430.68531468534</v>
      </c>
      <c r="H28" s="85">
        <v>1698.3146853146609</v>
      </c>
      <c r="I28"/>
      <c r="J28" s="85">
        <v>29.166666666666668</v>
      </c>
      <c r="K28" s="85">
        <v>266471</v>
      </c>
      <c r="L28"/>
      <c r="M28"/>
      <c r="N28"/>
    </row>
    <row r="29" spans="1:14">
      <c r="F29" s="85">
        <v>5</v>
      </c>
      <c r="G29" s="85">
        <v>266838.3111888112</v>
      </c>
      <c r="H29" s="85">
        <v>-367.31118881120346</v>
      </c>
      <c r="I29"/>
      <c r="J29" s="85">
        <v>37.5</v>
      </c>
      <c r="K29" s="85">
        <v>267129</v>
      </c>
      <c r="L29"/>
      <c r="M29"/>
      <c r="N29"/>
    </row>
    <row r="30" spans="1:14">
      <c r="F30" s="85">
        <v>6</v>
      </c>
      <c r="G30" s="85">
        <v>268245.93706293707</v>
      </c>
      <c r="H30" s="85">
        <v>1597.0629370629322</v>
      </c>
      <c r="I30"/>
      <c r="J30" s="85">
        <v>45.833333333333336</v>
      </c>
      <c r="K30" s="85">
        <v>269843</v>
      </c>
      <c r="L30"/>
      <c r="M30"/>
      <c r="N30"/>
    </row>
    <row r="31" spans="1:14">
      <c r="F31" s="85">
        <v>7</v>
      </c>
      <c r="G31" s="85">
        <v>269653.56293706293</v>
      </c>
      <c r="H31" s="85">
        <v>3149.4370629370678</v>
      </c>
      <c r="I31"/>
      <c r="J31" s="85">
        <v>54.166666666666664</v>
      </c>
      <c r="K31" s="85">
        <v>270117</v>
      </c>
      <c r="L31"/>
      <c r="M31"/>
      <c r="N31"/>
    </row>
    <row r="32" spans="1:14">
      <c r="F32" s="85">
        <v>8</v>
      </c>
      <c r="G32" s="85">
        <v>271061.1888111888</v>
      </c>
      <c r="H32" s="85">
        <v>4587.8111888112035</v>
      </c>
      <c r="I32"/>
      <c r="J32" s="85">
        <v>62.5</v>
      </c>
      <c r="K32" s="85">
        <v>270451</v>
      </c>
      <c r="L32"/>
      <c r="M32"/>
      <c r="N32"/>
    </row>
    <row r="33" spans="6:14">
      <c r="F33" s="85">
        <v>9</v>
      </c>
      <c r="G33" s="85">
        <v>272468.81468531472</v>
      </c>
      <c r="H33" s="85">
        <v>-2351.8146853147191</v>
      </c>
      <c r="I33"/>
      <c r="J33" s="85">
        <v>70.833333333333343</v>
      </c>
      <c r="K33" s="85">
        <v>272803</v>
      </c>
      <c r="L33"/>
      <c r="M33"/>
      <c r="N33"/>
    </row>
    <row r="34" spans="6:14">
      <c r="F34" s="85">
        <v>10</v>
      </c>
      <c r="G34" s="85">
        <v>273876.44055944058</v>
      </c>
      <c r="H34" s="85">
        <v>1438.5594405594165</v>
      </c>
      <c r="I34"/>
      <c r="J34" s="85">
        <v>79.166666666666671</v>
      </c>
      <c r="K34" s="85">
        <v>275315</v>
      </c>
      <c r="L34"/>
      <c r="M34"/>
      <c r="N34"/>
    </row>
    <row r="35" spans="6:14">
      <c r="F35" s="85">
        <v>11</v>
      </c>
      <c r="G35" s="85">
        <v>275284.06643356645</v>
      </c>
      <c r="H35" s="85">
        <v>-4833.0664335664478</v>
      </c>
      <c r="I35"/>
      <c r="J35" s="85">
        <v>87.500000000000014</v>
      </c>
      <c r="K35" s="85">
        <v>275649</v>
      </c>
      <c r="L35"/>
      <c r="M35"/>
      <c r="N35"/>
    </row>
    <row r="36" spans="6:14" ht="19" thickBot="1">
      <c r="F36" s="86">
        <v>12</v>
      </c>
      <c r="G36" s="86">
        <v>276691.69230769231</v>
      </c>
      <c r="H36" s="86">
        <v>-148.69230769231217</v>
      </c>
      <c r="I36"/>
      <c r="J36" s="86">
        <v>95.833333333333343</v>
      </c>
      <c r="K36" s="86">
        <v>276543</v>
      </c>
      <c r="L36"/>
      <c r="M36"/>
      <c r="N36"/>
    </row>
  </sheetData>
  <sortState xmlns:xlrd2="http://schemas.microsoft.com/office/spreadsheetml/2017/richdata2" ref="K25:K36">
    <sortCondition ref="K25"/>
  </sortState>
  <printOptions gridLines="1"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Descriptive Statistics</vt:lpstr>
      <vt:lpstr>Moving Average</vt:lpstr>
      <vt:lpstr>Rank &amp; Percentile</vt:lpstr>
      <vt:lpstr>Random Number Generation</vt:lpstr>
      <vt:lpstr>Frequency Distribution</vt:lpstr>
      <vt:lpstr>F-Test for Variances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</dc:creator>
  <cp:lastModifiedBy>Microsoft Office User</cp:lastModifiedBy>
  <dcterms:created xsi:type="dcterms:W3CDTF">2013-03-25T17:58:32Z</dcterms:created>
  <dcterms:modified xsi:type="dcterms:W3CDTF">2019-05-03T18:37:29Z</dcterms:modified>
</cp:coreProperties>
</file>