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meihua/Documents/MyHomePage/arielmei.github.io/EXCEL/ExcelDataAnalysisFD_Examples/"/>
    </mc:Choice>
  </mc:AlternateContent>
  <xr:revisionPtr revIDLastSave="0" documentId="13_ncr:1_{A3DF3997-E46D-3E4F-874A-3403D15BF531}" xr6:coauthVersionLast="43" xr6:coauthVersionMax="43" xr10:uidLastSave="{00000000-0000-0000-0000-000000000000}"/>
  <bookViews>
    <workbookView xWindow="0" yWindow="460" windowWidth="28800" windowHeight="15920" tabRatio="521" activeTab="3" xr2:uid="{00000000-000D-0000-FFFF-FFFF00000000}"/>
  </bookViews>
  <sheets>
    <sheet name="FV" sheetId="1" r:id="rId1"/>
    <sheet name="PV" sheetId="2" r:id="rId2"/>
    <sheet name="PMT" sheetId="3" r:id="rId3"/>
    <sheet name="PPMT &amp; IPMT" sheetId="5" r:id="rId4"/>
    <sheet name="CUMPRINC &amp; CUMIPMT" sheetId="4" r:id="rId5"/>
    <sheet name="RATE" sheetId="7" r:id="rId6"/>
    <sheet name="NPER" sheetId="6" r:id="rId7"/>
    <sheet name="IRR" sheetId="9" r:id="rId8"/>
    <sheet name="NPV" sheetId="8" r:id="rId9"/>
    <sheet name="SLN" sheetId="10" r:id="rId10"/>
    <sheet name="DB" sheetId="11" r:id="rId11"/>
    <sheet name="DDB" sheetId="12" r:id="rId12"/>
    <sheet name="SYD"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5" l="1"/>
  <c r="F5" i="13" l="1"/>
  <c r="F6" i="13"/>
  <c r="F7" i="13"/>
  <c r="F4" i="13"/>
  <c r="I5" i="12"/>
  <c r="I6" i="12"/>
  <c r="I7" i="12"/>
  <c r="I4" i="12"/>
  <c r="J5" i="12" s="1"/>
  <c r="K5" i="12" s="1"/>
  <c r="E8" i="13"/>
  <c r="E5" i="13"/>
  <c r="E6" i="13"/>
  <c r="E7" i="13"/>
  <c r="E4" i="13"/>
  <c r="B7" i="8"/>
  <c r="B6" i="9"/>
  <c r="B7" i="6"/>
  <c r="B8" i="7"/>
  <c r="F3" i="5"/>
  <c r="F4" i="5"/>
  <c r="F5" i="5"/>
  <c r="F6" i="5"/>
  <c r="F7" i="5"/>
  <c r="F2" i="5"/>
  <c r="E3" i="5"/>
  <c r="G3" i="5" s="1"/>
  <c r="E4" i="5"/>
  <c r="E5" i="5"/>
  <c r="E6" i="5"/>
  <c r="E7" i="5"/>
  <c r="G7" i="5" s="1"/>
  <c r="E2" i="5"/>
  <c r="B5" i="3"/>
  <c r="B5" i="2"/>
  <c r="B7" i="1"/>
  <c r="K5" i="11"/>
  <c r="K6" i="11"/>
  <c r="K4" i="11"/>
  <c r="J5" i="11"/>
  <c r="J6" i="11"/>
  <c r="J7" i="11"/>
  <c r="K7" i="11" s="1"/>
  <c r="J4" i="11"/>
  <c r="I5" i="11"/>
  <c r="I6" i="11"/>
  <c r="I4" i="11"/>
  <c r="G5" i="10"/>
  <c r="G6" i="10"/>
  <c r="G7" i="10"/>
  <c r="G4" i="10"/>
  <c r="H4" i="10" s="1"/>
  <c r="I4" i="10" s="1"/>
  <c r="B5" i="10"/>
  <c r="G4" i="5" l="1"/>
  <c r="G5" i="5"/>
  <c r="G2" i="5"/>
  <c r="G6" i="5"/>
  <c r="J4" i="12"/>
  <c r="K4" i="12" s="1"/>
  <c r="J7" i="12"/>
  <c r="K7" i="12" s="1"/>
  <c r="J6" i="12"/>
  <c r="K6" i="12" s="1"/>
  <c r="H7" i="10"/>
  <c r="I7" i="10" s="1"/>
  <c r="H6" i="10"/>
  <c r="I6" i="10" s="1"/>
  <c r="H5" i="10"/>
  <c r="I5" i="10" s="1"/>
  <c r="E2" i="4"/>
  <c r="F2" i="4"/>
  <c r="E3" i="4"/>
  <c r="F3" i="4"/>
  <c r="E4" i="4"/>
  <c r="F4" i="4"/>
  <c r="E5" i="4"/>
  <c r="F5" i="4"/>
  <c r="E6" i="4"/>
  <c r="F6" i="4"/>
  <c r="E7" i="4"/>
  <c r="F7" i="4"/>
  <c r="B5" i="5" l="1"/>
  <c r="G7" i="4"/>
  <c r="G6" i="4"/>
  <c r="G5" i="4"/>
  <c r="B5" i="4"/>
  <c r="G2" i="4" l="1"/>
  <c r="G3" i="4"/>
  <c r="G4" i="4"/>
</calcChain>
</file>

<file path=xl/sharedStrings.xml><?xml version="1.0" encoding="utf-8"?>
<sst xmlns="http://schemas.openxmlformats.org/spreadsheetml/2006/main" count="106" uniqueCount="50">
  <si>
    <t>Interest Rate (Annual)</t>
  </si>
  <si>
    <t>Term (Years)</t>
  </si>
  <si>
    <t>Deposit Per Period</t>
  </si>
  <si>
    <t>Initial Deposit</t>
  </si>
  <si>
    <t>Deposit Type</t>
  </si>
  <si>
    <t>Future Value</t>
  </si>
  <si>
    <t>The Future Value of an Investment</t>
  </si>
  <si>
    <t>Inflation Rate</t>
  </si>
  <si>
    <t>Years from Now</t>
  </si>
  <si>
    <t>Value in Today's Dollars</t>
  </si>
  <si>
    <t>Calculating the Effect of Inflation</t>
  </si>
  <si>
    <t>Loan Payment Analysis</t>
  </si>
  <si>
    <t>Periods (Years)</t>
  </si>
  <si>
    <t>Principal</t>
  </si>
  <si>
    <t>Monthly Payment</t>
  </si>
  <si>
    <t>Year</t>
  </si>
  <si>
    <t>Cumulative Principal</t>
  </si>
  <si>
    <t>Cumulative Interest</t>
  </si>
  <si>
    <t>Total</t>
  </si>
  <si>
    <t>1 - 5</t>
  </si>
  <si>
    <t>Period</t>
  </si>
  <si>
    <t>Interest</t>
  </si>
  <si>
    <t>Loan Term Analysis</t>
  </si>
  <si>
    <t>Payment (Monthly)</t>
  </si>
  <si>
    <t>Balloon Payment</t>
  </si>
  <si>
    <t>Type</t>
  </si>
  <si>
    <t>Term (Months)</t>
  </si>
  <si>
    <t>Loan Rate Analysis</t>
  </si>
  <si>
    <t>Guess</t>
  </si>
  <si>
    <t>CASH FLOW</t>
  </si>
  <si>
    <t>Net Cash Flow</t>
  </si>
  <si>
    <t>DISCOUNTING</t>
  </si>
  <si>
    <t>Discount Rate</t>
  </si>
  <si>
    <t>Net Present Value</t>
  </si>
  <si>
    <t>Internal Rate of Return</t>
  </si>
  <si>
    <t>Straight-Line Depreciation for Computer Purchases</t>
  </si>
  <si>
    <t>Depreciation (Annual)</t>
  </si>
  <si>
    <t>Cost of Computers</t>
  </si>
  <si>
    <t>Salvage Value of Computers</t>
  </si>
  <si>
    <t>Useful Life of Computers</t>
  </si>
  <si>
    <t>Fixed-Declining Balance Depreciation for Computer Purchases</t>
  </si>
  <si>
    <t>Depreciation</t>
  </si>
  <si>
    <t>Double-Declining Balance Depreciation for Computer Purchases</t>
  </si>
  <si>
    <t>Sum-of-the-Years-Digits Depreciation for Computer Purchases</t>
  </si>
  <si>
    <t>Annual Depreciation Expense</t>
  </si>
  <si>
    <t>Accumulated Depreciation</t>
  </si>
  <si>
    <t>Carrying Value</t>
  </si>
  <si>
    <t>Beginning of year 1</t>
  </si>
  <si>
    <t>End of Year</t>
  </si>
  <si>
    <t>Total Depreciation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</si>
</sst>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quot;$&quot;#,##0"/>
    <numFmt numFmtId="166" formatCode="0.0"/>
  </numFmts>
  <fonts count="18">
    <font>
      <sz val="10"/>
      <name val="Arial"/>
      <family val="2"/>
    </font>
    <font>
      <sz val="14"/>
      <color theme="1"/>
      <name val="Calibri"/>
      <family val="2"/>
      <scheme val="minor"/>
    </font>
    <font>
      <sz val="18"/>
      <color theme="3"/>
      <name val="Calibri Light"/>
      <family val="2"/>
      <scheme val="major"/>
    </font>
    <font>
      <sz val="14"/>
      <name val="Calibri"/>
      <family val="2"/>
      <scheme val="minor"/>
    </font>
    <font>
      <b/>
      <sz val="14"/>
      <name val="Calibri"/>
      <family val="2"/>
      <scheme val="minor"/>
    </font>
    <font>
      <sz val="10"/>
      <color theme="1"/>
      <name val="Arial"/>
      <family val="2"/>
    </font>
    <font>
      <sz val="14"/>
      <name val="Arial"/>
      <family val="2"/>
    </font>
    <font>
      <sz val="14"/>
      <color theme="1"/>
      <name val="Arial"/>
      <family val="2"/>
    </font>
    <font>
      <sz val="10"/>
      <name val="Arial"/>
      <family val="2"/>
    </font>
    <font>
      <b/>
      <sz val="13"/>
      <color theme="3"/>
      <name val="Calibri"/>
      <family val="2"/>
      <scheme val="minor"/>
    </font>
    <font>
      <sz val="12"/>
      <name val="Arial"/>
      <family val="2"/>
    </font>
    <font>
      <sz val="13"/>
      <name val="Calibri"/>
      <family val="2"/>
      <scheme val="minor"/>
    </font>
    <font>
      <b/>
      <sz val="13"/>
      <name val="Calibri"/>
      <family val="2"/>
      <scheme val="minor"/>
    </font>
    <font>
      <b/>
      <sz val="10"/>
      <name val="Arial"/>
      <family val="2"/>
    </font>
    <font>
      <b/>
      <sz val="18"/>
      <color theme="3"/>
      <name val="Calibri Light"/>
      <family val="2"/>
      <scheme val="major"/>
    </font>
    <font>
      <b/>
      <sz val="18"/>
      <color rgb="FF0432FF"/>
      <name val="Calibri"/>
      <family val="2"/>
      <scheme val="minor"/>
    </font>
    <font>
      <sz val="18"/>
      <color rgb="FF0432FF"/>
      <name val="Calibri"/>
      <family val="2"/>
      <scheme val="minor"/>
    </font>
    <font>
      <b/>
      <sz val="14"/>
      <color rgb="FF0432FF"/>
      <name val="Calibri"/>
      <family val="2"/>
      <scheme val="minor"/>
    </font>
  </fonts>
  <fills count="2">
    <fill>
      <patternFill patternType="none"/>
    </fill>
    <fill>
      <patternFill patternType="gray125"/>
    </fill>
  </fills>
  <borders count="16">
    <border>
      <left/>
      <right/>
      <top/>
      <bottom/>
      <diagonal/>
    </border>
    <border>
      <left/>
      <right/>
      <top/>
      <bottom style="thick">
        <color theme="4"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s>
  <cellStyleXfs count="6">
    <xf numFmtId="0" fontId="0" fillId="0" borderId="0"/>
    <xf numFmtId="0" fontId="2" fillId="0" borderId="0" applyNumberFormat="0" applyFill="0" applyBorder="0" applyAlignment="0" applyProtection="0"/>
    <xf numFmtId="0" fontId="5" fillId="0" borderId="0"/>
    <xf numFmtId="43" fontId="8" fillId="0" borderId="0" applyFont="0" applyFill="0" applyBorder="0" applyAlignment="0" applyProtection="0"/>
    <xf numFmtId="0" fontId="9" fillId="0" borderId="1" applyNumberFormat="0" applyFill="0" applyAlignment="0" applyProtection="0"/>
    <xf numFmtId="44" fontId="8" fillId="0" borderId="0" applyFont="0" applyFill="0" applyBorder="0" applyAlignment="0" applyProtection="0"/>
  </cellStyleXfs>
  <cellXfs count="115">
    <xf numFmtId="0" fontId="0" fillId="0" borderId="0" xfId="0"/>
    <xf numFmtId="0" fontId="3" fillId="0" borderId="0" xfId="0" applyFont="1" applyAlignment="1">
      <alignment horizontal="right"/>
    </xf>
    <xf numFmtId="0" fontId="3" fillId="0" borderId="0" xfId="0" applyFont="1"/>
    <xf numFmtId="6" fontId="3" fillId="0" borderId="0" xfId="0" applyNumberFormat="1" applyFont="1"/>
    <xf numFmtId="0" fontId="4" fillId="0" borderId="0" xfId="0" applyFont="1" applyAlignment="1">
      <alignment horizontal="right"/>
    </xf>
    <xf numFmtId="8" fontId="3" fillId="0" borderId="0" xfId="0" applyNumberFormat="1" applyFont="1"/>
    <xf numFmtId="0" fontId="6" fillId="0" borderId="0" xfId="0" applyFont="1"/>
    <xf numFmtId="0" fontId="7" fillId="0" borderId="0" xfId="2" applyFont="1"/>
    <xf numFmtId="10" fontId="3" fillId="0" borderId="0" xfId="0" applyNumberFormat="1" applyFont="1"/>
    <xf numFmtId="165" fontId="3" fillId="0" borderId="0" xfId="0" applyNumberFormat="1" applyFont="1"/>
    <xf numFmtId="0" fontId="2" fillId="0" borderId="0" xfId="1" applyAlignment="1">
      <alignment vertical="center"/>
    </xf>
    <xf numFmtId="0" fontId="3" fillId="0" borderId="0" xfId="0" applyFont="1" applyAlignment="1">
      <alignment vertical="center"/>
    </xf>
    <xf numFmtId="0" fontId="3" fillId="0" borderId="0" xfId="0" applyFont="1" applyAlignment="1">
      <alignment horizontal="center"/>
    </xf>
    <xf numFmtId="0" fontId="10" fillId="0" borderId="0" xfId="0" applyFont="1"/>
    <xf numFmtId="0" fontId="11" fillId="0" borderId="0" xfId="0" applyFont="1"/>
    <xf numFmtId="8" fontId="11" fillId="0" borderId="0" xfId="0" applyNumberFormat="1" applyFont="1"/>
    <xf numFmtId="0" fontId="4" fillId="0" borderId="0" xfId="0" applyFont="1"/>
    <xf numFmtId="0" fontId="4" fillId="0" borderId="0" xfId="0" applyFont="1" applyAlignment="1">
      <alignment horizontal="left"/>
    </xf>
    <xf numFmtId="9" fontId="3" fillId="0" borderId="0" xfId="0" applyNumberFormat="1" applyFont="1"/>
    <xf numFmtId="0" fontId="13" fillId="0" borderId="0" xfId="0" applyFont="1"/>
    <xf numFmtId="0" fontId="0" fillId="0" borderId="0" xfId="0" applyAlignment="1">
      <alignment horizontal="center"/>
    </xf>
    <xf numFmtId="6" fontId="0" fillId="0" borderId="0" xfId="0" applyNumberFormat="1"/>
    <xf numFmtId="0" fontId="14" fillId="0" borderId="0" xfId="1" applyFont="1"/>
    <xf numFmtId="0" fontId="9" fillId="0" borderId="1" xfId="4"/>
    <xf numFmtId="0" fontId="3" fillId="0" borderId="2" xfId="0" applyFont="1" applyBorder="1"/>
    <xf numFmtId="0" fontId="3" fillId="0" borderId="5" xfId="0" applyFont="1" applyBorder="1"/>
    <xf numFmtId="0" fontId="3" fillId="0" borderId="0" xfId="0" applyFont="1" applyBorder="1"/>
    <xf numFmtId="6" fontId="3" fillId="0" borderId="6" xfId="0" applyNumberFormat="1" applyFont="1" applyBorder="1"/>
    <xf numFmtId="8" fontId="3" fillId="0" borderId="0" xfId="0" applyNumberFormat="1" applyFont="1" applyBorder="1"/>
    <xf numFmtId="8" fontId="3" fillId="0" borderId="6" xfId="0" applyNumberFormat="1" applyFont="1" applyBorder="1"/>
    <xf numFmtId="0" fontId="3" fillId="0" borderId="7" xfId="0" applyFont="1" applyBorder="1"/>
    <xf numFmtId="0" fontId="3" fillId="0" borderId="8" xfId="0" applyFont="1" applyBorder="1"/>
    <xf numFmtId="8" fontId="3" fillId="0" borderId="8" xfId="0" applyNumberFormat="1" applyFont="1" applyBorder="1"/>
    <xf numFmtId="8" fontId="3" fillId="0" borderId="9" xfId="0" applyNumberFormat="1" applyFont="1" applyBorder="1"/>
    <xf numFmtId="0" fontId="3" fillId="0" borderId="2" xfId="0" applyFont="1" applyBorder="1" applyAlignment="1">
      <alignment horizontal="center"/>
    </xf>
    <xf numFmtId="0" fontId="4" fillId="0" borderId="3" xfId="0" applyFont="1" applyBorder="1" applyAlignment="1">
      <alignment horizontal="center"/>
    </xf>
    <xf numFmtId="44" fontId="4" fillId="0" borderId="3" xfId="5" applyFont="1" applyBorder="1" applyAlignment="1">
      <alignment horizontal="center"/>
    </xf>
    <xf numFmtId="0" fontId="4"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7" fontId="3" fillId="0" borderId="0" xfId="5" applyNumberFormat="1" applyFont="1" applyBorder="1" applyAlignment="1">
      <alignment horizontal="center"/>
    </xf>
    <xf numFmtId="8" fontId="3" fillId="0" borderId="0" xfId="0" applyNumberFormat="1"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8" fontId="3" fillId="0" borderId="8" xfId="0" applyNumberFormat="1" applyFont="1" applyBorder="1" applyAlignment="1">
      <alignment horizontal="center"/>
    </xf>
    <xf numFmtId="7" fontId="3" fillId="0" borderId="8" xfId="5" applyNumberFormat="1" applyFont="1" applyBorder="1" applyAlignment="1">
      <alignment horizontal="center"/>
    </xf>
    <xf numFmtId="6" fontId="3" fillId="0" borderId="6" xfId="0" applyNumberFormat="1" applyFont="1" applyBorder="1" applyAlignment="1">
      <alignment horizontal="right"/>
    </xf>
    <xf numFmtId="8" fontId="3" fillId="0" borderId="6" xfId="0" applyNumberFormat="1" applyFont="1" applyBorder="1" applyAlignment="1">
      <alignment horizontal="right"/>
    </xf>
    <xf numFmtId="8" fontId="3" fillId="0" borderId="9" xfId="0" applyNumberFormat="1" applyFont="1" applyBorder="1" applyAlignment="1">
      <alignment horizontal="right"/>
    </xf>
    <xf numFmtId="0" fontId="3" fillId="0" borderId="3" xfId="0" applyFont="1" applyBorder="1"/>
    <xf numFmtId="0" fontId="3" fillId="0" borderId="4" xfId="0" applyFont="1" applyBorder="1"/>
    <xf numFmtId="6" fontId="3" fillId="0" borderId="0" xfId="0" applyNumberFormat="1" applyFont="1" applyBorder="1"/>
    <xf numFmtId="6" fontId="3" fillId="0" borderId="8" xfId="0" applyNumberFormat="1" applyFont="1" applyBorder="1"/>
    <xf numFmtId="6" fontId="3" fillId="0" borderId="9" xfId="0" applyNumberFormat="1" applyFont="1" applyBorder="1"/>
    <xf numFmtId="0" fontId="3" fillId="0" borderId="5" xfId="0" applyFont="1" applyBorder="1" applyAlignment="1">
      <alignment horizontal="right"/>
    </xf>
    <xf numFmtId="0" fontId="3" fillId="0" borderId="7" xfId="0" applyFont="1" applyBorder="1" applyAlignment="1">
      <alignment horizontal="right"/>
    </xf>
    <xf numFmtId="0" fontId="3" fillId="0" borderId="2" xfId="0" applyFont="1" applyBorder="1" applyAlignment="1">
      <alignment horizontal="right"/>
    </xf>
    <xf numFmtId="0" fontId="3" fillId="0" borderId="3" xfId="0" applyFont="1" applyBorder="1" applyAlignment="1">
      <alignment horizontal="center"/>
    </xf>
    <xf numFmtId="8" fontId="6" fillId="0" borderId="0" xfId="0" applyNumberFormat="1" applyFont="1"/>
    <xf numFmtId="0" fontId="15" fillId="0" borderId="0" xfId="1" applyFont="1"/>
    <xf numFmtId="0" fontId="15" fillId="0" borderId="2" xfId="1" applyFont="1" applyBorder="1"/>
    <xf numFmtId="0" fontId="6" fillId="0" borderId="4" xfId="0" applyFont="1" applyBorder="1"/>
    <xf numFmtId="164" fontId="3" fillId="0" borderId="6" xfId="0" applyNumberFormat="1" applyFont="1" applyBorder="1"/>
    <xf numFmtId="0" fontId="3" fillId="0" borderId="6" xfId="0" applyFont="1" applyBorder="1"/>
    <xf numFmtId="0" fontId="4" fillId="0" borderId="7" xfId="0" applyFont="1" applyBorder="1" applyAlignment="1">
      <alignment horizontal="right"/>
    </xf>
    <xf numFmtId="8" fontId="4" fillId="0" borderId="9" xfId="0" applyNumberFormat="1" applyFont="1" applyBorder="1"/>
    <xf numFmtId="0" fontId="1" fillId="0" borderId="4" xfId="2" applyFont="1" applyBorder="1"/>
    <xf numFmtId="6" fontId="1" fillId="0" borderId="6" xfId="2" applyNumberFormat="1" applyFont="1" applyBorder="1"/>
    <xf numFmtId="9" fontId="1" fillId="0" borderId="6" xfId="2" applyNumberFormat="1" applyFont="1" applyBorder="1"/>
    <xf numFmtId="0" fontId="1" fillId="0" borderId="6" xfId="2" applyFont="1" applyBorder="1"/>
    <xf numFmtId="6" fontId="1" fillId="0" borderId="9" xfId="2" applyNumberFormat="1" applyFont="1" applyBorder="1"/>
    <xf numFmtId="8" fontId="7" fillId="0" borderId="0" xfId="2" applyNumberFormat="1" applyFont="1"/>
    <xf numFmtId="0" fontId="1" fillId="0" borderId="5" xfId="2" applyFont="1" applyBorder="1" applyAlignment="1">
      <alignment horizontal="right"/>
    </xf>
    <xf numFmtId="0" fontId="1" fillId="0" borderId="7" xfId="2" applyFont="1" applyBorder="1" applyAlignment="1">
      <alignment horizontal="right"/>
    </xf>
    <xf numFmtId="0" fontId="4" fillId="0" borderId="5" xfId="0" applyFont="1" applyBorder="1" applyAlignment="1">
      <alignment horizontal="right"/>
    </xf>
    <xf numFmtId="10" fontId="3" fillId="0" borderId="6" xfId="0" applyNumberFormat="1" applyFont="1" applyBorder="1"/>
    <xf numFmtId="165" fontId="3" fillId="0" borderId="6" xfId="0" applyNumberFormat="1" applyFont="1" applyBorder="1"/>
    <xf numFmtId="0" fontId="16" fillId="0" borderId="0" xfId="1" applyFont="1"/>
    <xf numFmtId="0" fontId="10" fillId="0" borderId="4" xfId="0" applyFont="1" applyBorder="1"/>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applyAlignment="1">
      <alignment horizontal="center"/>
    </xf>
    <xf numFmtId="0" fontId="4" fillId="0" borderId="11" xfId="0" applyFont="1" applyBorder="1" applyAlignment="1">
      <alignment horizontal="center" wrapText="1"/>
    </xf>
    <xf numFmtId="16" fontId="3" fillId="0" borderId="14" xfId="0" quotePrefix="1" applyNumberFormat="1" applyFont="1" applyBorder="1" applyAlignment="1">
      <alignment horizontal="center"/>
    </xf>
    <xf numFmtId="0" fontId="15" fillId="0" borderId="2" xfId="1" applyFont="1" applyBorder="1" applyAlignment="1">
      <alignment horizontal="right"/>
    </xf>
    <xf numFmtId="0" fontId="3" fillId="0" borderId="4" xfId="0" applyFont="1" applyBorder="1" applyAlignment="1">
      <alignment horizontal="right"/>
    </xf>
    <xf numFmtId="0" fontId="3" fillId="0" borderId="6" xfId="0" applyNumberFormat="1" applyFont="1" applyBorder="1" applyAlignment="1">
      <alignment horizontal="right"/>
    </xf>
    <xf numFmtId="0" fontId="3" fillId="0" borderId="6" xfId="3" applyNumberFormat="1" applyFont="1" applyBorder="1" applyAlignment="1">
      <alignment horizontal="right"/>
    </xf>
    <xf numFmtId="9" fontId="3" fillId="0" borderId="6" xfId="3" applyNumberFormat="1" applyFont="1" applyBorder="1" applyAlignment="1">
      <alignment horizontal="right"/>
    </xf>
    <xf numFmtId="164" fontId="3" fillId="0" borderId="9" xfId="3" applyNumberFormat="1" applyFont="1" applyBorder="1" applyAlignment="1">
      <alignment horizontal="right"/>
    </xf>
    <xf numFmtId="0" fontId="11" fillId="0" borderId="4" xfId="0" applyFont="1" applyBorder="1"/>
    <xf numFmtId="0" fontId="12" fillId="0" borderId="5" xfId="0" applyFont="1" applyBorder="1" applyAlignment="1">
      <alignment horizontal="right"/>
    </xf>
    <xf numFmtId="10" fontId="11" fillId="0" borderId="6" xfId="0" applyNumberFormat="1" applyFont="1" applyBorder="1"/>
    <xf numFmtId="6" fontId="11" fillId="0" borderId="6" xfId="0" applyNumberFormat="1" applyFont="1" applyBorder="1"/>
    <xf numFmtId="0" fontId="11" fillId="0" borderId="6" xfId="3" applyNumberFormat="1" applyFont="1" applyBorder="1"/>
    <xf numFmtId="0" fontId="12" fillId="0" borderId="7" xfId="0" applyFont="1" applyBorder="1" applyAlignment="1">
      <alignment horizontal="right"/>
    </xf>
    <xf numFmtId="166" fontId="11" fillId="0" borderId="9" xfId="3" applyNumberFormat="1" applyFont="1" applyBorder="1"/>
    <xf numFmtId="0" fontId="4" fillId="0" borderId="2" xfId="0" applyFont="1" applyBorder="1" applyAlignment="1">
      <alignment horizontal="right"/>
    </xf>
    <xf numFmtId="0" fontId="3" fillId="0" borderId="4" xfId="0" applyFont="1" applyBorder="1" applyAlignment="1">
      <alignment horizontal="center"/>
    </xf>
    <xf numFmtId="9" fontId="3" fillId="0" borderId="0" xfId="0" applyNumberFormat="1" applyFont="1" applyBorder="1"/>
    <xf numFmtId="0" fontId="3" fillId="0" borderId="9" xfId="0" applyFont="1" applyBorder="1"/>
    <xf numFmtId="10" fontId="17" fillId="0" borderId="8" xfId="0" applyNumberFormat="1" applyFont="1" applyBorder="1"/>
    <xf numFmtId="0" fontId="4" fillId="0" borderId="3" xfId="0" applyFont="1" applyBorder="1" applyAlignment="1">
      <alignment horizontal="right"/>
    </xf>
    <xf numFmtId="0" fontId="4" fillId="0" borderId="0" xfId="0" applyFont="1" applyBorder="1" applyAlignment="1">
      <alignment horizontal="right"/>
    </xf>
    <xf numFmtId="0" fontId="4" fillId="0" borderId="8" xfId="0" applyFont="1" applyBorder="1" applyAlignment="1">
      <alignment horizontal="right"/>
    </xf>
    <xf numFmtId="0" fontId="9" fillId="0" borderId="0" xfId="4" applyFont="1" applyBorder="1" applyAlignment="1">
      <alignment horizontal="right"/>
    </xf>
    <xf numFmtId="0" fontId="9" fillId="0" borderId="0" xfId="4" applyBorder="1"/>
    <xf numFmtId="0" fontId="4" fillId="0" borderId="6" xfId="0" applyFont="1" applyBorder="1"/>
    <xf numFmtId="8" fontId="17" fillId="0" borderId="8" xfId="0" applyNumberFormat="1" applyFont="1" applyBorder="1"/>
    <xf numFmtId="165" fontId="3" fillId="0" borderId="9" xfId="0" applyNumberFormat="1" applyFont="1" applyBorder="1"/>
    <xf numFmtId="0" fontId="15" fillId="0" borderId="2" xfId="1" applyFont="1" applyBorder="1" applyAlignment="1"/>
    <xf numFmtId="0" fontId="15" fillId="0" borderId="4" xfId="1" applyFont="1" applyBorder="1" applyAlignment="1"/>
  </cellXfs>
  <cellStyles count="6">
    <cellStyle name="Comma" xfId="3" builtinId="3"/>
    <cellStyle name="Currency" xfId="5" builtinId="4"/>
    <cellStyle name="Heading 2" xfId="4" builtinId="17"/>
    <cellStyle name="Normal" xfId="0" builtinId="0"/>
    <cellStyle name="Normal 2" xfId="2" xr:uid="{00000000-0005-0000-0000-000003000000}"/>
    <cellStyle name="Title" xfId="1" builtinId="1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SLN!$F$4:$F$7</c:f>
              <c:numCache>
                <c:formatCode>General</c:formatCode>
                <c:ptCount val="4"/>
                <c:pt idx="0">
                  <c:v>1</c:v>
                </c:pt>
                <c:pt idx="1">
                  <c:v>2</c:v>
                </c:pt>
                <c:pt idx="2">
                  <c:v>3</c:v>
                </c:pt>
                <c:pt idx="3">
                  <c:v>4</c:v>
                </c:pt>
              </c:numCache>
            </c:numRef>
          </c:xVal>
          <c:yVal>
            <c:numRef>
              <c:f>SLN!$G$4:$G$7</c:f>
              <c:numCache>
                <c:formatCode>"$"#,##0.00_);[Red]\("$"#,##0.00\)</c:formatCode>
                <c:ptCount val="4"/>
                <c:pt idx="0">
                  <c:v>2000</c:v>
                </c:pt>
                <c:pt idx="1">
                  <c:v>2000</c:v>
                </c:pt>
                <c:pt idx="2">
                  <c:v>2000</c:v>
                </c:pt>
                <c:pt idx="3">
                  <c:v>2000</c:v>
                </c:pt>
              </c:numCache>
            </c:numRef>
          </c:yVal>
          <c:smooth val="0"/>
          <c:extLst>
            <c:ext xmlns:c16="http://schemas.microsoft.com/office/drawing/2014/chart" uri="{C3380CC4-5D6E-409C-BE32-E72D297353CC}">
              <c16:uniqueId val="{00000000-37A1-5A4E-BFDE-2D93829BF748}"/>
            </c:ext>
          </c:extLst>
        </c:ser>
        <c:dLbls>
          <c:showLegendKey val="0"/>
          <c:showVal val="0"/>
          <c:showCatName val="0"/>
          <c:showSerName val="0"/>
          <c:showPercent val="0"/>
          <c:showBubbleSize val="0"/>
        </c:dLbls>
        <c:axId val="885194832"/>
        <c:axId val="879588672"/>
      </c:scatterChart>
      <c:valAx>
        <c:axId val="88519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88672"/>
        <c:crosses val="autoZero"/>
        <c:crossBetween val="midCat"/>
      </c:valAx>
      <c:valAx>
        <c:axId val="879588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19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6.1990376202974628E-3"/>
                  <c:y val="-0.520827500729075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DB!$H$4:$H$7</c:f>
              <c:numCache>
                <c:formatCode>General</c:formatCode>
                <c:ptCount val="4"/>
                <c:pt idx="0">
                  <c:v>1</c:v>
                </c:pt>
                <c:pt idx="1">
                  <c:v>2</c:v>
                </c:pt>
                <c:pt idx="2">
                  <c:v>3</c:v>
                </c:pt>
                <c:pt idx="3">
                  <c:v>4</c:v>
                </c:pt>
              </c:numCache>
            </c:numRef>
          </c:xVal>
          <c:yVal>
            <c:numRef>
              <c:f>DB!$I$4:$I$7</c:f>
              <c:numCache>
                <c:formatCode>"$"#,##0_);[Red]\("$"#,##0\)</c:formatCode>
                <c:ptCount val="4"/>
                <c:pt idx="0">
                  <c:v>4318</c:v>
                </c:pt>
                <c:pt idx="1">
                  <c:v>2124.4560000000001</c:v>
                </c:pt>
                <c:pt idx="2">
                  <c:v>1045.232352</c:v>
                </c:pt>
                <c:pt idx="3">
                  <c:v>512</c:v>
                </c:pt>
              </c:numCache>
            </c:numRef>
          </c:yVal>
          <c:smooth val="0"/>
          <c:extLst>
            <c:ext xmlns:c16="http://schemas.microsoft.com/office/drawing/2014/chart" uri="{C3380CC4-5D6E-409C-BE32-E72D297353CC}">
              <c16:uniqueId val="{00000000-D0FB-8E4F-BB7C-D7E679173D86}"/>
            </c:ext>
          </c:extLst>
        </c:ser>
        <c:dLbls>
          <c:showLegendKey val="0"/>
          <c:showVal val="0"/>
          <c:showCatName val="0"/>
          <c:showSerName val="0"/>
          <c:showPercent val="0"/>
          <c:showBubbleSize val="0"/>
        </c:dLbls>
        <c:axId val="882542048"/>
        <c:axId val="882191600"/>
      </c:scatterChart>
      <c:valAx>
        <c:axId val="8825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191600"/>
        <c:crosses val="autoZero"/>
        <c:crossBetween val="midCat"/>
      </c:valAx>
      <c:valAx>
        <c:axId val="88219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2.2189851268591427E-2"/>
                  <c:y val="-0.588649387576552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DDB!$H$4:$H$7</c:f>
              <c:numCache>
                <c:formatCode>General</c:formatCode>
                <c:ptCount val="4"/>
                <c:pt idx="0">
                  <c:v>1</c:v>
                </c:pt>
                <c:pt idx="1">
                  <c:v>2</c:v>
                </c:pt>
                <c:pt idx="2">
                  <c:v>3</c:v>
                </c:pt>
                <c:pt idx="3">
                  <c:v>4</c:v>
                </c:pt>
              </c:numCache>
            </c:numRef>
          </c:xVal>
          <c:yVal>
            <c:numRef>
              <c:f>DDB!$I$4:$I$7</c:f>
              <c:numCache>
                <c:formatCode>"$"#,##0_);[Red]\("$"#,##0\)</c:formatCode>
                <c:ptCount val="4"/>
                <c:pt idx="0">
                  <c:v>4250</c:v>
                </c:pt>
                <c:pt idx="1">
                  <c:v>2125</c:v>
                </c:pt>
                <c:pt idx="2">
                  <c:v>1062.5</c:v>
                </c:pt>
                <c:pt idx="3">
                  <c:v>531.25</c:v>
                </c:pt>
              </c:numCache>
            </c:numRef>
          </c:yVal>
          <c:smooth val="0"/>
          <c:extLst>
            <c:ext xmlns:c16="http://schemas.microsoft.com/office/drawing/2014/chart" uri="{C3380CC4-5D6E-409C-BE32-E72D297353CC}">
              <c16:uniqueId val="{00000000-0682-0644-A27D-37B9E21190B0}"/>
            </c:ext>
          </c:extLst>
        </c:ser>
        <c:dLbls>
          <c:showLegendKey val="0"/>
          <c:showVal val="0"/>
          <c:showCatName val="0"/>
          <c:showSerName val="0"/>
          <c:showPercent val="0"/>
          <c:showBubbleSize val="0"/>
        </c:dLbls>
        <c:axId val="879683968"/>
        <c:axId val="879680864"/>
      </c:scatterChart>
      <c:valAx>
        <c:axId val="87968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0864"/>
        <c:crosses val="autoZero"/>
        <c:crossBetween val="midCat"/>
      </c:valAx>
      <c:valAx>
        <c:axId val="879680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8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508000</xdr:colOff>
      <xdr:row>9</xdr:row>
      <xdr:rowOff>11569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905500" y="0"/>
          <a:ext cx="6096000" cy="2246769"/>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Future Value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FV</a:t>
          </a:r>
          <a:r>
            <a:rPr lang="en-US" sz="1600">
              <a:solidFill>
                <a:prstClr val="black"/>
              </a:solidFill>
              <a:highlight>
                <a:srgbClr val="FFFF00"/>
              </a:highlight>
            </a:rPr>
            <a:t>(rate, nper, pmt [, pv][,type])</a:t>
          </a:r>
        </a:p>
        <a:p>
          <a:pPr marL="1200150" lvl="2" indent="-285750">
            <a:spcBef>
              <a:spcPts val="200"/>
            </a:spcBef>
            <a:buFont typeface="Courier New" panose="02070309020205020404" pitchFamily="49" charset="0"/>
            <a:buChar char="o"/>
          </a:pPr>
          <a:r>
            <a:rPr lang="en-US" sz="1600">
              <a:solidFill>
                <a:prstClr val="black"/>
              </a:solidFill>
            </a:rPr>
            <a:t>Rate: the interest rate of investment</a:t>
          </a:r>
        </a:p>
        <a:p>
          <a:pPr marL="1200150" lvl="2" indent="-285750">
            <a:spcBef>
              <a:spcPts val="200"/>
            </a:spcBef>
            <a:buFont typeface="Courier New" panose="02070309020205020404" pitchFamily="49" charset="0"/>
            <a:buChar char="o"/>
          </a:pPr>
          <a:r>
            <a:rPr lang="en-US" sz="1600">
              <a:solidFill>
                <a:prstClr val="black"/>
              </a:solidFill>
            </a:rPr>
            <a:t>nper: the term of the investment</a:t>
          </a:r>
        </a:p>
        <a:p>
          <a:pPr marL="1200150" lvl="2" indent="-285750">
            <a:spcBef>
              <a:spcPts val="200"/>
            </a:spcBef>
            <a:buFont typeface="Courier New" panose="02070309020205020404" pitchFamily="49" charset="0"/>
            <a:buChar char="o"/>
          </a:pPr>
          <a:r>
            <a:rPr lang="en-US" sz="1600">
              <a:solidFill>
                <a:prstClr val="black"/>
              </a:solidFill>
            </a:rPr>
            <a:t>pmt: amount of each regular deposit (negative value)</a:t>
          </a:r>
        </a:p>
        <a:p>
          <a:pPr marL="1200150" lvl="2" indent="-285750">
            <a:spcBef>
              <a:spcPts val="200"/>
            </a:spcBef>
            <a:buFont typeface="Courier New" panose="02070309020205020404" pitchFamily="49" charset="0"/>
            <a:buChar char="o"/>
          </a:pPr>
          <a:r>
            <a:rPr lang="en-US" sz="1600">
              <a:solidFill>
                <a:prstClr val="black"/>
              </a:solidFill>
            </a:rPr>
            <a:t>pv: initial investment (negative value)</a:t>
          </a:r>
        </a:p>
        <a:p>
          <a:pPr marL="1200150" lvl="2" indent="-285750">
            <a:spcBef>
              <a:spcPts val="200"/>
            </a:spcBef>
            <a:buFont typeface="Courier New" panose="02070309020205020404" pitchFamily="49" charset="0"/>
            <a:buChar char="o"/>
          </a:pPr>
          <a:r>
            <a:rPr lang="en-US" sz="1600">
              <a:solidFill>
                <a:prstClr val="black"/>
              </a:solidFill>
            </a:rPr>
            <a:t>type: when deposits are due (0 for end of period, 1 for beginning of period)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1143000</xdr:colOff>
      <xdr:row>14</xdr:row>
      <xdr:rowOff>178078</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0" y="1803400"/>
          <a:ext cx="6096000" cy="1867178"/>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Returning the </a:t>
          </a:r>
          <a:r>
            <a:rPr lang="en-US" b="1">
              <a:solidFill>
                <a:srgbClr val="0432FF"/>
              </a:solidFill>
            </a:rPr>
            <a:t>Fixed-Declining</a:t>
          </a:r>
          <a:r>
            <a:rPr lang="en-US">
              <a:solidFill>
                <a:prstClr val="black"/>
              </a:solidFill>
            </a:rPr>
            <a:t> Balance </a:t>
          </a:r>
          <a:r>
            <a:rPr lang="en-US" b="1">
              <a:solidFill>
                <a:srgbClr val="FF0000"/>
              </a:solidFill>
            </a:rPr>
            <a:t>Depreciation</a:t>
          </a:r>
          <a:r>
            <a:rPr lang="en-US">
              <a:solidFill>
                <a:prstClr val="black"/>
              </a:solidFill>
            </a:rPr>
            <a:t> </a:t>
          </a:r>
          <a:r>
            <a:rPr lang="zh-CN" altLang="en-US" sz="1400">
              <a:solidFill>
                <a:prstClr val="black"/>
              </a:solidFill>
              <a:latin typeface="等线 Light" panose="02010600030101010101" pitchFamily="2" charset="-122"/>
              <a:ea typeface="等线 Light" panose="02010600030101010101" pitchFamily="2" charset="-122"/>
            </a:rPr>
            <a:t>固定下降余额折旧</a:t>
          </a:r>
          <a:endParaRPr lang="en-US">
            <a:solidFill>
              <a:prstClr val="black"/>
            </a:solidFill>
          </a:endParaRPr>
        </a:p>
        <a:p>
          <a:pPr marL="742950" lvl="1" indent="-285750">
            <a:spcBef>
              <a:spcPts val="200"/>
            </a:spcBef>
            <a:buFont typeface="Arial" panose="020B0604020202020204" pitchFamily="34" charset="0"/>
            <a:buChar char="•"/>
          </a:pPr>
          <a:r>
            <a:rPr lang="en-US" sz="1600" b="1">
              <a:solidFill>
                <a:srgbClr val="0432FF"/>
              </a:solidFill>
              <a:highlight>
                <a:srgbClr val="FFFF00"/>
              </a:highlight>
            </a:rPr>
            <a:t>DB</a:t>
          </a:r>
          <a:r>
            <a:rPr lang="en-US" sz="1600">
              <a:solidFill>
                <a:prstClr val="black"/>
              </a:solidFill>
              <a:highlight>
                <a:srgbClr val="FFFF00"/>
              </a:highlight>
            </a:rPr>
            <a:t>(cost, salvage, life, period[, month])</a:t>
          </a:r>
          <a:endParaRPr lang="en-US" sz="1600">
            <a:solidFill>
              <a:prstClr val="black"/>
            </a:solidFill>
          </a:endParaRPr>
        </a:p>
        <a:p>
          <a:pPr marL="742950" lvl="1" indent="-285750">
            <a:spcBef>
              <a:spcPts val="200"/>
            </a:spcBef>
            <a:buFont typeface="Courier New" panose="02070309020205020404" pitchFamily="49" charset="0"/>
            <a:buChar char="o"/>
          </a:pPr>
          <a:r>
            <a:rPr lang="en-US" sz="1600">
              <a:solidFill>
                <a:prstClr val="black"/>
              </a:solidFill>
            </a:rPr>
            <a:t>Some assets produce more in earlier years than in later years. For those assets, accountants use accelerated methods of depreciation, which take more depreciation in the earlier years than in the later years.</a:t>
          </a:r>
        </a:p>
      </xdr:txBody>
    </xdr:sp>
    <xdr:clientData/>
  </xdr:twoCellAnchor>
  <xdr:twoCellAnchor>
    <xdr:from>
      <xdr:col>5</xdr:col>
      <xdr:colOff>577850</xdr:colOff>
      <xdr:row>8</xdr:row>
      <xdr:rowOff>133350</xdr:rowOff>
    </xdr:from>
    <xdr:to>
      <xdr:col>9</xdr:col>
      <xdr:colOff>349250</xdr:colOff>
      <xdr:row>19</xdr:row>
      <xdr:rowOff>222250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1143000</xdr:colOff>
      <xdr:row>15</xdr:row>
      <xdr:rowOff>239425</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0" y="1803400"/>
          <a:ext cx="6096000" cy="216982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Determining the </a:t>
          </a:r>
          <a:r>
            <a:rPr lang="en-US" b="1">
              <a:solidFill>
                <a:srgbClr val="0432FF"/>
              </a:solidFill>
            </a:rPr>
            <a:t>Double-Declining Balance </a:t>
          </a:r>
          <a:r>
            <a:rPr lang="en-US" b="1">
              <a:solidFill>
                <a:srgbClr val="FF0000"/>
              </a:solidFill>
            </a:rPr>
            <a:t>Depreciation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DDB</a:t>
          </a:r>
          <a:r>
            <a:rPr lang="en-US" sz="1600">
              <a:solidFill>
                <a:prstClr val="black"/>
              </a:solidFill>
              <a:highlight>
                <a:srgbClr val="FFFF00"/>
              </a:highlight>
            </a:rPr>
            <a:t>(cost, salvage, life, period[, factor])</a:t>
          </a:r>
          <a:endParaRPr lang="en-US" sz="1600">
            <a:solidFill>
              <a:prstClr val="black"/>
            </a:solidFill>
          </a:endParaRPr>
        </a:p>
        <a:p>
          <a:pPr marL="742950" lvl="1" indent="-285750">
            <a:spcBef>
              <a:spcPts val="200"/>
            </a:spcBef>
            <a:buFont typeface="Courier New" panose="02070309020205020404" pitchFamily="49" charset="0"/>
            <a:buChar char="o"/>
          </a:pPr>
          <a:r>
            <a:rPr lang="en-US" sz="1600">
              <a:solidFill>
                <a:prstClr val="black"/>
              </a:solidFill>
            </a:rPr>
            <a:t>Double-declining balance is an accelerated depreciation method that takes the rate you would apply by using straight-line depreciation, double it, and then applies the doubled rate to the carrying value of the asset.</a:t>
          </a:r>
          <a:endParaRPr lang="en-US" sz="1600">
            <a:solidFill>
              <a:prstClr val="black"/>
            </a:solidFill>
            <a:highlight>
              <a:srgbClr val="FFFF00"/>
            </a:highlight>
          </a:endParaRPr>
        </a:p>
        <a:p>
          <a:pPr marL="742950" lvl="1" indent="-285750">
            <a:spcBef>
              <a:spcPts val="200"/>
            </a:spcBef>
            <a:buFont typeface="Courier New" panose="02070309020205020404" pitchFamily="49" charset="0"/>
            <a:buChar char="o"/>
          </a:pPr>
          <a:r>
            <a:rPr lang="en-US" sz="1600">
              <a:solidFill>
                <a:prstClr val="black"/>
              </a:solidFill>
            </a:rPr>
            <a:t>DDB function does not depreciate the asset below the salvage value.</a:t>
          </a:r>
          <a:endParaRPr lang="en-US">
            <a:solidFill>
              <a:prstClr val="black"/>
            </a:solidFill>
          </a:endParaRPr>
        </a:p>
      </xdr:txBody>
    </xdr:sp>
    <xdr:clientData/>
  </xdr:twoCellAnchor>
  <xdr:twoCellAnchor>
    <xdr:from>
      <xdr:col>5</xdr:col>
      <xdr:colOff>577850</xdr:colOff>
      <xdr:row>8</xdr:row>
      <xdr:rowOff>133350</xdr:rowOff>
    </xdr:from>
    <xdr:to>
      <xdr:col>9</xdr:col>
      <xdr:colOff>349250</xdr:colOff>
      <xdr:row>19</xdr:row>
      <xdr:rowOff>222250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508000</xdr:colOff>
      <xdr:row>4</xdr:row>
      <xdr:rowOff>130592</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054600" y="0"/>
          <a:ext cx="6096000" cy="115929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Present Value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PV</a:t>
          </a:r>
          <a:r>
            <a:rPr lang="en-US" sz="1600">
              <a:solidFill>
                <a:prstClr val="black"/>
              </a:solidFill>
              <a:highlight>
                <a:srgbClr val="FFFF00"/>
              </a:highlight>
            </a:rPr>
            <a:t>(rate, nper, pmt [, fv][,type])</a:t>
          </a:r>
        </a:p>
        <a:p>
          <a:pPr marL="1200150" lvl="2" indent="-285750">
            <a:spcBef>
              <a:spcPts val="200"/>
            </a:spcBef>
            <a:buFont typeface="Courier New" panose="02070309020205020404" pitchFamily="49" charset="0"/>
            <a:buChar char="o"/>
          </a:pPr>
          <a:r>
            <a:rPr lang="en-US" sz="1600">
              <a:solidFill>
                <a:prstClr val="black"/>
              </a:solidFill>
            </a:rPr>
            <a:t>Present value is used to recognize the time value of money.</a:t>
          </a:r>
          <a:endParaRPr lang="en-US">
            <a:solidFill>
              <a:prstClr val="black"/>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38100</xdr:colOff>
      <xdr:row>6</xdr:row>
      <xdr:rowOff>153382</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4051300" y="0"/>
          <a:ext cx="6096000" cy="167738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Determining </a:t>
          </a:r>
          <a:r>
            <a:rPr lang="en-US" b="1">
              <a:solidFill>
                <a:srgbClr val="0432FF"/>
              </a:solidFill>
            </a:rPr>
            <a:t>Loan Payments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PMT</a:t>
          </a:r>
          <a:r>
            <a:rPr lang="en-US" sz="1600">
              <a:solidFill>
                <a:prstClr val="black"/>
              </a:solidFill>
              <a:highlight>
                <a:srgbClr val="FFFF00"/>
              </a:highlight>
            </a:rPr>
            <a:t>(rate, nper, pmt [, fv][,type])</a:t>
          </a:r>
        </a:p>
        <a:p>
          <a:pPr marL="1200150" lvl="2" indent="-285750">
            <a:spcBef>
              <a:spcPts val="200"/>
            </a:spcBef>
            <a:buFont typeface="Courier New" panose="02070309020205020404" pitchFamily="49" charset="0"/>
            <a:buChar char="o"/>
          </a:pPr>
          <a:r>
            <a:rPr lang="en-US" sz="1600">
              <a:solidFill>
                <a:prstClr val="black"/>
              </a:solidFill>
            </a:rPr>
            <a:t>Calculate the </a:t>
          </a:r>
          <a:r>
            <a:rPr lang="en-US" sz="1600" b="1">
              <a:solidFill>
                <a:prstClr val="black"/>
              </a:solidFill>
            </a:rPr>
            <a:t>regular payment</a:t>
          </a:r>
          <a:r>
            <a:rPr lang="en-US" sz="1600">
              <a:solidFill>
                <a:prstClr val="black"/>
              </a:solidFill>
            </a:rPr>
            <a:t> you must make </a:t>
          </a:r>
          <a:r>
            <a:rPr lang="en-US" sz="1600" b="1">
              <a:solidFill>
                <a:prstClr val="black"/>
              </a:solidFill>
            </a:rPr>
            <a:t>to repay the loan.</a:t>
          </a:r>
        </a:p>
        <a:p>
          <a:pPr marL="1200150" lvl="2" indent="-285750">
            <a:spcBef>
              <a:spcPts val="200"/>
            </a:spcBef>
            <a:buFont typeface="Courier New" panose="02070309020205020404" pitchFamily="49" charset="0"/>
            <a:buChar char="o"/>
          </a:pPr>
          <a:r>
            <a:rPr lang="en-US" sz="1600">
              <a:solidFill>
                <a:prstClr val="black"/>
              </a:solidFill>
            </a:rPr>
            <a:t>PMT(0.03/12, 25*12, 20000) : Monthly payment on a 3%, 25-years $20000 mortgage.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0</xdr:row>
      <xdr:rowOff>0</xdr:rowOff>
    </xdr:from>
    <xdr:to>
      <xdr:col>18</xdr:col>
      <xdr:colOff>38100</xdr:colOff>
      <xdr:row>10</xdr:row>
      <xdr:rowOff>79742</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8851900" y="0"/>
          <a:ext cx="6096000" cy="246734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a Loan Payment’s Principal and Interest</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PPMT</a:t>
          </a:r>
          <a:r>
            <a:rPr lang="en-US" sz="1600">
              <a:solidFill>
                <a:prstClr val="black"/>
              </a:solidFill>
              <a:highlight>
                <a:srgbClr val="FFFF00"/>
              </a:highlight>
            </a:rPr>
            <a:t>(rate, per, nper,pv [, fv][,type])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IPMT</a:t>
          </a:r>
          <a:r>
            <a:rPr lang="en-US" sz="1600">
              <a:solidFill>
                <a:prstClr val="black"/>
              </a:solidFill>
              <a:highlight>
                <a:srgbClr val="FFFF00"/>
              </a:highlight>
            </a:rPr>
            <a:t>(rate, per, nper,pv [, fv][,type])</a:t>
          </a:r>
        </a:p>
        <a:p>
          <a:pPr marL="1200150" lvl="2" indent="-285750">
            <a:spcBef>
              <a:spcPts val="200"/>
            </a:spcBef>
            <a:buFont typeface="Courier New" panose="02070309020205020404" pitchFamily="49" charset="0"/>
            <a:buChar char="o"/>
          </a:pPr>
          <a:r>
            <a:rPr lang="en-US" sz="1600">
              <a:solidFill>
                <a:prstClr val="black"/>
              </a:solidFill>
            </a:rPr>
            <a:t>Know the total amount for a regular loan payment, but breaking down a loan payment into its principal and interest.</a:t>
          </a:r>
        </a:p>
        <a:p>
          <a:pPr marL="1200150" lvl="2" indent="-285750">
            <a:spcBef>
              <a:spcPts val="200"/>
            </a:spcBef>
            <a:buFont typeface="Courier New" panose="02070309020205020404" pitchFamily="49" charset="0"/>
            <a:buChar char="o"/>
          </a:pPr>
          <a:r>
            <a:rPr lang="en-US" sz="1600">
              <a:solidFill>
                <a:prstClr val="black"/>
              </a:solidFill>
            </a:rPr>
            <a:t>per: the number of the payment period</a:t>
          </a:r>
        </a:p>
        <a:p>
          <a:pPr marL="1200150" lvl="2" indent="-285750">
            <a:spcBef>
              <a:spcPts val="200"/>
            </a:spcBef>
            <a:buFont typeface="Courier New" panose="02070309020205020404" pitchFamily="49" charset="0"/>
            <a:buChar char="o"/>
          </a:pPr>
          <a:r>
            <a:rPr lang="en-US" sz="1600">
              <a:solidFill>
                <a:prstClr val="black"/>
              </a:solidFill>
            </a:rPr>
            <a:t>PPMT(0.03/12, </a:t>
          </a:r>
          <a:r>
            <a:rPr lang="en-US" sz="1600" b="1">
              <a:solidFill>
                <a:srgbClr val="0432FF"/>
              </a:solidFill>
            </a:rPr>
            <a:t>1</a:t>
          </a:r>
          <a:r>
            <a:rPr lang="en-US" sz="1600">
              <a:solidFill>
                <a:prstClr val="black"/>
              </a:solidFill>
            </a:rPr>
            <a:t>, 25*12, 20000) : </a:t>
          </a:r>
          <a:r>
            <a:rPr lang="en-US" sz="1600">
              <a:solidFill>
                <a:srgbClr val="0432FF"/>
              </a:solidFill>
            </a:rPr>
            <a:t>The first monthly </a:t>
          </a:r>
          <a:r>
            <a:rPr lang="en-US" sz="1600">
              <a:solidFill>
                <a:prstClr val="black"/>
              </a:solidFill>
            </a:rPr>
            <a:t>payment on a 3%, 25-years $20000 mortgage.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0</xdr:rowOff>
    </xdr:from>
    <xdr:to>
      <xdr:col>18</xdr:col>
      <xdr:colOff>38100</xdr:colOff>
      <xdr:row>5</xdr:row>
      <xdr:rowOff>204182</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8382000" y="0"/>
          <a:ext cx="6096000" cy="1677382"/>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Cumulative Loan Principal and Interest</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CUMPRINC</a:t>
          </a:r>
          <a:r>
            <a:rPr lang="en-US" sz="1600">
              <a:solidFill>
                <a:prstClr val="black"/>
              </a:solidFill>
              <a:highlight>
                <a:srgbClr val="FFFF00"/>
              </a:highlight>
            </a:rPr>
            <a:t>(rate, nper, pv, start_period, end_period, [,type])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CUMIRINC</a:t>
          </a:r>
          <a:r>
            <a:rPr lang="en-US" sz="1600">
              <a:solidFill>
                <a:prstClr val="black"/>
              </a:solidFill>
              <a:highlight>
                <a:srgbClr val="FFFF00"/>
              </a:highlight>
            </a:rPr>
            <a:t>(rate, nper, pv, start_period, end_period, [,type])</a:t>
          </a:r>
        </a:p>
        <a:p>
          <a:pPr marL="1200150" lvl="2" indent="-285750">
            <a:spcBef>
              <a:spcPts val="200"/>
            </a:spcBef>
            <a:buFont typeface="Courier New" panose="02070309020205020404" pitchFamily="49" charset="0"/>
            <a:buChar char="o"/>
          </a:pPr>
          <a:r>
            <a:rPr lang="en-US" sz="1600">
              <a:solidFill>
                <a:prstClr val="black"/>
              </a:solidFill>
            </a:rPr>
            <a:t>CUMPRINC(0.03/12, 25*12, 20000,1,12,0): the cumulative principal </a:t>
          </a:r>
          <a:r>
            <a:rPr lang="zh-CN" altLang="en-US" sz="1600">
              <a:solidFill>
                <a:srgbClr val="FF0000"/>
              </a:solidFill>
            </a:rPr>
            <a:t>本金</a:t>
          </a:r>
          <a:r>
            <a:rPr lang="en-US" sz="1600">
              <a:solidFill>
                <a:prstClr val="black"/>
              </a:solidFill>
            </a:rPr>
            <a:t> or interest in the first year of a loan</a:t>
          </a:r>
          <a:endParaRPr lang="en-US">
            <a:solidFill>
              <a:prstClr val="black"/>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38100</xdr:colOff>
      <xdr:row>11</xdr:row>
      <xdr:rowOff>229285</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4953000" y="0"/>
          <a:ext cx="6096000" cy="295978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Finding the Required </a:t>
          </a:r>
          <a:r>
            <a:rPr lang="en-US" b="1">
              <a:solidFill>
                <a:srgbClr val="0432FF"/>
              </a:solidFill>
            </a:rPr>
            <a:t>Interest Rate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Rate</a:t>
          </a:r>
          <a:r>
            <a:rPr lang="en-US" sz="1600">
              <a:solidFill>
                <a:prstClr val="black"/>
              </a:solidFill>
              <a:highlight>
                <a:srgbClr val="FFFF00"/>
              </a:highlight>
            </a:rPr>
            <a:t>(nper, pmt, pv[, fv] [,type][,guess])</a:t>
          </a:r>
        </a:p>
        <a:p>
          <a:pPr marL="1200150" lvl="2" indent="-285750">
            <a:spcBef>
              <a:spcPts val="200"/>
            </a:spcBef>
            <a:buFont typeface="Courier New" panose="02070309020205020404" pitchFamily="49" charset="0"/>
            <a:buChar char="o"/>
          </a:pPr>
          <a:r>
            <a:rPr lang="en-US" sz="1600">
              <a:solidFill>
                <a:prstClr val="black"/>
              </a:solidFill>
            </a:rPr>
            <a:t>fv: the future value of the loan ( the end-of-loan balloon payment)</a:t>
          </a:r>
        </a:p>
        <a:p>
          <a:pPr marL="1200150" lvl="2" indent="-285750">
            <a:spcBef>
              <a:spcPts val="200"/>
            </a:spcBef>
            <a:buFont typeface="Courier New" panose="02070309020205020404" pitchFamily="49" charset="0"/>
            <a:buChar char="o"/>
          </a:pPr>
          <a:r>
            <a:rPr lang="en-US" sz="1600">
              <a:solidFill>
                <a:prstClr val="black"/>
              </a:solidFill>
            </a:rPr>
            <a:t>If you know how much you want to borrow, how long a term you want, and what payments you can afford, you can </a:t>
          </a:r>
          <a:r>
            <a:rPr lang="en-US" sz="1600" b="1">
              <a:solidFill>
                <a:srgbClr val="0432FF"/>
              </a:solidFill>
            </a:rPr>
            <a:t>calculate what interest rate </a:t>
          </a:r>
          <a:r>
            <a:rPr lang="en-US" sz="1600">
              <a:solidFill>
                <a:prstClr val="black"/>
              </a:solidFill>
            </a:rPr>
            <a:t>will satisfy these parameters.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Nper</a:t>
          </a:r>
          <a:r>
            <a:rPr lang="en-US" sz="1600">
              <a:solidFill>
                <a:prstClr val="black"/>
              </a:solidFill>
              <a:highlight>
                <a:srgbClr val="FFFF00"/>
              </a:highlight>
            </a:rPr>
            <a:t>(rate, pmt, pv[, fv] [,type])</a:t>
          </a:r>
        </a:p>
        <a:p>
          <a:pPr marL="1200150" lvl="2" indent="-285750">
            <a:spcBef>
              <a:spcPts val="200"/>
            </a:spcBef>
            <a:buFont typeface="Courier New" panose="02070309020205020404" pitchFamily="49" charset="0"/>
            <a:buChar char="o"/>
          </a:pPr>
          <a:r>
            <a:rPr lang="en-US" sz="1600">
              <a:solidFill>
                <a:prstClr val="black"/>
              </a:solidFill>
            </a:rPr>
            <a:t>If you know the principal, the interest rate, and the payment, you can </a:t>
          </a:r>
          <a:r>
            <a:rPr lang="en-US" sz="1600" b="1">
              <a:solidFill>
                <a:srgbClr val="0432FF"/>
              </a:solidFill>
            </a:rPr>
            <a:t>calculate the length of the loan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177800</xdr:colOff>
      <xdr:row>13</xdr:row>
      <xdr:rowOff>51485</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4978400" y="0"/>
          <a:ext cx="6096000" cy="2959785"/>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Finding the Required </a:t>
          </a:r>
          <a:r>
            <a:rPr lang="en-US" b="1">
              <a:solidFill>
                <a:srgbClr val="0432FF"/>
              </a:solidFill>
            </a:rPr>
            <a:t>Interest Rate</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Rate</a:t>
          </a:r>
          <a:r>
            <a:rPr lang="en-US" sz="1600">
              <a:solidFill>
                <a:prstClr val="black"/>
              </a:solidFill>
              <a:highlight>
                <a:srgbClr val="FFFF00"/>
              </a:highlight>
            </a:rPr>
            <a:t>(nper, pmt, pv[, fv] [,type][,guess])</a:t>
          </a:r>
        </a:p>
        <a:p>
          <a:pPr marL="1200150" lvl="2" indent="-285750">
            <a:spcBef>
              <a:spcPts val="200"/>
            </a:spcBef>
            <a:buFont typeface="Courier New" panose="02070309020205020404" pitchFamily="49" charset="0"/>
            <a:buChar char="o"/>
          </a:pPr>
          <a:r>
            <a:rPr lang="en-US" sz="1600">
              <a:solidFill>
                <a:prstClr val="black"/>
              </a:solidFill>
            </a:rPr>
            <a:t>fv: the future value of the loan ( the end-of-loan balloon payment)</a:t>
          </a:r>
        </a:p>
        <a:p>
          <a:pPr marL="1200150" lvl="2" indent="-285750">
            <a:spcBef>
              <a:spcPts val="200"/>
            </a:spcBef>
            <a:buFont typeface="Courier New" panose="02070309020205020404" pitchFamily="49" charset="0"/>
            <a:buChar char="o"/>
          </a:pPr>
          <a:r>
            <a:rPr lang="en-US" sz="1600">
              <a:solidFill>
                <a:prstClr val="black"/>
              </a:solidFill>
            </a:rPr>
            <a:t>If you know how much you want to borrow, how long a term you want, and what payments you can afford, you can </a:t>
          </a:r>
          <a:r>
            <a:rPr lang="en-US" sz="1600" b="1">
              <a:solidFill>
                <a:srgbClr val="0432FF"/>
              </a:solidFill>
            </a:rPr>
            <a:t>calculate what interest rate </a:t>
          </a:r>
          <a:r>
            <a:rPr lang="en-US" sz="1600">
              <a:solidFill>
                <a:prstClr val="black"/>
              </a:solidFill>
            </a:rPr>
            <a:t>will satisfy these parameters.</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Nper</a:t>
          </a:r>
          <a:r>
            <a:rPr lang="en-US" sz="1600">
              <a:solidFill>
                <a:prstClr val="black"/>
              </a:solidFill>
              <a:highlight>
                <a:srgbClr val="FFFF00"/>
              </a:highlight>
            </a:rPr>
            <a:t>(rate, pmt, pv[, fv] [,type])</a:t>
          </a:r>
        </a:p>
        <a:p>
          <a:pPr marL="1200150" lvl="2" indent="-285750">
            <a:spcBef>
              <a:spcPts val="200"/>
            </a:spcBef>
            <a:buFont typeface="Courier New" panose="02070309020205020404" pitchFamily="49" charset="0"/>
            <a:buChar char="o"/>
          </a:pPr>
          <a:r>
            <a:rPr lang="en-US" sz="1600">
              <a:solidFill>
                <a:prstClr val="black"/>
              </a:solidFill>
            </a:rPr>
            <a:t>If you know the principal, the interest rate, and the payment, you can </a:t>
          </a:r>
          <a:r>
            <a:rPr lang="en-US" sz="1600" b="1">
              <a:solidFill>
                <a:srgbClr val="0432FF"/>
              </a:solidFill>
            </a:rPr>
            <a:t>calculate the length of the loan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38100</xdr:colOff>
      <xdr:row>12</xdr:row>
      <xdr:rowOff>25837</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6934200" y="0"/>
          <a:ext cx="6096000" cy="2934137"/>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lvl="0" indent="-285750">
            <a:spcBef>
              <a:spcPts val="1000"/>
            </a:spcBef>
            <a:buFont typeface="Wingdings" pitchFamily="2" charset="2"/>
            <a:buChar char="Ø"/>
          </a:pPr>
          <a:r>
            <a:rPr lang="en-US">
              <a:solidFill>
                <a:prstClr val="black"/>
              </a:solidFill>
            </a:rPr>
            <a:t>Determining the </a:t>
          </a:r>
          <a:r>
            <a:rPr lang="en-US" b="1">
              <a:solidFill>
                <a:srgbClr val="0432FF"/>
              </a:solidFill>
            </a:rPr>
            <a:t>Internal Rate of Return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IRR</a:t>
          </a:r>
          <a:r>
            <a:rPr lang="en-US" sz="1600">
              <a:solidFill>
                <a:prstClr val="black"/>
              </a:solidFill>
              <a:highlight>
                <a:srgbClr val="FFFF00"/>
              </a:highlight>
            </a:rPr>
            <a:t>(values [,guess])</a:t>
          </a:r>
        </a:p>
        <a:p>
          <a:pPr marL="1200150" lvl="2" indent="-285750">
            <a:spcBef>
              <a:spcPts val="200"/>
            </a:spcBef>
            <a:buFont typeface="Courier New" panose="02070309020205020404" pitchFamily="49" charset="0"/>
            <a:buChar char="o"/>
          </a:pPr>
          <a:r>
            <a:rPr lang="en-US" sz="1600">
              <a:solidFill>
                <a:prstClr val="black"/>
              </a:solidFill>
            </a:rPr>
            <a:t>Internal rate of return is related to the net present value, which is the sum of a series of net cash flows, each of which has been discounted to the present using a fixed discount rate.</a:t>
          </a:r>
        </a:p>
        <a:p>
          <a:pPr marL="1200150" lvl="2" indent="-285750">
            <a:spcBef>
              <a:spcPts val="200"/>
            </a:spcBef>
            <a:buFont typeface="Courier New" panose="02070309020205020404" pitchFamily="49" charset="0"/>
            <a:buChar char="o"/>
          </a:pPr>
          <a:r>
            <a:rPr lang="en-US" sz="1600">
              <a:solidFill>
                <a:prstClr val="black"/>
              </a:solidFill>
            </a:rPr>
            <a:t>The internal rate of return can be defined as the discount rate required to get a net present value of $0.</a:t>
          </a:r>
        </a:p>
        <a:p>
          <a:pPr marL="1200150" lvl="2" indent="-285750">
            <a:spcBef>
              <a:spcPts val="200"/>
            </a:spcBef>
            <a:buFont typeface="Courier New" panose="02070309020205020404" pitchFamily="49" charset="0"/>
            <a:buChar char="o"/>
          </a:pPr>
          <a:r>
            <a:rPr lang="en-US" sz="1600">
              <a:solidFill>
                <a:prstClr val="black"/>
              </a:solidFill>
            </a:rPr>
            <a:t>IRR(B3:G3,0.11): return the internal rate of return using an initial guess of 0.11 for given cash flows in range B3:G3</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8</xdr:row>
      <xdr:rowOff>25400</xdr:rowOff>
    </xdr:from>
    <xdr:to>
      <xdr:col>4</xdr:col>
      <xdr:colOff>1181100</xdr:colOff>
      <xdr:row>14</xdr:row>
      <xdr:rowOff>34409</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38100" y="2044700"/>
          <a:ext cx="6096000" cy="1456809"/>
        </a:xfrm>
        <a:prstGeom prst="rect">
          <a:avLst/>
        </a:prstGeom>
        <a:solidFill>
          <a:schemeClr val="accent6">
            <a:lumMod val="20000"/>
            <a:lumOff val="80000"/>
          </a:schemeClr>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28600" lvl="0" indent="-228600">
            <a:spcBef>
              <a:spcPts val="1000"/>
            </a:spcBef>
            <a:buFont typeface="Wingdings" pitchFamily="2" charset="2"/>
            <a:buChar char="Ø"/>
          </a:pPr>
          <a:r>
            <a:rPr lang="en-US">
              <a:solidFill>
                <a:prstClr val="black"/>
              </a:solidFill>
            </a:rPr>
            <a:t>Calculating </a:t>
          </a:r>
          <a:r>
            <a:rPr lang="en-US" b="1">
              <a:solidFill>
                <a:srgbClr val="0432FF"/>
              </a:solidFill>
            </a:rPr>
            <a:t>Straight-Line</a:t>
          </a:r>
          <a:r>
            <a:rPr lang="en-US">
              <a:solidFill>
                <a:prstClr val="black"/>
              </a:solidFill>
            </a:rPr>
            <a:t> </a:t>
          </a:r>
          <a:r>
            <a:rPr lang="en-US" b="1">
              <a:solidFill>
                <a:srgbClr val="FF0000"/>
              </a:solidFill>
            </a:rPr>
            <a:t>Depreciation</a:t>
          </a:r>
        </a:p>
        <a:p>
          <a:pPr marL="742950" lvl="1" indent="-285750">
            <a:spcBef>
              <a:spcPts val="200"/>
            </a:spcBef>
            <a:buFont typeface="Arial" panose="020B0604020202020204" pitchFamily="34" charset="0"/>
            <a:buChar char="•"/>
          </a:pPr>
          <a:r>
            <a:rPr lang="en-US" sz="1600" b="1">
              <a:solidFill>
                <a:srgbClr val="0432FF"/>
              </a:solidFill>
              <a:highlight>
                <a:srgbClr val="FFFF00"/>
              </a:highlight>
            </a:rPr>
            <a:t>SLN</a:t>
          </a:r>
          <a:r>
            <a:rPr lang="en-US" sz="1600">
              <a:solidFill>
                <a:prstClr val="black"/>
              </a:solidFill>
              <a:highlight>
                <a:srgbClr val="FFFF00"/>
              </a:highlight>
            </a:rPr>
            <a:t>(cost, salvage, life)</a:t>
          </a:r>
        </a:p>
        <a:p>
          <a:pPr marL="1200150" lvl="2" indent="-285750">
            <a:spcBef>
              <a:spcPts val="200"/>
            </a:spcBef>
            <a:buFont typeface="Courier New" panose="02070309020205020404" pitchFamily="49" charset="0"/>
            <a:buChar char="o"/>
          </a:pPr>
          <a:r>
            <a:rPr lang="en-US" sz="1600">
              <a:solidFill>
                <a:prstClr val="black"/>
              </a:solidFill>
            </a:rPr>
            <a:t>cost: the initial cost of the asset</a:t>
          </a:r>
        </a:p>
        <a:p>
          <a:pPr marL="1200150" lvl="2" indent="-285750">
            <a:spcBef>
              <a:spcPts val="200"/>
            </a:spcBef>
            <a:buFont typeface="Courier New" panose="02070309020205020404" pitchFamily="49" charset="0"/>
            <a:buChar char="o"/>
          </a:pPr>
          <a:r>
            <a:rPr lang="en-US" sz="1600">
              <a:solidFill>
                <a:prstClr val="black"/>
              </a:solidFill>
            </a:rPr>
            <a:t>salvage: the salvage value of the asset</a:t>
          </a:r>
        </a:p>
        <a:p>
          <a:pPr marL="1200150" lvl="2" indent="-285750">
            <a:spcBef>
              <a:spcPts val="200"/>
            </a:spcBef>
            <a:buFont typeface="Courier New" panose="02070309020205020404" pitchFamily="49" charset="0"/>
            <a:buChar char="o"/>
          </a:pPr>
          <a:r>
            <a:rPr lang="en-US" sz="1600">
              <a:solidFill>
                <a:prstClr val="black"/>
              </a:solidFill>
            </a:rPr>
            <a:t>life: the life of the asset in period</a:t>
          </a:r>
        </a:p>
      </xdr:txBody>
    </xdr:sp>
    <xdr:clientData/>
  </xdr:twoCellAnchor>
  <xdr:twoCellAnchor>
    <xdr:from>
      <xdr:col>5</xdr:col>
      <xdr:colOff>285750</xdr:colOff>
      <xdr:row>8</xdr:row>
      <xdr:rowOff>158750</xdr:rowOff>
    </xdr:from>
    <xdr:to>
      <xdr:col>8</xdr:col>
      <xdr:colOff>6350</xdr:colOff>
      <xdr:row>20</xdr:row>
      <xdr:rowOff>6350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F11" sqref="F11"/>
    </sheetView>
  </sheetViews>
  <sheetFormatPr baseColWidth="10" defaultColWidth="9.1640625" defaultRowHeight="18"/>
  <cols>
    <col min="1" max="1" width="28.33203125" style="6" customWidth="1"/>
    <col min="2" max="2" width="17.33203125" style="6" customWidth="1"/>
    <col min="3" max="3" width="13.5" style="6" bestFit="1" customWidth="1"/>
    <col min="4" max="16384" width="9.1640625" style="6"/>
  </cols>
  <sheetData>
    <row r="1" spans="1:3" ht="24">
      <c r="A1" s="60" t="s">
        <v>6</v>
      </c>
      <c r="B1" s="61"/>
    </row>
    <row r="2" spans="1:3" ht="19">
      <c r="A2" s="54" t="s">
        <v>0</v>
      </c>
      <c r="B2" s="62">
        <v>0.05</v>
      </c>
    </row>
    <row r="3" spans="1:3" ht="19">
      <c r="A3" s="54" t="s">
        <v>1</v>
      </c>
      <c r="B3" s="63">
        <v>10</v>
      </c>
    </row>
    <row r="4" spans="1:3" ht="19">
      <c r="A4" s="54" t="s">
        <v>2</v>
      </c>
      <c r="B4" s="27">
        <v>-100</v>
      </c>
    </row>
    <row r="5" spans="1:3" ht="19">
      <c r="A5" s="54" t="s">
        <v>3</v>
      </c>
      <c r="B5" s="27">
        <v>-1000</v>
      </c>
    </row>
    <row r="6" spans="1:3" ht="19">
      <c r="A6" s="54" t="s">
        <v>4</v>
      </c>
      <c r="B6" s="63">
        <v>0</v>
      </c>
    </row>
    <row r="7" spans="1:3" ht="20" thickBot="1">
      <c r="A7" s="64" t="s">
        <v>5</v>
      </c>
      <c r="B7" s="65">
        <f>FV(B2,B3,B4,B5)</f>
        <v>2886.6838803323244</v>
      </c>
      <c r="C7" s="58"/>
    </row>
    <row r="8" spans="1:3" ht="19">
      <c r="A8" s="2"/>
      <c r="B8" s="5"/>
    </row>
  </sheetData>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I7"/>
  <sheetViews>
    <sheetView workbookViewId="0">
      <selection activeCell="K12" sqref="K12"/>
    </sheetView>
  </sheetViews>
  <sheetFormatPr baseColWidth="10" defaultColWidth="9.1640625" defaultRowHeight="19"/>
  <cols>
    <col min="1" max="1" width="33" style="2" customWidth="1"/>
    <col min="2" max="2" width="13.6640625" style="2" bestFit="1" customWidth="1"/>
    <col min="3" max="4" width="9.1640625" style="2"/>
    <col min="5" max="5" width="19.33203125" style="2" bestFit="1" customWidth="1"/>
    <col min="6" max="6" width="5.5" style="2" bestFit="1" customWidth="1"/>
    <col min="7" max="7" width="30.5" style="2" customWidth="1"/>
    <col min="8" max="8" width="27.6640625" style="2" bestFit="1" customWidth="1"/>
    <col min="9" max="9" width="15.33203125" style="2" bestFit="1" customWidth="1"/>
    <col min="10" max="16384" width="9.1640625" style="2"/>
  </cols>
  <sheetData>
    <row r="1" spans="1:9" ht="25" thickBot="1">
      <c r="A1" s="59" t="s">
        <v>35</v>
      </c>
    </row>
    <row r="2" spans="1:9">
      <c r="A2" s="4" t="s">
        <v>37</v>
      </c>
      <c r="B2" s="3">
        <v>8500</v>
      </c>
      <c r="E2" s="34"/>
      <c r="F2" s="35" t="s">
        <v>15</v>
      </c>
      <c r="G2" s="35" t="s">
        <v>44</v>
      </c>
      <c r="H2" s="36" t="s">
        <v>45</v>
      </c>
      <c r="I2" s="37" t="s">
        <v>46</v>
      </c>
    </row>
    <row r="3" spans="1:9">
      <c r="A3" s="4" t="s">
        <v>38</v>
      </c>
      <c r="B3" s="3">
        <v>500</v>
      </c>
      <c r="E3" s="38" t="s">
        <v>47</v>
      </c>
      <c r="F3" s="39">
        <v>0</v>
      </c>
      <c r="G3" s="39"/>
      <c r="H3" s="40"/>
      <c r="I3" s="46">
        <v>8500</v>
      </c>
    </row>
    <row r="4" spans="1:9">
      <c r="A4" s="4" t="s">
        <v>39</v>
      </c>
      <c r="B4" s="2">
        <v>4</v>
      </c>
      <c r="E4" s="38" t="s">
        <v>48</v>
      </c>
      <c r="F4" s="39">
        <v>1</v>
      </c>
      <c r="G4" s="41">
        <f>SLN($B$2,$B$3,4)</f>
        <v>2000</v>
      </c>
      <c r="H4" s="40">
        <f>SUM(G$3:G4)</f>
        <v>2000</v>
      </c>
      <c r="I4" s="47">
        <f>I$3-H4</f>
        <v>6500</v>
      </c>
    </row>
    <row r="5" spans="1:9">
      <c r="A5" s="4" t="s">
        <v>36</v>
      </c>
      <c r="B5" s="3">
        <f>SLN(B2,B3,4)</f>
        <v>2000</v>
      </c>
      <c r="E5" s="38"/>
      <c r="F5" s="39">
        <v>2</v>
      </c>
      <c r="G5" s="41">
        <f t="shared" ref="G5:G7" si="0">SLN($B$2,$B$3,4)</f>
        <v>2000</v>
      </c>
      <c r="H5" s="40">
        <f>SUM(G$3:G5)</f>
        <v>4000</v>
      </c>
      <c r="I5" s="47">
        <f>I$3-H5</f>
        <v>4500</v>
      </c>
    </row>
    <row r="6" spans="1:9">
      <c r="E6" s="38"/>
      <c r="F6" s="39">
        <v>3</v>
      </c>
      <c r="G6" s="41">
        <f t="shared" si="0"/>
        <v>2000</v>
      </c>
      <c r="H6" s="40">
        <f>SUM(G$3:G6)</f>
        <v>6000</v>
      </c>
      <c r="I6" s="47">
        <f>I$3-H6</f>
        <v>2500</v>
      </c>
    </row>
    <row r="7" spans="1:9" ht="20" thickBot="1">
      <c r="E7" s="42"/>
      <c r="F7" s="43">
        <v>4</v>
      </c>
      <c r="G7" s="44">
        <f t="shared" si="0"/>
        <v>2000</v>
      </c>
      <c r="H7" s="45">
        <f>SUM(G$3:G7)</f>
        <v>8000</v>
      </c>
      <c r="I7" s="48">
        <f>I$3-H7</f>
        <v>500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K7"/>
  <sheetViews>
    <sheetView workbookViewId="0">
      <selection activeCell="J20" sqref="J20"/>
    </sheetView>
  </sheetViews>
  <sheetFormatPr baseColWidth="10" defaultColWidth="9.1640625" defaultRowHeight="19"/>
  <cols>
    <col min="1" max="1" width="33" style="2" customWidth="1"/>
    <col min="2" max="2" width="13.6640625" style="2" bestFit="1" customWidth="1"/>
    <col min="3" max="4" width="9.1640625" style="2"/>
    <col min="5" max="5" width="15.5" style="2" bestFit="1" customWidth="1"/>
    <col min="6" max="6" width="9.1640625" style="2"/>
    <col min="7" max="7" width="19.33203125" style="2" bestFit="1" customWidth="1"/>
    <col min="8" max="8" width="5.5" style="2" bestFit="1" customWidth="1"/>
    <col min="9" max="9" width="29" style="2" bestFit="1" customWidth="1"/>
    <col min="10" max="10" width="26.6640625" style="2" bestFit="1" customWidth="1"/>
    <col min="11" max="11" width="14.83203125" style="2" bestFit="1" customWidth="1"/>
    <col min="12" max="16384" width="9.1640625" style="2"/>
  </cols>
  <sheetData>
    <row r="1" spans="1:11" ht="25" thickBot="1">
      <c r="A1" s="77" t="s">
        <v>40</v>
      </c>
    </row>
    <row r="2" spans="1:11" ht="20" thickBot="1">
      <c r="A2" s="4" t="s">
        <v>37</v>
      </c>
      <c r="B2" s="3">
        <v>8500</v>
      </c>
      <c r="D2" s="23" t="s">
        <v>15</v>
      </c>
      <c r="E2" s="23" t="s">
        <v>41</v>
      </c>
      <c r="G2" s="24"/>
      <c r="H2" s="49" t="s">
        <v>15</v>
      </c>
      <c r="I2" s="49" t="s">
        <v>44</v>
      </c>
      <c r="J2" s="49" t="s">
        <v>45</v>
      </c>
      <c r="K2" s="50" t="s">
        <v>46</v>
      </c>
    </row>
    <row r="3" spans="1:11" ht="20" thickTop="1">
      <c r="A3" s="4" t="s">
        <v>38</v>
      </c>
      <c r="B3" s="3">
        <v>500</v>
      </c>
      <c r="D3" s="2">
        <v>1</v>
      </c>
      <c r="E3" s="5"/>
      <c r="G3" s="54" t="s">
        <v>47</v>
      </c>
      <c r="H3" s="26">
        <v>0</v>
      </c>
      <c r="I3" s="51"/>
      <c r="J3" s="51"/>
      <c r="K3" s="27">
        <v>8500</v>
      </c>
    </row>
    <row r="4" spans="1:11">
      <c r="A4" s="4" t="s">
        <v>39</v>
      </c>
      <c r="B4" s="2">
        <v>4</v>
      </c>
      <c r="D4" s="2">
        <v>2</v>
      </c>
      <c r="G4" s="54" t="s">
        <v>48</v>
      </c>
      <c r="H4" s="39">
        <v>1</v>
      </c>
      <c r="I4" s="51">
        <f>DB($K$3,500,4,H4)</f>
        <v>4318</v>
      </c>
      <c r="J4" s="51">
        <f>SUM($I$3:I4)</f>
        <v>4318</v>
      </c>
      <c r="K4" s="27">
        <f>$K$3-J4</f>
        <v>4182</v>
      </c>
    </row>
    <row r="5" spans="1:11">
      <c r="A5" s="4"/>
      <c r="B5" s="3"/>
      <c r="D5" s="2">
        <v>3</v>
      </c>
      <c r="G5" s="54"/>
      <c r="H5" s="39">
        <v>2</v>
      </c>
      <c r="I5" s="51">
        <f t="shared" ref="I5:I6" si="0">DB($K$3,500,4,H5)</f>
        <v>2124.4560000000001</v>
      </c>
      <c r="J5" s="51">
        <f>SUM($I$3:I5)</f>
        <v>6442.4560000000001</v>
      </c>
      <c r="K5" s="27">
        <f t="shared" ref="K5:K7" si="1">$K$3-J5</f>
        <v>2057.5439999999999</v>
      </c>
    </row>
    <row r="6" spans="1:11">
      <c r="D6" s="2">
        <v>4</v>
      </c>
      <c r="G6" s="54"/>
      <c r="H6" s="39">
        <v>3</v>
      </c>
      <c r="I6" s="51">
        <f t="shared" si="0"/>
        <v>1045.232352</v>
      </c>
      <c r="J6" s="51">
        <f>SUM($I$3:I6)</f>
        <v>7487.6883520000001</v>
      </c>
      <c r="K6" s="27">
        <f t="shared" si="1"/>
        <v>1012.3116479999999</v>
      </c>
    </row>
    <row r="7" spans="1:11" ht="20" thickBot="1">
      <c r="G7" s="55"/>
      <c r="H7" s="43">
        <v>4</v>
      </c>
      <c r="I7" s="52">
        <v>512</v>
      </c>
      <c r="J7" s="52">
        <f>SUM($I$3:I7)</f>
        <v>7999.6883520000001</v>
      </c>
      <c r="K7" s="53">
        <f t="shared" si="1"/>
        <v>500.31164799999988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K7"/>
  <sheetViews>
    <sheetView workbookViewId="0">
      <selection activeCell="H3" sqref="H3"/>
    </sheetView>
  </sheetViews>
  <sheetFormatPr baseColWidth="10" defaultColWidth="9.1640625" defaultRowHeight="19"/>
  <cols>
    <col min="1" max="1" width="33" style="2" customWidth="1"/>
    <col min="2" max="2" width="13.6640625" style="2" bestFit="1" customWidth="1"/>
    <col min="3" max="4" width="9.1640625" style="2"/>
    <col min="5" max="5" width="15.5" style="2" bestFit="1" customWidth="1"/>
    <col min="6" max="6" width="9.1640625" style="2"/>
    <col min="7" max="7" width="19.33203125" style="1" bestFit="1" customWidth="1"/>
    <col min="8" max="8" width="5.5" style="12" bestFit="1" customWidth="1"/>
    <col min="9" max="9" width="29" style="2" bestFit="1" customWidth="1"/>
    <col min="10" max="10" width="26.6640625" style="2" bestFit="1" customWidth="1"/>
    <col min="11" max="11" width="14.83203125" style="2" bestFit="1" customWidth="1"/>
    <col min="12" max="16384" width="9.1640625" style="2"/>
  </cols>
  <sheetData>
    <row r="1" spans="1:11" ht="25" thickBot="1">
      <c r="A1" s="22" t="s">
        <v>42</v>
      </c>
    </row>
    <row r="2" spans="1:11" ht="20" thickBot="1">
      <c r="A2" s="4" t="s">
        <v>37</v>
      </c>
      <c r="B2" s="3">
        <v>8500</v>
      </c>
      <c r="D2" s="23" t="s">
        <v>15</v>
      </c>
      <c r="E2" s="23" t="s">
        <v>41</v>
      </c>
      <c r="G2" s="56"/>
      <c r="H2" s="57" t="s">
        <v>15</v>
      </c>
      <c r="I2" s="49" t="s">
        <v>44</v>
      </c>
      <c r="J2" s="49" t="s">
        <v>45</v>
      </c>
      <c r="K2" s="50" t="s">
        <v>46</v>
      </c>
    </row>
    <row r="3" spans="1:11" ht="20" thickTop="1">
      <c r="A3" s="4" t="s">
        <v>38</v>
      </c>
      <c r="B3" s="3">
        <v>500</v>
      </c>
      <c r="D3" s="2">
        <v>1</v>
      </c>
      <c r="E3" s="5"/>
      <c r="G3" s="54" t="s">
        <v>47</v>
      </c>
      <c r="H3" s="39">
        <v>0</v>
      </c>
      <c r="I3" s="51"/>
      <c r="J3" s="51"/>
      <c r="K3" s="27">
        <v>8500</v>
      </c>
    </row>
    <row r="4" spans="1:11">
      <c r="A4" s="4" t="s">
        <v>39</v>
      </c>
      <c r="B4" s="2">
        <v>4</v>
      </c>
      <c r="D4" s="2">
        <v>2</v>
      </c>
      <c r="G4" s="54" t="s">
        <v>48</v>
      </c>
      <c r="H4" s="39">
        <v>1</v>
      </c>
      <c r="I4" s="51">
        <f>DDB(K$3,500,4,H4)</f>
        <v>4250</v>
      </c>
      <c r="J4" s="51">
        <f>SUM($I$3:I4)</f>
        <v>4250</v>
      </c>
      <c r="K4" s="27">
        <f>$K$3-J4</f>
        <v>4250</v>
      </c>
    </row>
    <row r="5" spans="1:11">
      <c r="A5" s="4"/>
      <c r="B5" s="3"/>
      <c r="D5" s="2">
        <v>3</v>
      </c>
      <c r="G5" s="54"/>
      <c r="H5" s="39">
        <v>2</v>
      </c>
      <c r="I5" s="51">
        <f t="shared" ref="I5:I7" si="0">DDB(K$3,500,4,H5)</f>
        <v>2125</v>
      </c>
      <c r="J5" s="51">
        <f>SUM($I$3:I5)</f>
        <v>6375</v>
      </c>
      <c r="K5" s="27">
        <f t="shared" ref="K5:K7" si="1">$K$3-J5</f>
        <v>2125</v>
      </c>
    </row>
    <row r="6" spans="1:11">
      <c r="D6" s="2">
        <v>4</v>
      </c>
      <c r="G6" s="54"/>
      <c r="H6" s="39">
        <v>3</v>
      </c>
      <c r="I6" s="51">
        <f t="shared" si="0"/>
        <v>1062.5</v>
      </c>
      <c r="J6" s="51">
        <f>SUM($I$3:I6)</f>
        <v>7437.5</v>
      </c>
      <c r="K6" s="27">
        <f t="shared" si="1"/>
        <v>1062.5</v>
      </c>
    </row>
    <row r="7" spans="1:11" ht="20" thickBot="1">
      <c r="G7" s="55"/>
      <c r="H7" s="43">
        <v>4</v>
      </c>
      <c r="I7" s="52">
        <f t="shared" si="0"/>
        <v>531.25</v>
      </c>
      <c r="J7" s="52">
        <f>SUM($I$3:I7)</f>
        <v>7968.75</v>
      </c>
      <c r="K7" s="53">
        <f t="shared" si="1"/>
        <v>531.25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dimension ref="A1:F8"/>
  <sheetViews>
    <sheetView workbookViewId="0">
      <selection activeCell="D3" sqref="D3"/>
    </sheetView>
  </sheetViews>
  <sheetFormatPr baseColWidth="10" defaultColWidth="9.1640625" defaultRowHeight="19"/>
  <cols>
    <col min="1" max="1" width="33" style="2" customWidth="1"/>
    <col min="2" max="2" width="13.6640625" style="2" bestFit="1" customWidth="1"/>
    <col min="3" max="3" width="9.1640625" style="2"/>
    <col min="4" max="4" width="18.83203125" style="4" bestFit="1" customWidth="1"/>
    <col min="5" max="5" width="15.5" style="2" bestFit="1" customWidth="1"/>
    <col min="6" max="6" width="15.33203125" style="2" bestFit="1" customWidth="1"/>
    <col min="7" max="16384" width="9.1640625" style="2"/>
  </cols>
  <sheetData>
    <row r="1" spans="1:6" ht="24">
      <c r="A1" s="60" t="s">
        <v>43</v>
      </c>
      <c r="B1" s="49"/>
      <c r="C1" s="49"/>
      <c r="D1" s="105"/>
      <c r="E1" s="49"/>
      <c r="F1" s="50"/>
    </row>
    <row r="2" spans="1:6">
      <c r="A2" s="74" t="s">
        <v>37</v>
      </c>
      <c r="B2" s="51">
        <v>8500</v>
      </c>
      <c r="C2" s="26"/>
      <c r="D2" s="108" t="s">
        <v>15</v>
      </c>
      <c r="E2" s="109" t="s">
        <v>41</v>
      </c>
      <c r="F2" s="110" t="s">
        <v>46</v>
      </c>
    </row>
    <row r="3" spans="1:6">
      <c r="A3" s="74" t="s">
        <v>38</v>
      </c>
      <c r="B3" s="51">
        <v>500</v>
      </c>
      <c r="C3" s="26"/>
      <c r="D3" s="106">
        <v>0</v>
      </c>
      <c r="E3" s="26"/>
      <c r="F3" s="76">
        <v>8500</v>
      </c>
    </row>
    <row r="4" spans="1:6">
      <c r="A4" s="74" t="s">
        <v>39</v>
      </c>
      <c r="B4" s="26">
        <v>4</v>
      </c>
      <c r="C4" s="26"/>
      <c r="D4" s="106">
        <v>1</v>
      </c>
      <c r="E4" s="28">
        <f>SYD($B$2,$B$3,$B$4,D4)</f>
        <v>3200</v>
      </c>
      <c r="F4" s="76">
        <f>$F$3-(SUM($E$3:E4))</f>
        <v>5300</v>
      </c>
    </row>
    <row r="5" spans="1:6">
      <c r="A5" s="74"/>
      <c r="B5" s="51"/>
      <c r="C5" s="26"/>
      <c r="D5" s="106">
        <v>2</v>
      </c>
      <c r="E5" s="28">
        <f t="shared" ref="E5:E7" si="0">SYD($B$2,$B$3,$B$4,D5)</f>
        <v>2400</v>
      </c>
      <c r="F5" s="76">
        <f>$F$3-(SUM($E$3:E5))</f>
        <v>2900</v>
      </c>
    </row>
    <row r="6" spans="1:6">
      <c r="A6" s="25"/>
      <c r="B6" s="26"/>
      <c r="C6" s="26"/>
      <c r="D6" s="106">
        <v>3</v>
      </c>
      <c r="E6" s="28">
        <f t="shared" si="0"/>
        <v>1600</v>
      </c>
      <c r="F6" s="76">
        <f>$F$3-(SUM($E$3:E6))</f>
        <v>1300</v>
      </c>
    </row>
    <row r="7" spans="1:6">
      <c r="A7" s="25"/>
      <c r="B7" s="26"/>
      <c r="C7" s="26"/>
      <c r="D7" s="106">
        <v>4</v>
      </c>
      <c r="E7" s="28">
        <f t="shared" si="0"/>
        <v>800</v>
      </c>
      <c r="F7" s="76">
        <f>$F$3-(SUM($E$3:E7))</f>
        <v>500</v>
      </c>
    </row>
    <row r="8" spans="1:6" ht="20" thickBot="1">
      <c r="A8" s="30"/>
      <c r="B8" s="31"/>
      <c r="C8" s="31"/>
      <c r="D8" s="107" t="s">
        <v>49</v>
      </c>
      <c r="E8" s="111">
        <f>SUM(E4:E7)</f>
        <v>8000</v>
      </c>
      <c r="F8" s="1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E1" sqref="E1"/>
    </sheetView>
  </sheetViews>
  <sheetFormatPr baseColWidth="10" defaultColWidth="9.1640625" defaultRowHeight="18"/>
  <cols>
    <col min="1" max="1" width="28.5" style="7" bestFit="1" customWidth="1"/>
    <col min="2" max="2" width="13.83203125" style="7" bestFit="1" customWidth="1"/>
    <col min="3" max="3" width="9.1640625" style="7"/>
    <col min="4" max="4" width="14.83203125" style="7" bestFit="1" customWidth="1"/>
    <col min="5" max="16384" width="9.1640625" style="7"/>
  </cols>
  <sheetData>
    <row r="1" spans="1:4" ht="24">
      <c r="A1" s="60" t="s">
        <v>10</v>
      </c>
      <c r="B1" s="66"/>
    </row>
    <row r="2" spans="1:4" ht="19">
      <c r="A2" s="72" t="s">
        <v>5</v>
      </c>
      <c r="B2" s="67">
        <v>-100000</v>
      </c>
    </row>
    <row r="3" spans="1:4" ht="19">
      <c r="A3" s="72" t="s">
        <v>7</v>
      </c>
      <c r="B3" s="68">
        <v>0.02</v>
      </c>
    </row>
    <row r="4" spans="1:4" ht="19">
      <c r="A4" s="72" t="s">
        <v>8</v>
      </c>
      <c r="B4" s="69">
        <v>20</v>
      </c>
    </row>
    <row r="5" spans="1:4" ht="20" thickBot="1">
      <c r="A5" s="73" t="s">
        <v>9</v>
      </c>
      <c r="B5" s="70">
        <f>PV(B3,B4,0,B2)</f>
        <v>67297.133310805773</v>
      </c>
      <c r="D5" s="7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B5"/>
  <sheetViews>
    <sheetView workbookViewId="0">
      <selection activeCell="H12" sqref="H12"/>
    </sheetView>
  </sheetViews>
  <sheetFormatPr baseColWidth="10" defaultColWidth="8.83203125" defaultRowHeight="19"/>
  <cols>
    <col min="1" max="1" width="23.1640625" style="2" bestFit="1" customWidth="1"/>
    <col min="2" max="2" width="12.33203125" style="2" bestFit="1" customWidth="1"/>
    <col min="3" max="16384" width="8.83203125" style="2"/>
  </cols>
  <sheetData>
    <row r="1" spans="1:2" ht="24">
      <c r="A1" s="113" t="s">
        <v>11</v>
      </c>
      <c r="B1" s="114"/>
    </row>
    <row r="2" spans="1:2">
      <c r="A2" s="74" t="s">
        <v>0</v>
      </c>
      <c r="B2" s="75">
        <v>4.4999999999999998E-2</v>
      </c>
    </row>
    <row r="3" spans="1:2">
      <c r="A3" s="74" t="s">
        <v>12</v>
      </c>
      <c r="B3" s="63">
        <v>5</v>
      </c>
    </row>
    <row r="4" spans="1:2">
      <c r="A4" s="74" t="s">
        <v>13</v>
      </c>
      <c r="B4" s="76">
        <v>10000</v>
      </c>
    </row>
    <row r="5" spans="1:2" ht="20" thickBot="1">
      <c r="A5" s="64" t="s">
        <v>14</v>
      </c>
      <c r="B5" s="33">
        <f>PMT(B2/12,B3*12,B4)</f>
        <v>-186.43019241516649</v>
      </c>
    </row>
  </sheetData>
  <mergeCells count="1">
    <mergeCell ref="A1:B1"/>
  </mergeCells>
  <pageMargins left="0.75" right="0.75" top="1" bottom="1" header="0.5" footer="0.5"/>
  <pageSetup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G10"/>
  <sheetViews>
    <sheetView tabSelected="1" workbookViewId="0">
      <selection activeCell="B4" sqref="B4"/>
    </sheetView>
  </sheetViews>
  <sheetFormatPr baseColWidth="10" defaultColWidth="8.83203125" defaultRowHeight="16"/>
  <cols>
    <col min="1" max="1" width="27.83203125" style="13" customWidth="1"/>
    <col min="2" max="2" width="14.5" style="13" bestFit="1" customWidth="1"/>
    <col min="3" max="3" width="10.6640625" style="13" customWidth="1"/>
    <col min="4" max="4" width="10" style="13" bestFit="1" customWidth="1"/>
    <col min="5" max="5" width="12.33203125" style="13" bestFit="1" customWidth="1"/>
    <col min="6" max="6" width="10.83203125" style="13" customWidth="1"/>
    <col min="7" max="7" width="12.33203125" style="13" bestFit="1" customWidth="1"/>
    <col min="8" max="16384" width="8.83203125" style="13"/>
  </cols>
  <sheetData>
    <row r="1" spans="1:7" ht="24">
      <c r="A1" s="60" t="s">
        <v>11</v>
      </c>
      <c r="B1" s="78"/>
      <c r="D1" s="79" t="s">
        <v>20</v>
      </c>
      <c r="E1" s="80" t="s">
        <v>13</v>
      </c>
      <c r="F1" s="80" t="s">
        <v>21</v>
      </c>
      <c r="G1" s="81" t="s">
        <v>18</v>
      </c>
    </row>
    <row r="2" spans="1:7" ht="19">
      <c r="A2" s="74" t="s">
        <v>0</v>
      </c>
      <c r="B2" s="75">
        <v>3.3750000000000002E-2</v>
      </c>
      <c r="D2" s="82">
        <v>1</v>
      </c>
      <c r="E2" s="28">
        <f>PPMT($B$2/12,D2,$B$3*12,$B$4)</f>
        <v>-1532.3319783178592</v>
      </c>
      <c r="F2" s="28">
        <f>IPMT($B$2/12,D2,$B$3*12,$B$4)</f>
        <v>-281.25000000000006</v>
      </c>
      <c r="G2" s="29">
        <f>SUM(E2:F2)</f>
        <v>-1813.5819783178592</v>
      </c>
    </row>
    <row r="3" spans="1:7" ht="19">
      <c r="A3" s="74" t="s">
        <v>12</v>
      </c>
      <c r="B3" s="63">
        <v>5</v>
      </c>
      <c r="D3" s="82">
        <v>2</v>
      </c>
      <c r="E3" s="28">
        <f t="shared" ref="E3:E7" si="0">PPMT($B$2/12,D3,$B$3*12,$B$4)</f>
        <v>-1536.6416620068783</v>
      </c>
      <c r="F3" s="28">
        <f t="shared" ref="F3:F7" si="1">IPMT($B$2/12,D3,$B$3*12,$B$4)</f>
        <v>-276.94031631098107</v>
      </c>
      <c r="G3" s="29">
        <f t="shared" ref="G3:G7" si="2">SUM(E3:F3)</f>
        <v>-1813.5819783178595</v>
      </c>
    </row>
    <row r="4" spans="1:7" ht="19">
      <c r="A4" s="74" t="s">
        <v>13</v>
      </c>
      <c r="B4" s="76">
        <v>100000</v>
      </c>
      <c r="D4" s="82">
        <v>3</v>
      </c>
      <c r="E4" s="28">
        <f t="shared" si="0"/>
        <v>-1540.9634666812724</v>
      </c>
      <c r="F4" s="28">
        <f t="shared" si="1"/>
        <v>-272.61851163658673</v>
      </c>
      <c r="G4" s="29">
        <f t="shared" si="2"/>
        <v>-1813.581978317859</v>
      </c>
    </row>
    <row r="5" spans="1:7" ht="20" thickBot="1">
      <c r="A5" s="64" t="s">
        <v>14</v>
      </c>
      <c r="B5" s="33">
        <f>PMT(B2 / 12, B3 * 12, B4)</f>
        <v>-1813.5819783178592</v>
      </c>
      <c r="D5" s="82">
        <v>4</v>
      </c>
      <c r="E5" s="28">
        <f t="shared" si="0"/>
        <v>-1545.2974264313134</v>
      </c>
      <c r="F5" s="28">
        <f t="shared" si="1"/>
        <v>-268.28455188654561</v>
      </c>
      <c r="G5" s="29">
        <f t="shared" si="2"/>
        <v>-1813.581978317859</v>
      </c>
    </row>
    <row r="6" spans="1:7" ht="19">
      <c r="A6" s="4"/>
      <c r="B6" s="5"/>
      <c r="D6" s="82">
        <v>5</v>
      </c>
      <c r="E6" s="28">
        <f t="shared" si="0"/>
        <v>-1549.6435754431516</v>
      </c>
      <c r="F6" s="28">
        <f t="shared" si="1"/>
        <v>-263.93840287470755</v>
      </c>
      <c r="G6" s="29">
        <f t="shared" si="2"/>
        <v>-1813.581978317859</v>
      </c>
    </row>
    <row r="7" spans="1:7" ht="20" thickBot="1">
      <c r="D7" s="83">
        <v>6</v>
      </c>
      <c r="E7" s="32">
        <f t="shared" si="0"/>
        <v>-1554.0019479990856</v>
      </c>
      <c r="F7" s="32">
        <f t="shared" si="1"/>
        <v>-259.58003031877371</v>
      </c>
      <c r="G7" s="33">
        <f t="shared" si="2"/>
        <v>-1813.5819783178592</v>
      </c>
    </row>
    <row r="10" spans="1:7">
      <c r="B10" s="13">
        <f>708.76*12*15</f>
        <v>127576.79999999999</v>
      </c>
    </row>
  </sheetData>
  <pageMargins left="0.75" right="0.75" top="1" bottom="1" header="0.5" footer="0.5"/>
  <pageSetup orientation="portrait" horizontalDpi="4294967295" verticalDpi="4294967295"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G7"/>
  <sheetViews>
    <sheetView workbookViewId="0">
      <selection activeCell="P10" sqref="P10"/>
    </sheetView>
  </sheetViews>
  <sheetFormatPr baseColWidth="10" defaultColWidth="8.83203125" defaultRowHeight="19"/>
  <cols>
    <col min="1" max="1" width="27" style="2" customWidth="1"/>
    <col min="2" max="2" width="12.33203125" style="2" bestFit="1" customWidth="1"/>
    <col min="3" max="3" width="8.83203125" style="2"/>
    <col min="4" max="4" width="5.5" style="12" bestFit="1" customWidth="1"/>
    <col min="5" max="5" width="13" style="2" bestFit="1" customWidth="1"/>
    <col min="6" max="6" width="12.6640625" style="2" bestFit="1" customWidth="1"/>
    <col min="7" max="7" width="13" style="2" bestFit="1" customWidth="1"/>
    <col min="8" max="16384" width="8.83203125" style="2"/>
  </cols>
  <sheetData>
    <row r="1" spans="1:7" ht="40">
      <c r="A1" s="10" t="s">
        <v>11</v>
      </c>
      <c r="B1" s="11"/>
      <c r="D1" s="84" t="s">
        <v>15</v>
      </c>
      <c r="E1" s="85" t="s">
        <v>16</v>
      </c>
      <c r="F1" s="85" t="s">
        <v>17</v>
      </c>
      <c r="G1" s="81" t="s">
        <v>18</v>
      </c>
    </row>
    <row r="2" spans="1:7">
      <c r="A2" s="4" t="s">
        <v>0</v>
      </c>
      <c r="B2" s="8">
        <v>4.4999999999999998E-2</v>
      </c>
      <c r="D2" s="82">
        <v>1</v>
      </c>
      <c r="E2" s="28">
        <f>CUMPRINC($B$2 / 12, $B$3 * 12, $B$4, (D2 - 1) * 12 + 1, D2 * 12, 0)</f>
        <v>-1824.4871954171285</v>
      </c>
      <c r="F2" s="28">
        <f>CUMIPMT($B$2 / 12, $B$3 * 12, $B$4, (D2 - 1) * 12 + 1, D2 * 12, 0)</f>
        <v>-412.67511356486921</v>
      </c>
      <c r="G2" s="29">
        <f t="shared" ref="G2:G7" si="0">E2 + F2</f>
        <v>-2237.1623089819977</v>
      </c>
    </row>
    <row r="3" spans="1:7">
      <c r="A3" s="4" t="s">
        <v>12</v>
      </c>
      <c r="B3" s="2">
        <v>5</v>
      </c>
      <c r="D3" s="82">
        <v>2</v>
      </c>
      <c r="E3" s="28">
        <f>CUMPRINC($B$2 / 12, $B$3 * 12, $B$4, (D3 - 1) * 12 + 1, D3 * 12, 0)</f>
        <v>-1908.3038179633888</v>
      </c>
      <c r="F3" s="28">
        <f>CUMIPMT($B$2 / 12, $B$3 * 12, $B$4, (D3 - 1) * 12 + 1, D3 * 12, 0)</f>
        <v>-328.8584910186089</v>
      </c>
      <c r="G3" s="29">
        <f t="shared" si="0"/>
        <v>-2237.1623089819977</v>
      </c>
    </row>
    <row r="4" spans="1:7">
      <c r="A4" s="4" t="s">
        <v>13</v>
      </c>
      <c r="B4" s="9">
        <v>10000</v>
      </c>
      <c r="D4" s="82">
        <v>3</v>
      </c>
      <c r="E4" s="28">
        <f>CUMPRINC($B$2 / 12, $B$3 * 12, $B$4, (D4 - 1) * 12 + 1, D4 * 12, 0)</f>
        <v>-1995.970961484918</v>
      </c>
      <c r="F4" s="28">
        <f>CUMIPMT($B$2 / 12, $B$3 * 12, $B$4, (D4 - 1) * 12 + 1, D4 * 12, 0)</f>
        <v>-241.19134749707973</v>
      </c>
      <c r="G4" s="29">
        <f t="shared" si="0"/>
        <v>-2237.1623089819977</v>
      </c>
    </row>
    <row r="5" spans="1:7">
      <c r="A5" s="4" t="s">
        <v>14</v>
      </c>
      <c r="B5" s="5">
        <f>PMT(B2 / 12, B3 * 12, B4)</f>
        <v>-186.43019241516649</v>
      </c>
      <c r="D5" s="82">
        <v>4</v>
      </c>
      <c r="E5" s="28">
        <f>CUMPRINC($B$2 / 12, $B$3 * 12, $B$4, (D5 - 1) * 12 + 1, D5 * 12, 0)</f>
        <v>-2087.6655182416343</v>
      </c>
      <c r="F5" s="28">
        <f>CUMIPMT($B$2 / 12, $B$3 * 12, $B$4, (D5 - 1) * 12 + 1, D5 * 12, 0)</f>
        <v>-149.49679074036339</v>
      </c>
      <c r="G5" s="29">
        <f t="shared" si="0"/>
        <v>-2237.1623089819977</v>
      </c>
    </row>
    <row r="6" spans="1:7">
      <c r="D6" s="82">
        <v>5</v>
      </c>
      <c r="E6" s="28">
        <f>CUMPRINC($B$2 / 12, $B$3 * 12, $B$4, (D6 - 1) * 12 + 1, D6 * 12, 0)</f>
        <v>-2183.5725068929287</v>
      </c>
      <c r="F6" s="28">
        <f>CUMIPMT($B$2 / 12, $B$3 * 12, $B$4, (D6 - 1) * 12 + 1, D6 * 12, 0)</f>
        <v>-53.589802089069053</v>
      </c>
      <c r="G6" s="29">
        <f t="shared" si="0"/>
        <v>-2237.1623089819977</v>
      </c>
    </row>
    <row r="7" spans="1:7" ht="20" thickBot="1">
      <c r="D7" s="86" t="s">
        <v>19</v>
      </c>
      <c r="E7" s="32">
        <f>CUMPRINC($B$2 / 12, $B$3 * 12, $B$4, 1, B3 * 12, 0)</f>
        <v>-9999.9999999999982</v>
      </c>
      <c r="F7" s="32">
        <f>CUMIPMT($B$2 / 12, $B$3 * 12, $B$4, 1, B3 * 12, 0)</f>
        <v>-1185.8115449099914</v>
      </c>
      <c r="G7" s="33">
        <f t="shared" si="0"/>
        <v>-11185.81154490999</v>
      </c>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B9"/>
  <sheetViews>
    <sheetView workbookViewId="0">
      <selection activeCell="F1" sqref="F1"/>
    </sheetView>
  </sheetViews>
  <sheetFormatPr baseColWidth="10" defaultColWidth="8.83203125" defaultRowHeight="19"/>
  <cols>
    <col min="1" max="1" width="27" style="2" customWidth="1"/>
    <col min="2" max="2" width="11.5" style="2" bestFit="1" customWidth="1"/>
    <col min="3" max="16384" width="8.83203125" style="2"/>
  </cols>
  <sheetData>
    <row r="1" spans="1:2" ht="24">
      <c r="A1" s="87" t="s">
        <v>27</v>
      </c>
      <c r="B1" s="88"/>
    </row>
    <row r="2" spans="1:2">
      <c r="A2" s="74" t="s">
        <v>1</v>
      </c>
      <c r="B2" s="89">
        <v>5</v>
      </c>
    </row>
    <row r="3" spans="1:2">
      <c r="A3" s="74" t="s">
        <v>23</v>
      </c>
      <c r="B3" s="46">
        <v>-200</v>
      </c>
    </row>
    <row r="4" spans="1:2">
      <c r="A4" s="74" t="s">
        <v>13</v>
      </c>
      <c r="B4" s="46">
        <v>11000</v>
      </c>
    </row>
    <row r="5" spans="1:2">
      <c r="A5" s="74" t="s">
        <v>24</v>
      </c>
      <c r="B5" s="46">
        <v>0</v>
      </c>
    </row>
    <row r="6" spans="1:2">
      <c r="A6" s="74" t="s">
        <v>25</v>
      </c>
      <c r="B6" s="90">
        <v>0</v>
      </c>
    </row>
    <row r="7" spans="1:2">
      <c r="A7" s="74" t="s">
        <v>28</v>
      </c>
      <c r="B7" s="91">
        <v>0.04</v>
      </c>
    </row>
    <row r="8" spans="1:2" ht="20" thickBot="1">
      <c r="A8" s="64" t="s">
        <v>0</v>
      </c>
      <c r="B8" s="92">
        <f>RATE(B2*12,B3,B4,B5,B7)</f>
        <v>2.9996173167753694E-3</v>
      </c>
    </row>
    <row r="9" spans="1:2">
      <c r="B9" s="8"/>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E23"/>
  <sheetViews>
    <sheetView workbookViewId="0">
      <selection activeCell="F21" sqref="F21"/>
    </sheetView>
  </sheetViews>
  <sheetFormatPr baseColWidth="10" defaultColWidth="8.83203125" defaultRowHeight="17"/>
  <cols>
    <col min="1" max="1" width="26" style="14" bestFit="1" customWidth="1"/>
    <col min="2" max="2" width="10.5" style="14" bestFit="1" customWidth="1"/>
    <col min="3" max="3" width="23.33203125" style="14" customWidth="1"/>
    <col min="4" max="4" width="5.5" style="14" customWidth="1"/>
    <col min="5" max="5" width="18.5" style="14" customWidth="1"/>
    <col min="6" max="6" width="18.33203125" style="14" customWidth="1"/>
    <col min="7" max="7" width="23.1640625" style="14" customWidth="1"/>
    <col min="8" max="9" width="8.83203125" style="14"/>
    <col min="10" max="10" width="11.33203125" style="14" bestFit="1" customWidth="1"/>
    <col min="11" max="16384" width="8.83203125" style="14"/>
  </cols>
  <sheetData>
    <row r="1" spans="1:5" ht="24">
      <c r="A1" s="87" t="s">
        <v>22</v>
      </c>
      <c r="B1" s="93"/>
    </row>
    <row r="2" spans="1:5">
      <c r="A2" s="94" t="s">
        <v>0</v>
      </c>
      <c r="B2" s="95">
        <v>0.04</v>
      </c>
    </row>
    <row r="3" spans="1:5">
      <c r="A3" s="94" t="s">
        <v>23</v>
      </c>
      <c r="B3" s="96">
        <v>-1000</v>
      </c>
    </row>
    <row r="4" spans="1:5">
      <c r="A4" s="94" t="s">
        <v>13</v>
      </c>
      <c r="B4" s="96">
        <v>160000</v>
      </c>
    </row>
    <row r="5" spans="1:5">
      <c r="A5" s="94" t="s">
        <v>24</v>
      </c>
      <c r="B5" s="96">
        <v>0</v>
      </c>
    </row>
    <row r="6" spans="1:5">
      <c r="A6" s="94" t="s">
        <v>25</v>
      </c>
      <c r="B6" s="97">
        <v>0</v>
      </c>
    </row>
    <row r="7" spans="1:5" ht="18" thickBot="1">
      <c r="A7" s="98" t="s">
        <v>26</v>
      </c>
      <c r="B7" s="99">
        <f>NPER(B2/12,B3,B4,B5,0)</f>
        <v>229.02287428661674</v>
      </c>
    </row>
    <row r="8" spans="1:5">
      <c r="D8" s="15"/>
      <c r="E8" s="15"/>
    </row>
    <row r="9" spans="1:5">
      <c r="D9" s="15"/>
      <c r="E9" s="15"/>
    </row>
    <row r="10" spans="1:5">
      <c r="D10" s="15"/>
      <c r="E10" s="15"/>
    </row>
    <row r="11" spans="1:5">
      <c r="D11" s="15"/>
      <c r="E11" s="15"/>
    </row>
    <row r="12" spans="1:5">
      <c r="D12" s="15"/>
      <c r="E12" s="15"/>
    </row>
    <row r="13" spans="1:5">
      <c r="D13" s="15"/>
      <c r="E13" s="15"/>
    </row>
    <row r="14" spans="1:5">
      <c r="D14" s="15"/>
      <c r="E14" s="15"/>
    </row>
    <row r="15" spans="1:5">
      <c r="D15" s="15"/>
      <c r="E15" s="15"/>
    </row>
    <row r="16" spans="1:5">
      <c r="D16" s="15"/>
      <c r="E16" s="15"/>
    </row>
    <row r="17" spans="4:5">
      <c r="D17" s="15"/>
      <c r="E17" s="15"/>
    </row>
    <row r="18" spans="4:5">
      <c r="D18" s="15"/>
      <c r="E18" s="15"/>
    </row>
    <row r="19" spans="4:5">
      <c r="D19" s="15"/>
      <c r="E19" s="15"/>
    </row>
    <row r="20" spans="4:5">
      <c r="D20" s="15"/>
      <c r="E20" s="15"/>
    </row>
    <row r="21" spans="4:5">
      <c r="D21" s="15"/>
      <c r="E21" s="15"/>
    </row>
    <row r="22" spans="4:5">
      <c r="D22" s="15"/>
      <c r="E22" s="15"/>
    </row>
    <row r="23" spans="4:5">
      <c r="D23" s="15"/>
      <c r="E23" s="15"/>
    </row>
  </sheetData>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workbookViewId="0">
      <selection activeCell="H13" sqref="H13"/>
    </sheetView>
  </sheetViews>
  <sheetFormatPr baseColWidth="10" defaultColWidth="8.83203125" defaultRowHeight="19"/>
  <cols>
    <col min="1" max="1" width="24.1640625" style="16" bestFit="1" customWidth="1"/>
    <col min="2" max="2" width="10" style="2" bestFit="1" customWidth="1"/>
    <col min="3" max="3" width="8.83203125" style="2" bestFit="1" customWidth="1"/>
    <col min="4" max="7" width="9.33203125" style="2" bestFit="1" customWidth="1"/>
    <col min="8" max="8" width="10.6640625" bestFit="1" customWidth="1"/>
  </cols>
  <sheetData>
    <row r="1" spans="1:8">
      <c r="A1" s="100" t="s">
        <v>15</v>
      </c>
      <c r="B1" s="57">
        <v>0</v>
      </c>
      <c r="C1" s="57">
        <v>1</v>
      </c>
      <c r="D1" s="57">
        <v>2</v>
      </c>
      <c r="E1" s="57">
        <v>3</v>
      </c>
      <c r="F1" s="57">
        <v>4</v>
      </c>
      <c r="G1" s="101">
        <v>5</v>
      </c>
      <c r="H1" s="20"/>
    </row>
    <row r="2" spans="1:8">
      <c r="A2" s="74" t="s">
        <v>29</v>
      </c>
      <c r="B2" s="39"/>
      <c r="C2" s="26"/>
      <c r="D2" s="26"/>
      <c r="E2" s="26"/>
      <c r="F2" s="26"/>
      <c r="G2" s="63"/>
      <c r="H2" s="20"/>
    </row>
    <row r="3" spans="1:8">
      <c r="A3" s="74" t="s">
        <v>30</v>
      </c>
      <c r="B3" s="51">
        <v>-50000</v>
      </c>
      <c r="C3" s="51">
        <v>-5000</v>
      </c>
      <c r="D3" s="51">
        <v>15000</v>
      </c>
      <c r="E3" s="51">
        <v>20000</v>
      </c>
      <c r="F3" s="51">
        <v>21000</v>
      </c>
      <c r="G3" s="27">
        <v>22000</v>
      </c>
      <c r="H3" s="21"/>
    </row>
    <row r="4" spans="1:8">
      <c r="A4" s="74" t="s">
        <v>31</v>
      </c>
      <c r="B4" s="51"/>
      <c r="C4" s="51"/>
      <c r="D4" s="51"/>
      <c r="E4" s="51"/>
      <c r="F4" s="51"/>
      <c r="G4" s="27"/>
    </row>
    <row r="5" spans="1:8">
      <c r="A5" s="74" t="s">
        <v>32</v>
      </c>
      <c r="B5" s="102">
        <v>0.1</v>
      </c>
      <c r="C5" s="26"/>
      <c r="D5" s="26"/>
      <c r="E5" s="26"/>
      <c r="F5" s="26"/>
      <c r="G5" s="63"/>
    </row>
    <row r="6" spans="1:8" ht="20" thickBot="1">
      <c r="A6" s="64" t="s">
        <v>34</v>
      </c>
      <c r="B6" s="104">
        <f>IRR(B3:G3,B5)</f>
        <v>0.10513281217255765</v>
      </c>
      <c r="C6" s="31"/>
      <c r="D6" s="31"/>
      <c r="E6" s="31"/>
      <c r="F6" s="31"/>
      <c r="G6" s="103"/>
    </row>
    <row r="7" spans="1:8">
      <c r="A7" s="2"/>
    </row>
    <row r="8" spans="1:8">
      <c r="A8" s="2"/>
    </row>
    <row r="9" spans="1:8">
      <c r="A9" s="2"/>
    </row>
    <row r="10" spans="1:8">
      <c r="A10" s="2"/>
    </row>
    <row r="11" spans="1:8">
      <c r="A11" s="2"/>
    </row>
    <row r="12" spans="1:8">
      <c r="A12" s="2"/>
    </row>
    <row r="13" spans="1:8">
      <c r="A13" s="2"/>
    </row>
    <row r="14" spans="1:8">
      <c r="A14" s="2"/>
    </row>
    <row r="15" spans="1:8">
      <c r="A15" s="2"/>
    </row>
    <row r="16" spans="1:8" s="2" customFormat="1">
      <c r="H16"/>
    </row>
    <row r="17" spans="8:8" s="2" customFormat="1">
      <c r="H17"/>
    </row>
    <row r="18" spans="8:8" s="2" customFormat="1">
      <c r="H18"/>
    </row>
    <row r="19" spans="8:8" s="2" customFormat="1">
      <c r="H19"/>
    </row>
    <row r="20" spans="8:8" s="2" customFormat="1">
      <c r="H20"/>
    </row>
    <row r="21" spans="8:8" s="2" customFormat="1">
      <c r="H21"/>
    </row>
    <row r="22" spans="8:8" s="2" customFormat="1">
      <c r="H22"/>
    </row>
    <row r="23" spans="8:8" s="2" customFormat="1">
      <c r="H23"/>
    </row>
    <row r="24" spans="8:8" s="2" customFormat="1">
      <c r="H24"/>
    </row>
    <row r="25" spans="8:8" s="2" customFormat="1">
      <c r="H25"/>
    </row>
    <row r="26" spans="8:8" s="2" customFormat="1">
      <c r="H26"/>
    </row>
    <row r="27" spans="8:8" s="2" customFormat="1">
      <c r="H27"/>
    </row>
    <row r="28" spans="8:8" s="2" customFormat="1">
      <c r="H28"/>
    </row>
    <row r="29" spans="8:8" s="2" customFormat="1">
      <c r="H29"/>
    </row>
    <row r="30" spans="8:8" s="2" customFormat="1">
      <c r="H30"/>
    </row>
    <row r="31" spans="8:8" s="2" customFormat="1">
      <c r="H31"/>
    </row>
    <row r="32" spans="8:8" s="2" customFormat="1">
      <c r="H32"/>
    </row>
    <row r="33" spans="8:8" s="2" customFormat="1">
      <c r="H33"/>
    </row>
  </sheetData>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5"/>
  <sheetViews>
    <sheetView workbookViewId="0">
      <selection activeCell="B7" sqref="B7"/>
    </sheetView>
  </sheetViews>
  <sheetFormatPr baseColWidth="10" defaultColWidth="8.83203125" defaultRowHeight="13"/>
  <cols>
    <col min="1" max="1" width="22.5" style="19" bestFit="1" customWidth="1"/>
    <col min="2" max="2" width="12.33203125" bestFit="1" customWidth="1"/>
    <col min="3" max="3" width="10.83203125" bestFit="1" customWidth="1"/>
    <col min="4" max="7" width="11.5" bestFit="1" customWidth="1"/>
    <col min="8" max="8" width="10.6640625" bestFit="1" customWidth="1"/>
  </cols>
  <sheetData>
    <row r="1" spans="1:8" ht="19">
      <c r="A1" s="16"/>
      <c r="B1" s="2"/>
      <c r="C1" s="2"/>
      <c r="D1" s="2"/>
      <c r="E1" s="2"/>
      <c r="F1" s="2"/>
      <c r="G1" s="2"/>
      <c r="H1" s="2"/>
    </row>
    <row r="2" spans="1:8" ht="19">
      <c r="A2" s="4" t="s">
        <v>15</v>
      </c>
      <c r="B2" s="12">
        <v>0</v>
      </c>
      <c r="C2" s="12">
        <v>1</v>
      </c>
      <c r="D2" s="12">
        <v>2</v>
      </c>
      <c r="E2" s="12">
        <v>3</v>
      </c>
      <c r="F2" s="12">
        <v>4</v>
      </c>
      <c r="G2" s="12">
        <v>5</v>
      </c>
      <c r="H2" s="12"/>
    </row>
    <row r="3" spans="1:8" ht="19">
      <c r="A3" s="17" t="s">
        <v>29</v>
      </c>
      <c r="B3" s="12"/>
      <c r="C3" s="2"/>
      <c r="D3" s="2"/>
      <c r="E3" s="2"/>
      <c r="F3" s="2"/>
      <c r="G3" s="2"/>
      <c r="H3" s="12"/>
    </row>
    <row r="4" spans="1:8" ht="19">
      <c r="A4" s="4" t="s">
        <v>30</v>
      </c>
      <c r="B4" s="3">
        <v>-50000</v>
      </c>
      <c r="C4" s="3">
        <v>-5000</v>
      </c>
      <c r="D4" s="3">
        <v>15000</v>
      </c>
      <c r="E4" s="3">
        <v>20000</v>
      </c>
      <c r="F4" s="3">
        <v>21000</v>
      </c>
      <c r="G4" s="3">
        <v>22000</v>
      </c>
      <c r="H4" s="3"/>
    </row>
    <row r="5" spans="1:8" ht="19">
      <c r="A5" s="17" t="s">
        <v>31</v>
      </c>
      <c r="B5" s="3"/>
      <c r="C5" s="3"/>
      <c r="D5" s="3"/>
      <c r="E5" s="3"/>
      <c r="F5" s="3"/>
      <c r="G5" s="3"/>
      <c r="H5" s="2"/>
    </row>
    <row r="6" spans="1:8" ht="19">
      <c r="A6" s="4" t="s">
        <v>32</v>
      </c>
      <c r="B6" s="18">
        <v>0.1</v>
      </c>
      <c r="C6" s="2"/>
      <c r="D6" s="2"/>
      <c r="E6" s="2"/>
      <c r="F6" s="2"/>
      <c r="G6" s="2"/>
      <c r="H6" s="2"/>
    </row>
    <row r="7" spans="1:8" ht="19">
      <c r="A7" s="4" t="s">
        <v>33</v>
      </c>
      <c r="B7" s="3">
        <f>NPV(B6,B4:G4)</f>
        <v>800.98850674628909</v>
      </c>
      <c r="C7" s="3"/>
      <c r="D7" s="2"/>
      <c r="E7" s="2"/>
      <c r="F7" s="2"/>
      <c r="G7" s="2"/>
      <c r="H7" s="2"/>
    </row>
    <row r="8" spans="1:8" ht="19">
      <c r="A8" s="2"/>
      <c r="B8" s="2"/>
      <c r="C8" s="2"/>
      <c r="D8" s="2"/>
      <c r="E8" s="2"/>
      <c r="F8" s="2"/>
      <c r="G8" s="2"/>
      <c r="H8" s="2"/>
    </row>
    <row r="9" spans="1:8" ht="19">
      <c r="A9" s="2"/>
      <c r="B9" s="2"/>
      <c r="C9" s="2"/>
      <c r="D9" s="2"/>
      <c r="E9" s="2"/>
      <c r="F9" s="2"/>
      <c r="G9" s="2"/>
      <c r="H9" s="2"/>
    </row>
    <row r="10" spans="1:8">
      <c r="A10"/>
    </row>
    <row r="11" spans="1:8">
      <c r="A11"/>
    </row>
    <row r="12" spans="1:8">
      <c r="A12"/>
    </row>
    <row r="13" spans="1:8">
      <c r="A13"/>
    </row>
    <row r="14" spans="1:8">
      <c r="A14"/>
    </row>
    <row r="15" spans="1:8">
      <c r="A15"/>
    </row>
    <row r="16" spans="1:8">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FV</vt:lpstr>
      <vt:lpstr>PV</vt:lpstr>
      <vt:lpstr>PMT</vt:lpstr>
      <vt:lpstr>PPMT &amp; IPMT</vt:lpstr>
      <vt:lpstr>CUMPRINC &amp; CUMIPMT</vt:lpstr>
      <vt:lpstr>RATE</vt:lpstr>
      <vt:lpstr>NPER</vt:lpstr>
      <vt:lpstr>IRR</vt:lpstr>
      <vt:lpstr>NPV</vt:lpstr>
      <vt:lpstr>SLN</vt:lpstr>
      <vt:lpstr>DB</vt:lpstr>
      <vt:lpstr>DDB</vt:lpstr>
      <vt:lpstr>SYD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dc:creator>
  <cp:lastModifiedBy>Microsoft Office User</cp:lastModifiedBy>
  <dcterms:created xsi:type="dcterms:W3CDTF">2013-02-21T22:16:14Z</dcterms:created>
  <dcterms:modified xsi:type="dcterms:W3CDTF">2019-07-09T00:47:38Z</dcterms:modified>
</cp:coreProperties>
</file>