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69A106F-8996-4F9D-97F2-B0DF75B93733}" xr6:coauthVersionLast="47" xr6:coauthVersionMax="47" xr10:uidLastSave="{00000000-0000-0000-0000-000000000000}"/>
  <bookViews>
    <workbookView xWindow="-120" yWindow="-120" windowWidth="29040" windowHeight="18240" tabRatio="820" firstSheet="7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GD'!$A$1:$Y$2134</definedName>
    <definedName name="DatosExternos_1" localSheetId="7" hidden="1">GD_MODULOS!$A$1:$I$28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16" r:id="rId19"/>
    <pivotCache cacheId="1022" r:id="rId20"/>
    <pivotCache cacheId="1028" r:id="rId21"/>
    <pivotCache cacheId="1039" r:id="rId22"/>
    <pivotCache cacheId="1044" r:id="rId23"/>
    <pivotCache cacheId="1051" r:id="rId24"/>
    <pivotCache cacheId="105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N25" i="42" s="1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M41" i="42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N77" i="42" s="1"/>
  <c r="M78" i="42"/>
  <c r="M79" i="42"/>
  <c r="M80" i="42"/>
  <c r="M81" i="42"/>
  <c r="M82" i="42"/>
  <c r="M83" i="42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N96" i="42" s="1"/>
  <c r="M96" i="42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2" i="42"/>
  <c r="N13" i="42"/>
  <c r="N22" i="42"/>
  <c r="N23" i="42"/>
  <c r="N26" i="42"/>
  <c r="N27" i="42"/>
  <c r="N36" i="42"/>
  <c r="N37" i="42"/>
  <c r="N38" i="42"/>
  <c r="N39" i="42"/>
  <c r="N40" i="42"/>
  <c r="N41" i="42"/>
  <c r="N52" i="42"/>
  <c r="N53" i="42"/>
  <c r="N54" i="42"/>
  <c r="N55" i="42"/>
  <c r="N57" i="42"/>
  <c r="N64" i="42"/>
  <c r="N65" i="42"/>
  <c r="N66" i="42"/>
  <c r="N67" i="42"/>
  <c r="N68" i="42"/>
  <c r="N69" i="42"/>
  <c r="N78" i="42"/>
  <c r="N79" i="42"/>
  <c r="N80" i="42"/>
  <c r="N81" i="42"/>
  <c r="N82" i="42"/>
  <c r="N83" i="42"/>
  <c r="N85" i="42"/>
  <c r="N92" i="42"/>
  <c r="N93" i="42"/>
  <c r="N94" i="42"/>
  <c r="N95" i="42"/>
  <c r="N97" i="42"/>
  <c r="N99" i="42"/>
  <c r="N106" i="42"/>
  <c r="N107" i="42"/>
  <c r="N108" i="42"/>
  <c r="N109" i="42"/>
  <c r="N110" i="42"/>
  <c r="N111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68" i="39"/>
  <c r="Q2" i="39"/>
  <c r="Q3" i="39"/>
  <c r="Q4" i="39"/>
  <c r="Q5" i="39"/>
  <c r="Q6" i="39"/>
  <c r="Q7" i="39"/>
  <c r="Q8" i="39"/>
  <c r="U8" i="39" s="1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U22" i="39" s="1"/>
  <c r="Q23" i="39"/>
  <c r="Q24" i="39"/>
  <c r="Q25" i="39"/>
  <c r="U25" i="39" s="1"/>
  <c r="Q26" i="39"/>
  <c r="U26" i="39" s="1"/>
  <c r="Q27" i="39"/>
  <c r="Q28" i="39"/>
  <c r="Q29" i="39"/>
  <c r="Q30" i="39"/>
  <c r="Q31" i="39"/>
  <c r="Q32" i="39"/>
  <c r="Q33" i="39"/>
  <c r="Q34" i="39"/>
  <c r="Q35" i="39"/>
  <c r="Q36" i="39"/>
  <c r="U36" i="39" s="1"/>
  <c r="Q37" i="39"/>
  <c r="Q38" i="39"/>
  <c r="Q39" i="39"/>
  <c r="U39" i="39" s="1"/>
  <c r="Q40" i="39"/>
  <c r="U40" i="39" s="1"/>
  <c r="Q41" i="39"/>
  <c r="Q42" i="39"/>
  <c r="U42" i="39" s="1"/>
  <c r="Q43" i="39"/>
  <c r="Q44" i="39"/>
  <c r="Q45" i="39"/>
  <c r="Q46" i="39"/>
  <c r="Q47" i="39"/>
  <c r="Q48" i="39"/>
  <c r="Q49" i="39"/>
  <c r="Q50" i="39"/>
  <c r="U50" i="39" s="1"/>
  <c r="Q51" i="39"/>
  <c r="Q52" i="39"/>
  <c r="Q53" i="39"/>
  <c r="U53" i="39" s="1"/>
  <c r="Q54" i="39"/>
  <c r="U54" i="39" s="1"/>
  <c r="Q55" i="39"/>
  <c r="Q56" i="39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U68" i="39" s="1"/>
  <c r="Q69" i="39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Q80" i="39"/>
  <c r="Q81" i="39"/>
  <c r="U81" i="39" s="1"/>
  <c r="Q82" i="39"/>
  <c r="U82" i="39" s="1"/>
  <c r="Q83" i="39"/>
  <c r="Q84" i="39"/>
  <c r="Q85" i="39"/>
  <c r="Q86" i="39"/>
  <c r="Q87" i="39"/>
  <c r="Q88" i="39"/>
  <c r="Q89" i="39"/>
  <c r="Q90" i="39"/>
  <c r="Q91" i="39"/>
  <c r="Q92" i="39"/>
  <c r="U92" i="39" s="1"/>
  <c r="Q93" i="39"/>
  <c r="Q94" i="39"/>
  <c r="Q95" i="39"/>
  <c r="U95" i="39" s="1"/>
  <c r="Q96" i="39"/>
  <c r="U96" i="39" s="1"/>
  <c r="Q97" i="39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Q108" i="39"/>
  <c r="Q109" i="39"/>
  <c r="U109" i="39" s="1"/>
  <c r="Q110" i="39"/>
  <c r="U110" i="39" s="1"/>
  <c r="Q111" i="39"/>
  <c r="Q112" i="39"/>
  <c r="Q113" i="39"/>
  <c r="Q114" i="39"/>
  <c r="Q115" i="39"/>
  <c r="Q116" i="39"/>
  <c r="Q117" i="39"/>
  <c r="Q118" i="39"/>
  <c r="Q119" i="39"/>
  <c r="Q120" i="39"/>
  <c r="U120" i="39" s="1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Q136" i="39"/>
  <c r="Q137" i="39"/>
  <c r="U137" i="39" s="1"/>
  <c r="Q138" i="39"/>
  <c r="U138" i="39" s="1"/>
  <c r="Q139" i="39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Q150" i="39"/>
  <c r="Q151" i="39"/>
  <c r="U151" i="39" s="1"/>
  <c r="Q152" i="39"/>
  <c r="U152" i="39" s="1"/>
  <c r="Q153" i="39"/>
  <c r="Q154" i="39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U165" i="39" s="1"/>
  <c r="Q166" i="39"/>
  <c r="U166" i="39" s="1"/>
  <c r="Q167" i="39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Q178" i="39"/>
  <c r="Q179" i="39"/>
  <c r="U179" i="39" s="1"/>
  <c r="Q180" i="39"/>
  <c r="U180" i="39" s="1"/>
  <c r="Q181" i="39"/>
  <c r="Q182" i="39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U193" i="39" s="1"/>
  <c r="Q194" i="39"/>
  <c r="U194" i="39" s="1"/>
  <c r="Q195" i="39"/>
  <c r="Q196" i="39"/>
  <c r="U196" i="39" s="1"/>
  <c r="Q197" i="39"/>
  <c r="Q198" i="39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U221" i="39" s="1"/>
  <c r="Q222" i="39"/>
  <c r="U222" i="39" s="1"/>
  <c r="Q223" i="39"/>
  <c r="Q224" i="39"/>
  <c r="Q225" i="39"/>
  <c r="Q226" i="39"/>
  <c r="Q227" i="39"/>
  <c r="Q228" i="39"/>
  <c r="Q229" i="39"/>
  <c r="Q230" i="39"/>
  <c r="Q231" i="39"/>
  <c r="Q232" i="39"/>
  <c r="U232" i="39" s="1"/>
  <c r="Q233" i="39"/>
  <c r="Q234" i="39"/>
  <c r="Q235" i="39"/>
  <c r="Q236" i="39"/>
  <c r="U236" i="39" s="1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U249" i="39" s="1"/>
  <c r="Q250" i="39"/>
  <c r="U250" i="39" s="1"/>
  <c r="Q251" i="39"/>
  <c r="Q252" i="39"/>
  <c r="Q253" i="39"/>
  <c r="Q254" i="39"/>
  <c r="Q255" i="39"/>
  <c r="Q256" i="39"/>
  <c r="Q257" i="39"/>
  <c r="Q258" i="39"/>
  <c r="Q259" i="39"/>
  <c r="Q260" i="39"/>
  <c r="U260" i="39" s="1"/>
  <c r="Q261" i="39"/>
  <c r="Q262" i="39"/>
  <c r="Q263" i="39"/>
  <c r="U263" i="39" s="1"/>
  <c r="Q264" i="39"/>
  <c r="U264" i="39" s="1"/>
  <c r="Q265" i="39"/>
  <c r="Q266" i="39"/>
  <c r="U266" i="39" s="1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Q288" i="39"/>
  <c r="U288" i="39" s="1"/>
  <c r="Q289" i="39"/>
  <c r="Q290" i="39"/>
  <c r="Q291" i="39"/>
  <c r="U291" i="39" s="1"/>
  <c r="Q292" i="39"/>
  <c r="U292" i="39" s="1"/>
  <c r="Q293" i="39"/>
  <c r="Q294" i="39"/>
  <c r="U294" i="39" s="1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U305" i="39" s="1"/>
  <c r="Q306" i="39"/>
  <c r="U306" i="39" s="1"/>
  <c r="Q307" i="39"/>
  <c r="Q308" i="39"/>
  <c r="Q309" i="39"/>
  <c r="Q310" i="39"/>
  <c r="Q311" i="39"/>
  <c r="Q312" i="39"/>
  <c r="Q313" i="39"/>
  <c r="Q314" i="39"/>
  <c r="Q315" i="39"/>
  <c r="Q316" i="39"/>
  <c r="U316" i="39" s="1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U333" i="39" s="1"/>
  <c r="Q334" i="39"/>
  <c r="U334" i="39" s="1"/>
  <c r="Q335" i="39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U347" i="39" s="1"/>
  <c r="Q348" i="39"/>
  <c r="U348" i="39" s="1"/>
  <c r="Q349" i="39"/>
  <c r="Q350" i="39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U362" i="39" s="1"/>
  <c r="Q363" i="39"/>
  <c r="Q364" i="39"/>
  <c r="Q365" i="39"/>
  <c r="Q366" i="39"/>
  <c r="Q367" i="39"/>
  <c r="Q368" i="39"/>
  <c r="Q369" i="39"/>
  <c r="Q370" i="39"/>
  <c r="Q371" i="39"/>
  <c r="Q372" i="39"/>
  <c r="U372" i="39" s="1"/>
  <c r="Q373" i="39"/>
  <c r="Q374" i="39"/>
  <c r="Q375" i="39"/>
  <c r="U375" i="39" s="1"/>
  <c r="Q376" i="39"/>
  <c r="U376" i="39" s="1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Q388" i="39"/>
  <c r="Q389" i="39"/>
  <c r="U389" i="39" s="1"/>
  <c r="Q390" i="39"/>
  <c r="U390" i="39" s="1"/>
  <c r="Q391" i="39"/>
  <c r="Q392" i="39"/>
  <c r="U392" i="39" s="1"/>
  <c r="Q393" i="39"/>
  <c r="Q394" i="39"/>
  <c r="Q395" i="39"/>
  <c r="Q396" i="39"/>
  <c r="Q397" i="39"/>
  <c r="Q398" i="39"/>
  <c r="Q399" i="39"/>
  <c r="Q400" i="39"/>
  <c r="U400" i="39" s="1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Q411" i="39"/>
  <c r="Q412" i="39"/>
  <c r="Q413" i="39"/>
  <c r="Q414" i="39"/>
  <c r="U414" i="39" s="1"/>
  <c r="Q415" i="39"/>
  <c r="Q416" i="39"/>
  <c r="Q417" i="39"/>
  <c r="U417" i="39" s="1"/>
  <c r="Q418" i="39"/>
  <c r="U418" i="39" s="1"/>
  <c r="Q419" i="39"/>
  <c r="Q420" i="39"/>
  <c r="Q421" i="39"/>
  <c r="Q422" i="39"/>
  <c r="Q423" i="39"/>
  <c r="Q424" i="39"/>
  <c r="Q425" i="39"/>
  <c r="Q426" i="39"/>
  <c r="Q427" i="39"/>
  <c r="Q428" i="39"/>
  <c r="U428" i="39" s="1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Q442" i="39"/>
  <c r="U442" i="39" s="1"/>
  <c r="Q443" i="39"/>
  <c r="Q444" i="39"/>
  <c r="Q445" i="39"/>
  <c r="U445" i="39" s="1"/>
  <c r="Q446" i="39"/>
  <c r="U446" i="39" s="1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U17" i="39" s="1"/>
  <c r="S18" i="39"/>
  <c r="U18" i="39" s="1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U66" i="39" s="1"/>
  <c r="S67" i="39"/>
  <c r="S68" i="39"/>
  <c r="S69" i="39"/>
  <c r="S70" i="39"/>
  <c r="S71" i="39"/>
  <c r="S72" i="39"/>
  <c r="S73" i="39"/>
  <c r="U73" i="39" s="1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U115" i="39" s="1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S140" i="39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U171" i="39" s="1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U213" i="39" s="1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U234" i="39" s="1"/>
  <c r="S235" i="39"/>
  <c r="S236" i="39"/>
  <c r="S237" i="39"/>
  <c r="S238" i="39"/>
  <c r="S239" i="39"/>
  <c r="U239" i="39" s="1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U269" i="39" s="1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S280" i="39"/>
  <c r="S281" i="39"/>
  <c r="U281" i="39" s="1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U311" i="39" s="1"/>
  <c r="S312" i="39"/>
  <c r="U312" i="39" s="1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U360" i="39" s="1"/>
  <c r="S361" i="39"/>
  <c r="S362" i="39"/>
  <c r="S363" i="39"/>
  <c r="S364" i="39"/>
  <c r="S365" i="39"/>
  <c r="S366" i="39"/>
  <c r="S367" i="39"/>
  <c r="U367" i="39" s="1"/>
  <c r="S368" i="39"/>
  <c r="U368" i="39" s="1"/>
  <c r="S369" i="39"/>
  <c r="S370" i="39"/>
  <c r="S371" i="39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U410" i="39" s="1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S433" i="39"/>
  <c r="S434" i="39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U465" i="39" s="1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3" i="39"/>
  <c r="U14" i="39"/>
  <c r="U15" i="39"/>
  <c r="U16" i="39"/>
  <c r="U27" i="39"/>
  <c r="U28" i="39"/>
  <c r="U29" i="39"/>
  <c r="U30" i="39"/>
  <c r="U31" i="39"/>
  <c r="U41" i="39"/>
  <c r="U55" i="39"/>
  <c r="U56" i="39"/>
  <c r="U57" i="39"/>
  <c r="U58" i="39"/>
  <c r="U59" i="39"/>
  <c r="U67" i="39"/>
  <c r="U69" i="39"/>
  <c r="U71" i="39"/>
  <c r="U83" i="39"/>
  <c r="U84" i="39"/>
  <c r="U87" i="39"/>
  <c r="U88" i="39"/>
  <c r="U97" i="39"/>
  <c r="U99" i="39"/>
  <c r="U111" i="39"/>
  <c r="U112" i="39"/>
  <c r="U113" i="39"/>
  <c r="U114" i="39"/>
  <c r="U125" i="39"/>
  <c r="U126" i="39"/>
  <c r="U127" i="39"/>
  <c r="U128" i="39"/>
  <c r="U129" i="39"/>
  <c r="U131" i="39"/>
  <c r="U139" i="39"/>
  <c r="U153" i="39"/>
  <c r="U154" i="39"/>
  <c r="U155" i="39"/>
  <c r="U156" i="39"/>
  <c r="U157" i="39"/>
  <c r="U167" i="39"/>
  <c r="U169" i="39"/>
  <c r="U181" i="39"/>
  <c r="U182" i="39"/>
  <c r="U185" i="39"/>
  <c r="U186" i="39"/>
  <c r="U195" i="39"/>
  <c r="U197" i="39"/>
  <c r="U207" i="39"/>
  <c r="U208" i="39"/>
  <c r="U209" i="39"/>
  <c r="U210" i="39"/>
  <c r="U211" i="39"/>
  <c r="U212" i="39"/>
  <c r="U223" i="39"/>
  <c r="U224" i="39"/>
  <c r="U225" i="39"/>
  <c r="U226" i="39"/>
  <c r="U227" i="39"/>
  <c r="U229" i="39"/>
  <c r="U235" i="39"/>
  <c r="U237" i="39"/>
  <c r="U251" i="39"/>
  <c r="U252" i="39"/>
  <c r="U253" i="39"/>
  <c r="U254" i="39"/>
  <c r="U255" i="39"/>
  <c r="U265" i="39"/>
  <c r="U267" i="39"/>
  <c r="U279" i="39"/>
  <c r="U280" i="39"/>
  <c r="U283" i="39"/>
  <c r="U284" i="39"/>
  <c r="U293" i="39"/>
  <c r="U295" i="39"/>
  <c r="U307" i="39"/>
  <c r="U308" i="39"/>
  <c r="U309" i="39"/>
  <c r="U310" i="39"/>
  <c r="U321" i="39"/>
  <c r="U322" i="39"/>
  <c r="U323" i="39"/>
  <c r="U324" i="39"/>
  <c r="U325" i="39"/>
  <c r="U327" i="39"/>
  <c r="U335" i="39"/>
  <c r="U349" i="39"/>
  <c r="U350" i="39"/>
  <c r="U351" i="39"/>
  <c r="U352" i="39"/>
  <c r="U353" i="39"/>
  <c r="U361" i="39"/>
  <c r="U363" i="39"/>
  <c r="U365" i="39"/>
  <c r="U377" i="39"/>
  <c r="U378" i="39"/>
  <c r="U380" i="39"/>
  <c r="U381" i="39"/>
  <c r="U382" i="39"/>
  <c r="U391" i="39"/>
  <c r="U405" i="39"/>
  <c r="U406" i="39"/>
  <c r="U407" i="39"/>
  <c r="U408" i="39"/>
  <c r="U409" i="39"/>
  <c r="U420" i="39"/>
  <c r="U421" i="39"/>
  <c r="U422" i="39"/>
  <c r="U423" i="39"/>
  <c r="U433" i="39"/>
  <c r="U434" i="39"/>
  <c r="U447" i="39"/>
  <c r="U448" i="39"/>
  <c r="U449" i="39"/>
  <c r="U450" i="39"/>
  <c r="U451" i="39"/>
  <c r="U458" i="39"/>
  <c r="U459" i="39"/>
  <c r="U461" i="39"/>
  <c r="U463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AA681" i="20"/>
  <c r="AA1359" i="20"/>
  <c r="AA1571" i="20"/>
  <c r="AA1927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34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73" i="20"/>
  <c r="AB1782" i="20"/>
  <c r="AB1797" i="20"/>
  <c r="AB1799" i="20"/>
  <c r="AB1803" i="20"/>
  <c r="AB1821" i="20"/>
  <c r="AB1835" i="20"/>
  <c r="AB1871" i="20"/>
  <c r="AB1880" i="20"/>
  <c r="AB1895" i="20"/>
  <c r="AB1900" i="20"/>
  <c r="AB1923" i="20"/>
  <c r="AB1924" i="20"/>
  <c r="AB1940" i="20"/>
  <c r="AB1951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33" i="20"/>
  <c r="AB2044" i="20"/>
  <c r="AB2047" i="20"/>
  <c r="AB2062" i="20"/>
  <c r="AB2076" i="20"/>
  <c r="AB2084" i="20"/>
  <c r="AB2092" i="20"/>
  <c r="AB2127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N4" i="34" s="1"/>
  <c r="O4" i="34" s="1"/>
  <c r="I5" i="34"/>
  <c r="N5" i="34" s="1"/>
  <c r="O5" i="34" s="1"/>
  <c r="I6" i="34"/>
  <c r="J6" i="34" s="1"/>
  <c r="L6" i="34" s="1"/>
  <c r="I7" i="34"/>
  <c r="N7" i="34" s="1"/>
  <c r="O7" i="34" s="1"/>
  <c r="I8" i="34"/>
  <c r="I9" i="34"/>
  <c r="I10" i="34"/>
  <c r="I11" i="34"/>
  <c r="I12" i="34"/>
  <c r="I13" i="34"/>
  <c r="I14" i="34"/>
  <c r="I15" i="34"/>
  <c r="I16" i="34"/>
  <c r="I17" i="34"/>
  <c r="I18" i="34"/>
  <c r="N18" i="34" s="1"/>
  <c r="O18" i="34" s="1"/>
  <c r="I19" i="34"/>
  <c r="I20" i="34"/>
  <c r="N20" i="34" s="1"/>
  <c r="O20" i="34" s="1"/>
  <c r="I21" i="34"/>
  <c r="N21" i="34" s="1"/>
  <c r="O21" i="34" s="1"/>
  <c r="I22" i="34"/>
  <c r="I23" i="34"/>
  <c r="I24" i="34"/>
  <c r="I25" i="34"/>
  <c r="I26" i="34"/>
  <c r="N26" i="34" s="1"/>
  <c r="O26" i="34" s="1"/>
  <c r="I27" i="34"/>
  <c r="I28" i="34"/>
  <c r="I29" i="34"/>
  <c r="J29" i="34" s="1"/>
  <c r="L29" i="34" s="1"/>
  <c r="I30" i="34"/>
  <c r="J30" i="34" s="1"/>
  <c r="I31" i="34"/>
  <c r="J31" i="34" s="1"/>
  <c r="I32" i="34"/>
  <c r="J32" i="34" s="1"/>
  <c r="I33" i="34"/>
  <c r="J33" i="34" s="1"/>
  <c r="I34" i="34"/>
  <c r="N34" i="34" s="1"/>
  <c r="O34" i="34" s="1"/>
  <c r="I35" i="34"/>
  <c r="N35" i="34" s="1"/>
  <c r="O35" i="34" s="1"/>
  <c r="I36" i="34"/>
  <c r="I37" i="34"/>
  <c r="I38" i="34"/>
  <c r="I39" i="34"/>
  <c r="I40" i="34"/>
  <c r="I41" i="34"/>
  <c r="J41" i="34" s="1"/>
  <c r="I42" i="34"/>
  <c r="J42" i="34" s="1"/>
  <c r="I43" i="34"/>
  <c r="J43" i="34" s="1"/>
  <c r="I44" i="34"/>
  <c r="I45" i="34"/>
  <c r="N45" i="34" s="1"/>
  <c r="O45" i="34" s="1"/>
  <c r="I46" i="34"/>
  <c r="N46" i="34" s="1"/>
  <c r="O46" i="34" s="1"/>
  <c r="Q46" i="34" s="1"/>
  <c r="I47" i="34"/>
  <c r="J47" i="34" s="1"/>
  <c r="L47" i="34" s="1"/>
  <c r="I48" i="34"/>
  <c r="N48" i="34" s="1"/>
  <c r="O48" i="34" s="1"/>
  <c r="I49" i="34"/>
  <c r="N49" i="34" s="1"/>
  <c r="O49" i="34" s="1"/>
  <c r="I50" i="34"/>
  <c r="I51" i="34"/>
  <c r="I52" i="34"/>
  <c r="I53" i="34"/>
  <c r="I54" i="34"/>
  <c r="J54" i="34" s="1"/>
  <c r="I55" i="34"/>
  <c r="I56" i="34"/>
  <c r="I57" i="34"/>
  <c r="I58" i="34"/>
  <c r="I59" i="34"/>
  <c r="N59" i="34" s="1"/>
  <c r="O59" i="34" s="1"/>
  <c r="I60" i="34"/>
  <c r="J60" i="34" s="1"/>
  <c r="I61" i="34"/>
  <c r="I62" i="34"/>
  <c r="N62" i="34" s="1"/>
  <c r="O62" i="34" s="1"/>
  <c r="I63" i="34"/>
  <c r="N63" i="34" s="1"/>
  <c r="O63" i="34" s="1"/>
  <c r="I64" i="34"/>
  <c r="I65" i="34"/>
  <c r="I66" i="34"/>
  <c r="I67" i="34"/>
  <c r="I68" i="34"/>
  <c r="J68" i="34" s="1"/>
  <c r="I69" i="34"/>
  <c r="J69" i="34" s="1"/>
  <c r="I70" i="34"/>
  <c r="J70" i="34" s="1"/>
  <c r="I71" i="34"/>
  <c r="J71" i="34" s="1"/>
  <c r="I72" i="34"/>
  <c r="J72" i="34" s="1"/>
  <c r="I73" i="34"/>
  <c r="N73" i="34" s="1"/>
  <c r="O73" i="34" s="1"/>
  <c r="I74" i="34"/>
  <c r="J74" i="34" s="1"/>
  <c r="I75" i="34"/>
  <c r="J75" i="34" s="1"/>
  <c r="I76" i="34"/>
  <c r="J76" i="34" s="1"/>
  <c r="L76" i="34" s="1"/>
  <c r="I77" i="34"/>
  <c r="N77" i="34" s="1"/>
  <c r="O77" i="34" s="1"/>
  <c r="I78" i="34"/>
  <c r="I79" i="34"/>
  <c r="I80" i="34"/>
  <c r="I81" i="34"/>
  <c r="I82" i="34"/>
  <c r="J82" i="34" s="1"/>
  <c r="I83" i="34"/>
  <c r="I84" i="34"/>
  <c r="J84" i="34" s="1"/>
  <c r="I85" i="34"/>
  <c r="N85" i="34" s="1"/>
  <c r="O85" i="34" s="1"/>
  <c r="I86" i="34"/>
  <c r="I87" i="34"/>
  <c r="N87" i="34" s="1"/>
  <c r="O87" i="34" s="1"/>
  <c r="I88" i="34"/>
  <c r="I89" i="34"/>
  <c r="J89" i="34" s="1"/>
  <c r="L89" i="34" s="1"/>
  <c r="I90" i="34"/>
  <c r="I91" i="34"/>
  <c r="N91" i="34" s="1"/>
  <c r="O91" i="34" s="1"/>
  <c r="I92" i="34"/>
  <c r="I93" i="34"/>
  <c r="I94" i="34"/>
  <c r="I95" i="34"/>
  <c r="I96" i="34"/>
  <c r="J96" i="34" s="1"/>
  <c r="I97" i="34"/>
  <c r="J97" i="34" s="1"/>
  <c r="L97" i="34" s="1"/>
  <c r="I98" i="34"/>
  <c r="J98" i="34" s="1"/>
  <c r="I99" i="34"/>
  <c r="J99" i="34" s="1"/>
  <c r="I100" i="34"/>
  <c r="J100" i="34" s="1"/>
  <c r="I101" i="34"/>
  <c r="J101" i="34" s="1"/>
  <c r="L101" i="34" s="1"/>
  <c r="I102" i="34"/>
  <c r="J102" i="34" s="1"/>
  <c r="L102" i="34" s="1"/>
  <c r="I103" i="34"/>
  <c r="J103" i="34" s="1"/>
  <c r="L103" i="34" s="1"/>
  <c r="I104" i="34"/>
  <c r="J104" i="34" s="1"/>
  <c r="L104" i="34" s="1"/>
  <c r="I105" i="34"/>
  <c r="N105" i="34" s="1"/>
  <c r="O105" i="34" s="1"/>
  <c r="I106" i="34"/>
  <c r="I107" i="34"/>
  <c r="I108" i="34"/>
  <c r="I109" i="34"/>
  <c r="I110" i="34"/>
  <c r="J110" i="34" s="1"/>
  <c r="I111" i="34"/>
  <c r="N111" i="34" s="1"/>
  <c r="O111" i="34" s="1"/>
  <c r="I112" i="34"/>
  <c r="J112" i="34" s="1"/>
  <c r="I113" i="34"/>
  <c r="N113" i="34" s="1"/>
  <c r="O113" i="34" s="1"/>
  <c r="I114" i="34"/>
  <c r="N114" i="34" s="1"/>
  <c r="O114" i="34" s="1"/>
  <c r="I115" i="34"/>
  <c r="J115" i="34" s="1"/>
  <c r="I116" i="34"/>
  <c r="N116" i="34" s="1"/>
  <c r="O116" i="34" s="1"/>
  <c r="I117" i="34"/>
  <c r="J117" i="34" s="1"/>
  <c r="J2" i="34"/>
  <c r="J3" i="34"/>
  <c r="L3" i="34" s="1"/>
  <c r="J4" i="34"/>
  <c r="L4" i="34" s="1"/>
  <c r="J12" i="34"/>
  <c r="J13" i="34"/>
  <c r="L13" i="34" s="1"/>
  <c r="J14" i="34"/>
  <c r="J15" i="34"/>
  <c r="J16" i="34"/>
  <c r="J17" i="34"/>
  <c r="L17" i="34" s="1"/>
  <c r="J18" i="34"/>
  <c r="L18" i="34" s="1"/>
  <c r="J19" i="34"/>
  <c r="L19" i="34" s="1"/>
  <c r="J20" i="34"/>
  <c r="L20" i="34" s="1"/>
  <c r="J27" i="34"/>
  <c r="L27" i="34" s="1"/>
  <c r="J28" i="34"/>
  <c r="L28" i="34" s="1"/>
  <c r="J40" i="34"/>
  <c r="L40" i="34" s="1"/>
  <c r="J44" i="34"/>
  <c r="J48" i="34"/>
  <c r="L48" i="34" s="1"/>
  <c r="J55" i="34"/>
  <c r="L55" i="34" s="1"/>
  <c r="J56" i="34"/>
  <c r="J57" i="34"/>
  <c r="J58" i="34"/>
  <c r="J73" i="34"/>
  <c r="J83" i="34"/>
  <c r="L83" i="34" s="1"/>
  <c r="J86" i="34"/>
  <c r="J88" i="34"/>
  <c r="L88" i="34" s="1"/>
  <c r="J90" i="34"/>
  <c r="L90" i="34" s="1"/>
  <c r="J91" i="34"/>
  <c r="L91" i="34" s="1"/>
  <c r="K2" i="34"/>
  <c r="M2" i="34" s="1"/>
  <c r="K3" i="34"/>
  <c r="K4" i="34"/>
  <c r="M4" i="34" s="1"/>
  <c r="K5" i="34"/>
  <c r="K6" i="34"/>
  <c r="K7" i="34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K15" i="34"/>
  <c r="M15" i="34" s="1"/>
  <c r="K16" i="34"/>
  <c r="M16" i="34" s="1"/>
  <c r="K17" i="34"/>
  <c r="K18" i="34"/>
  <c r="M18" i="34" s="1"/>
  <c r="K19" i="34"/>
  <c r="K20" i="34"/>
  <c r="K21" i="34"/>
  <c r="K22" i="34"/>
  <c r="K23" i="34"/>
  <c r="K24" i="34"/>
  <c r="M24" i="34" s="1"/>
  <c r="K25" i="34"/>
  <c r="M25" i="34" s="1"/>
  <c r="K26" i="34"/>
  <c r="M26" i="34" s="1"/>
  <c r="K27" i="34"/>
  <c r="M27" i="34" s="1"/>
  <c r="K28" i="34"/>
  <c r="K29" i="34"/>
  <c r="M29" i="34" s="1"/>
  <c r="K30" i="34"/>
  <c r="M30" i="34" s="1"/>
  <c r="K31" i="34"/>
  <c r="K32" i="34"/>
  <c r="M32" i="34" s="1"/>
  <c r="K33" i="34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K43" i="34"/>
  <c r="M43" i="34" s="1"/>
  <c r="K44" i="34"/>
  <c r="M44" i="34" s="1"/>
  <c r="K45" i="34"/>
  <c r="M45" i="34" s="1"/>
  <c r="K46" i="34"/>
  <c r="M46" i="34" s="1"/>
  <c r="K47" i="34"/>
  <c r="K48" i="34"/>
  <c r="M48" i="34" s="1"/>
  <c r="K49" i="34"/>
  <c r="K50" i="34"/>
  <c r="M50" i="34" s="1"/>
  <c r="K51" i="34"/>
  <c r="K52" i="34"/>
  <c r="M52" i="34" s="1"/>
  <c r="K53" i="34"/>
  <c r="M53" i="34" s="1"/>
  <c r="K54" i="34"/>
  <c r="M54" i="34" s="1"/>
  <c r="K55" i="34"/>
  <c r="M55" i="34" s="1"/>
  <c r="K56" i="34"/>
  <c r="K57" i="34"/>
  <c r="M57" i="34" s="1"/>
  <c r="K58" i="34"/>
  <c r="M58" i="34" s="1"/>
  <c r="K59" i="34"/>
  <c r="K60" i="34"/>
  <c r="M60" i="34" s="1"/>
  <c r="K61" i="34"/>
  <c r="K62" i="34"/>
  <c r="M62" i="34" s="1"/>
  <c r="K63" i="34"/>
  <c r="M63" i="34" s="1"/>
  <c r="K64" i="34"/>
  <c r="M64" i="34" s="1"/>
  <c r="K65" i="34"/>
  <c r="K66" i="34"/>
  <c r="M66" i="34" s="1"/>
  <c r="K67" i="34"/>
  <c r="M67" i="34" s="1"/>
  <c r="K68" i="34"/>
  <c r="M68" i="34" s="1"/>
  <c r="K69" i="34"/>
  <c r="M69" i="34" s="1"/>
  <c r="K70" i="34"/>
  <c r="K71" i="34"/>
  <c r="M71" i="34" s="1"/>
  <c r="K72" i="34"/>
  <c r="M72" i="34" s="1"/>
  <c r="K73" i="34"/>
  <c r="M73" i="34" s="1"/>
  <c r="K74" i="34"/>
  <c r="M74" i="34" s="1"/>
  <c r="K75" i="34"/>
  <c r="K76" i="34"/>
  <c r="K77" i="34"/>
  <c r="K78" i="34"/>
  <c r="K79" i="34"/>
  <c r="M79" i="34" s="1"/>
  <c r="K80" i="34"/>
  <c r="M80" i="34" s="1"/>
  <c r="K81" i="34"/>
  <c r="M81" i="34" s="1"/>
  <c r="K82" i="34"/>
  <c r="M82" i="34" s="1"/>
  <c r="K83" i="34"/>
  <c r="M83" i="34" s="1"/>
  <c r="K84" i="34"/>
  <c r="K85" i="34"/>
  <c r="M85" i="34" s="1"/>
  <c r="K86" i="34"/>
  <c r="M86" i="34" s="1"/>
  <c r="K87" i="34"/>
  <c r="K88" i="34"/>
  <c r="M88" i="34" s="1"/>
  <c r="K89" i="34"/>
  <c r="K90" i="34"/>
  <c r="K91" i="34"/>
  <c r="K92" i="34"/>
  <c r="K93" i="34"/>
  <c r="K94" i="34"/>
  <c r="M94" i="34" s="1"/>
  <c r="K95" i="34"/>
  <c r="M95" i="34" s="1"/>
  <c r="K96" i="34"/>
  <c r="M96" i="34" s="1"/>
  <c r="K97" i="34"/>
  <c r="M97" i="34" s="1"/>
  <c r="K98" i="34"/>
  <c r="K99" i="34"/>
  <c r="M99" i="34" s="1"/>
  <c r="K100" i="34"/>
  <c r="M100" i="34" s="1"/>
  <c r="K101" i="34"/>
  <c r="K102" i="34"/>
  <c r="M102" i="34" s="1"/>
  <c r="K103" i="34"/>
  <c r="K104" i="34"/>
  <c r="K105" i="34"/>
  <c r="K106" i="34"/>
  <c r="K107" i="34"/>
  <c r="K108" i="34"/>
  <c r="M108" i="34" s="1"/>
  <c r="K109" i="34"/>
  <c r="M109" i="34" s="1"/>
  <c r="K110" i="34"/>
  <c r="M110" i="34" s="1"/>
  <c r="K111" i="34"/>
  <c r="M111" i="34" s="1"/>
  <c r="K112" i="34"/>
  <c r="K113" i="34"/>
  <c r="M113" i="34" s="1"/>
  <c r="K114" i="34"/>
  <c r="M114" i="34" s="1"/>
  <c r="K115" i="34"/>
  <c r="K116" i="34"/>
  <c r="M116" i="34" s="1"/>
  <c r="K117" i="34"/>
  <c r="M117" i="34" s="1"/>
  <c r="L41" i="34"/>
  <c r="L54" i="34"/>
  <c r="M3" i="34"/>
  <c r="M5" i="34"/>
  <c r="M6" i="34"/>
  <c r="M7" i="34"/>
  <c r="M8" i="34"/>
  <c r="M17" i="34"/>
  <c r="M19" i="34"/>
  <c r="M20" i="34"/>
  <c r="M21" i="34"/>
  <c r="M22" i="34"/>
  <c r="M23" i="34"/>
  <c r="M31" i="34"/>
  <c r="M33" i="34"/>
  <c r="M34" i="34"/>
  <c r="M35" i="34"/>
  <c r="M36" i="34"/>
  <c r="M37" i="34"/>
  <c r="M47" i="34"/>
  <c r="M49" i="34"/>
  <c r="M51" i="34"/>
  <c r="M59" i="34"/>
  <c r="M61" i="34"/>
  <c r="M65" i="34"/>
  <c r="M75" i="34"/>
  <c r="M76" i="34"/>
  <c r="M77" i="34"/>
  <c r="M78" i="34"/>
  <c r="M87" i="34"/>
  <c r="M89" i="34"/>
  <c r="M90" i="34"/>
  <c r="M91" i="34"/>
  <c r="M92" i="34"/>
  <c r="M93" i="34"/>
  <c r="M101" i="34"/>
  <c r="M103" i="34"/>
  <c r="M104" i="34"/>
  <c r="M105" i="34"/>
  <c r="M106" i="34"/>
  <c r="M107" i="34"/>
  <c r="M115" i="34"/>
  <c r="N3" i="34"/>
  <c r="O3" i="34" s="1"/>
  <c r="N6" i="34"/>
  <c r="O6" i="34" s="1"/>
  <c r="N17" i="34"/>
  <c r="O17" i="34" s="1"/>
  <c r="N76" i="34"/>
  <c r="O76" i="34" s="1"/>
  <c r="N90" i="34"/>
  <c r="O90" i="34" s="1"/>
  <c r="N103" i="34"/>
  <c r="O103" i="34" s="1"/>
  <c r="N104" i="34"/>
  <c r="O104" i="34" s="1"/>
  <c r="J133" i="10"/>
  <c r="J103" i="10"/>
  <c r="J224" i="10"/>
  <c r="J128" i="10"/>
  <c r="J143" i="10"/>
  <c r="J113" i="10"/>
  <c r="J134" i="10"/>
  <c r="J99" i="10"/>
  <c r="J147" i="10"/>
  <c r="J2" i="10"/>
  <c r="J215" i="10"/>
  <c r="J3" i="10"/>
  <c r="J141" i="10"/>
  <c r="J117" i="10"/>
  <c r="J206" i="10"/>
  <c r="J132" i="10"/>
  <c r="J151" i="10"/>
  <c r="J116" i="10"/>
  <c r="J4" i="10"/>
  <c r="J233" i="10"/>
  <c r="J178" i="10"/>
  <c r="J5" i="10"/>
  <c r="J6" i="10"/>
  <c r="J181" i="10"/>
  <c r="J106" i="10"/>
  <c r="J7" i="10"/>
  <c r="J8" i="10"/>
  <c r="J182" i="10"/>
  <c r="J198" i="10"/>
  <c r="J222" i="10"/>
  <c r="J9" i="10"/>
  <c r="J10" i="10"/>
  <c r="J11" i="10"/>
  <c r="J12" i="10"/>
  <c r="J13" i="10"/>
  <c r="J202" i="10"/>
  <c r="J211" i="10"/>
  <c r="J14" i="10"/>
  <c r="J235" i="10"/>
  <c r="J15" i="10"/>
  <c r="J16" i="10"/>
  <c r="J17" i="10"/>
  <c r="J146" i="10"/>
  <c r="J120" i="10"/>
  <c r="J97" i="10"/>
  <c r="J18" i="10"/>
  <c r="J167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4" i="10"/>
  <c r="J127" i="10"/>
  <c r="J29" i="10"/>
  <c r="J30" i="10"/>
  <c r="J31" i="10"/>
  <c r="J32" i="10"/>
  <c r="J33" i="10"/>
  <c r="J34" i="10"/>
  <c r="J35" i="10"/>
  <c r="J36" i="10"/>
  <c r="J94" i="10"/>
  <c r="J210" i="10"/>
  <c r="J197" i="10"/>
  <c r="J205" i="10"/>
  <c r="J130" i="10"/>
  <c r="J105" i="10"/>
  <c r="J119" i="10"/>
  <c r="J144" i="10"/>
  <c r="J123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74" i="10"/>
  <c r="J56" i="10"/>
  <c r="J109" i="10"/>
  <c r="J236" i="10"/>
  <c r="J57" i="10"/>
  <c r="J58" i="10"/>
  <c r="J108" i="10"/>
  <c r="J209" i="10"/>
  <c r="J59" i="10"/>
  <c r="J135" i="10"/>
  <c r="J60" i="10"/>
  <c r="J61" i="10"/>
  <c r="J62" i="10"/>
  <c r="J63" i="10"/>
  <c r="J145" i="10"/>
  <c r="J155" i="10"/>
  <c r="J137" i="10"/>
  <c r="J125" i="10"/>
  <c r="J136" i="10"/>
  <c r="J64" i="10"/>
  <c r="J65" i="10"/>
  <c r="J66" i="10"/>
  <c r="J172" i="10"/>
  <c r="J67" i="10"/>
  <c r="J68" i="10"/>
  <c r="J168" i="10"/>
  <c r="J69" i="10"/>
  <c r="J70" i="10"/>
  <c r="J158" i="10"/>
  <c r="J71" i="10"/>
  <c r="J183" i="10"/>
  <c r="J150" i="10"/>
  <c r="J184" i="10"/>
  <c r="J126" i="10"/>
  <c r="J152" i="10"/>
  <c r="J153" i="10"/>
  <c r="J159" i="10"/>
  <c r="J148" i="10"/>
  <c r="J72" i="10"/>
  <c r="J73" i="10"/>
  <c r="J74" i="10"/>
  <c r="J96" i="10"/>
  <c r="J100" i="10"/>
  <c r="J160" i="10"/>
  <c r="J75" i="10"/>
  <c r="J234" i="10"/>
  <c r="J111" i="10"/>
  <c r="J95" i="10"/>
  <c r="J180" i="10"/>
  <c r="J154" i="10"/>
  <c r="J157" i="10"/>
  <c r="J122" i="10"/>
  <c r="J115" i="10"/>
  <c r="J76" i="10"/>
  <c r="J77" i="10"/>
  <c r="J229" i="10"/>
  <c r="J142" i="10"/>
  <c r="J114" i="10"/>
  <c r="J227" i="10"/>
  <c r="J171" i="10"/>
  <c r="J217" i="10"/>
  <c r="J218" i="10"/>
  <c r="J78" i="10"/>
  <c r="J138" i="10"/>
  <c r="J118" i="10"/>
  <c r="J169" i="10"/>
  <c r="J98" i="10"/>
  <c r="J173" i="10"/>
  <c r="J212" i="10"/>
  <c r="J237" i="10"/>
  <c r="J79" i="10"/>
  <c r="J80" i="10"/>
  <c r="J81" i="10"/>
  <c r="J82" i="10"/>
  <c r="J238" i="10"/>
  <c r="J239" i="10"/>
  <c r="J110" i="10"/>
  <c r="J240" i="10"/>
  <c r="J83" i="10"/>
  <c r="J84" i="10"/>
  <c r="J163" i="10"/>
  <c r="J170" i="10"/>
  <c r="J156" i="10"/>
  <c r="J241" i="10"/>
  <c r="J85" i="10"/>
  <c r="J107" i="10"/>
  <c r="J86" i="10"/>
  <c r="J87" i="10"/>
  <c r="J242" i="10"/>
  <c r="J214" i="10"/>
  <c r="J112" i="10"/>
  <c r="J230" i="10"/>
  <c r="J219" i="10"/>
  <c r="J207" i="10"/>
  <c r="J185" i="10"/>
  <c r="J188" i="10"/>
  <c r="J189" i="10"/>
  <c r="J190" i="10"/>
  <c r="J231" i="10"/>
  <c r="J191" i="10"/>
  <c r="J192" i="10"/>
  <c r="J193" i="10"/>
  <c r="J203" i="10"/>
  <c r="J176" i="10"/>
  <c r="J194" i="10"/>
  <c r="J164" i="10"/>
  <c r="J199" i="10"/>
  <c r="J165" i="10"/>
  <c r="J161" i="10"/>
  <c r="J195" i="10"/>
  <c r="J196" i="10"/>
  <c r="J243" i="10"/>
  <c r="J186" i="10"/>
  <c r="J88" i="10"/>
  <c r="J244" i="10"/>
  <c r="J102" i="10"/>
  <c r="J101" i="10"/>
  <c r="J187" i="10"/>
  <c r="J216" i="10"/>
  <c r="J129" i="10"/>
  <c r="J232" i="10"/>
  <c r="J245" i="10"/>
  <c r="J225" i="10"/>
  <c r="J220" i="10"/>
  <c r="J104" i="10"/>
  <c r="J131" i="10"/>
  <c r="J89" i="10"/>
  <c r="J90" i="10"/>
  <c r="J91" i="10"/>
  <c r="J92" i="10"/>
  <c r="J93" i="10"/>
  <c r="J246" i="10"/>
  <c r="J221" i="10"/>
  <c r="J179" i="10"/>
  <c r="J175" i="10"/>
  <c r="J166" i="10"/>
  <c r="J177" i="10"/>
  <c r="J162" i="10"/>
  <c r="J139" i="10"/>
  <c r="J140" i="10"/>
  <c r="J208" i="10"/>
  <c r="J247" i="10"/>
  <c r="J248" i="10"/>
  <c r="J149" i="10"/>
  <c r="J226" i="10"/>
  <c r="J204" i="10"/>
  <c r="J200" i="10"/>
  <c r="J249" i="10"/>
  <c r="J250" i="10"/>
  <c r="J223" i="10"/>
  <c r="J251" i="10"/>
  <c r="J252" i="10"/>
  <c r="J253" i="10"/>
  <c r="J254" i="10"/>
  <c r="K133" i="10"/>
  <c r="AB789" i="20" s="1"/>
  <c r="K103" i="10"/>
  <c r="AB1893" i="20" s="1"/>
  <c r="K224" i="10"/>
  <c r="K128" i="10"/>
  <c r="AB2057" i="20" s="1"/>
  <c r="K143" i="10"/>
  <c r="AB1891" i="20" s="1"/>
  <c r="K113" i="10"/>
  <c r="K134" i="10"/>
  <c r="AB376" i="20" s="1"/>
  <c r="K99" i="10"/>
  <c r="K147" i="10"/>
  <c r="K2" i="10"/>
  <c r="K215" i="10"/>
  <c r="AB12" i="20" s="1"/>
  <c r="K3" i="10"/>
  <c r="K141" i="10"/>
  <c r="AB2015" i="20" s="1"/>
  <c r="K117" i="10"/>
  <c r="AB2063" i="20" s="1"/>
  <c r="K206" i="10"/>
  <c r="AB2019" i="20" s="1"/>
  <c r="K132" i="10"/>
  <c r="AB1601" i="20" s="1"/>
  <c r="K151" i="10"/>
  <c r="K116" i="10"/>
  <c r="AB1635" i="20" s="1"/>
  <c r="K4" i="10"/>
  <c r="AB23" i="20" s="1"/>
  <c r="K233" i="10"/>
  <c r="K178" i="10"/>
  <c r="AB1686" i="20" s="1"/>
  <c r="K5" i="10"/>
  <c r="AB26" i="20" s="1"/>
  <c r="K6" i="10"/>
  <c r="AB27" i="20" s="1"/>
  <c r="K181" i="10"/>
  <c r="AB1433" i="20" s="1"/>
  <c r="K106" i="10"/>
  <c r="K7" i="10"/>
  <c r="AB30" i="20" s="1"/>
  <c r="K8" i="10"/>
  <c r="K182" i="10"/>
  <c r="AB1602" i="20" s="1"/>
  <c r="K198" i="10"/>
  <c r="K222" i="10"/>
  <c r="K9" i="10"/>
  <c r="AB1052" i="20" s="1"/>
  <c r="K10" i="10"/>
  <c r="AB1701" i="20" s="1"/>
  <c r="K11" i="10"/>
  <c r="AB37" i="20" s="1"/>
  <c r="K12" i="10"/>
  <c r="AB38" i="20" s="1"/>
  <c r="K13" i="10"/>
  <c r="AB39" i="20" s="1"/>
  <c r="K202" i="10"/>
  <c r="K211" i="10"/>
  <c r="AB1353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46" i="10"/>
  <c r="AB1818" i="20" s="1"/>
  <c r="K120" i="10"/>
  <c r="K97" i="10"/>
  <c r="AB1775" i="20" s="1"/>
  <c r="K18" i="10"/>
  <c r="K167" i="10"/>
  <c r="K19" i="10"/>
  <c r="AB62" i="20" s="1"/>
  <c r="K20" i="10"/>
  <c r="K121" i="10"/>
  <c r="K21" i="10"/>
  <c r="AB55" i="20" s="1"/>
  <c r="K228" i="10"/>
  <c r="AB985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AB1518" i="20" s="1"/>
  <c r="K124" i="10"/>
  <c r="K127" i="10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152" i="20" s="1"/>
  <c r="K210" i="10"/>
  <c r="AB277" i="20" s="1"/>
  <c r="K197" i="10"/>
  <c r="AB1765" i="20" s="1"/>
  <c r="K205" i="10"/>
  <c r="AB1836" i="20" s="1"/>
  <c r="K130" i="10"/>
  <c r="K105" i="10"/>
  <c r="AB986" i="20" s="1"/>
  <c r="K119" i="10"/>
  <c r="K144" i="10"/>
  <c r="K123" i="10"/>
  <c r="AB1252" i="20" s="1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116" i="20" s="1"/>
  <c r="K44" i="10"/>
  <c r="AB118" i="20" s="1"/>
  <c r="K45" i="10"/>
  <c r="K46" i="10"/>
  <c r="AB122" i="20" s="1"/>
  <c r="K47" i="10"/>
  <c r="AB810" i="20" s="1"/>
  <c r="K48" i="10"/>
  <c r="AB124" i="20" s="1"/>
  <c r="K49" i="10"/>
  <c r="AB125" i="20" s="1"/>
  <c r="K50" i="10"/>
  <c r="K51" i="10"/>
  <c r="AB1597" i="20" s="1"/>
  <c r="K52" i="10"/>
  <c r="K53" i="10"/>
  <c r="AB132" i="20" s="1"/>
  <c r="K54" i="10"/>
  <c r="K55" i="10"/>
  <c r="AB136" i="20" s="1"/>
  <c r="K201" i="10"/>
  <c r="AB1556" i="20" s="1"/>
  <c r="K174" i="10"/>
  <c r="AB1563" i="20" s="1"/>
  <c r="K56" i="10"/>
  <c r="AB139" i="20" s="1"/>
  <c r="K109" i="10"/>
  <c r="AB1864" i="20" s="1"/>
  <c r="K236" i="10"/>
  <c r="AB155" i="20" s="1"/>
  <c r="K57" i="10"/>
  <c r="AB163" i="20" s="1"/>
  <c r="K58" i="10"/>
  <c r="AB158" i="20" s="1"/>
  <c r="K108" i="10"/>
  <c r="K209" i="10"/>
  <c r="K59" i="10"/>
  <c r="AB171" i="20" s="1"/>
  <c r="K135" i="10"/>
  <c r="K60" i="10"/>
  <c r="AB1374" i="20" s="1"/>
  <c r="K61" i="10"/>
  <c r="AB187" i="20" s="1"/>
  <c r="K62" i="10"/>
  <c r="K63" i="10"/>
  <c r="K145" i="10"/>
  <c r="K155" i="10"/>
  <c r="AB537" i="20" s="1"/>
  <c r="K137" i="10"/>
  <c r="AB1479" i="20" s="1"/>
  <c r="K125" i="10"/>
  <c r="K136" i="10"/>
  <c r="K64" i="10"/>
  <c r="AB1704" i="20" s="1"/>
  <c r="K65" i="10"/>
  <c r="AB1743" i="20" s="1"/>
  <c r="K66" i="10"/>
  <c r="AB259" i="20" s="1"/>
  <c r="K172" i="10"/>
  <c r="K67" i="10"/>
  <c r="AB306" i="20" s="1"/>
  <c r="K68" i="10"/>
  <c r="K168" i="10"/>
  <c r="K69" i="10"/>
  <c r="AB267" i="20" s="1"/>
  <c r="K70" i="10"/>
  <c r="AB268" i="20" s="1"/>
  <c r="K158" i="10"/>
  <c r="AB1274" i="20" s="1"/>
  <c r="K71" i="10"/>
  <c r="AB270" i="20" s="1"/>
  <c r="K183" i="10"/>
  <c r="AB1640" i="20" s="1"/>
  <c r="K150" i="10"/>
  <c r="AB1641" i="20" s="1"/>
  <c r="K184" i="10"/>
  <c r="K126" i="10"/>
  <c r="AB1894" i="20" s="1"/>
  <c r="K152" i="10"/>
  <c r="K153" i="10"/>
  <c r="K159" i="10"/>
  <c r="AB926" i="20" s="1"/>
  <c r="K148" i="10"/>
  <c r="K72" i="10"/>
  <c r="AB295" i="20" s="1"/>
  <c r="K73" i="10"/>
  <c r="AB1275" i="20" s="1"/>
  <c r="K74" i="10"/>
  <c r="K96" i="10"/>
  <c r="AB1734" i="20" s="1"/>
  <c r="K100" i="10"/>
  <c r="AB2077" i="20" s="1"/>
  <c r="K160" i="10"/>
  <c r="AB808" i="20" s="1"/>
  <c r="K75" i="10"/>
  <c r="AB1833" i="20" s="1"/>
  <c r="K234" i="10"/>
  <c r="AB1251" i="20" s="1"/>
  <c r="K111" i="10"/>
  <c r="AB2031" i="20" s="1"/>
  <c r="K95" i="10"/>
  <c r="K180" i="10"/>
  <c r="K154" i="10"/>
  <c r="AB1853" i="20" s="1"/>
  <c r="K157" i="10"/>
  <c r="AB2018" i="20" s="1"/>
  <c r="K122" i="10"/>
  <c r="K115" i="10"/>
  <c r="AB1866" i="20" s="1"/>
  <c r="K76" i="10"/>
  <c r="AB398" i="20" s="1"/>
  <c r="K77" i="10"/>
  <c r="AB1861" i="20" s="1"/>
  <c r="K229" i="10"/>
  <c r="AB406" i="20" s="1"/>
  <c r="K142" i="10"/>
  <c r="AB2089" i="20" s="1"/>
  <c r="K114" i="10"/>
  <c r="K227" i="10"/>
  <c r="AB1732" i="20" s="1"/>
  <c r="K171" i="10"/>
  <c r="AB536" i="20" s="1"/>
  <c r="K217" i="10"/>
  <c r="K218" i="10"/>
  <c r="K78" i="10"/>
  <c r="AB1867" i="20" s="1"/>
  <c r="K138" i="10"/>
  <c r="K118" i="10"/>
  <c r="K169" i="10"/>
  <c r="K98" i="10"/>
  <c r="K173" i="10"/>
  <c r="AB598" i="20" s="1"/>
  <c r="K212" i="10"/>
  <c r="AB1917" i="20" s="1"/>
  <c r="K237" i="10"/>
  <c r="K79" i="10"/>
  <c r="AB2029" i="20" s="1"/>
  <c r="K80" i="10"/>
  <c r="K81" i="10"/>
  <c r="K82" i="10"/>
  <c r="K238" i="10"/>
  <c r="AB707" i="20" s="1"/>
  <c r="K239" i="10"/>
  <c r="K110" i="10"/>
  <c r="K240" i="10"/>
  <c r="K83" i="10"/>
  <c r="K84" i="10"/>
  <c r="K163" i="10"/>
  <c r="AB1881" i="20" s="1"/>
  <c r="K170" i="10"/>
  <c r="AB929" i="20" s="1"/>
  <c r="K156" i="10"/>
  <c r="K241" i="10"/>
  <c r="K85" i="10"/>
  <c r="K107" i="10"/>
  <c r="AB1093" i="20" s="1"/>
  <c r="K86" i="10"/>
  <c r="K87" i="10"/>
  <c r="K242" i="10"/>
  <c r="K214" i="10"/>
  <c r="K112" i="10"/>
  <c r="AB1537" i="20" s="1"/>
  <c r="K230" i="10"/>
  <c r="AB876" i="20" s="1"/>
  <c r="K219" i="10"/>
  <c r="AB2085" i="20" s="1"/>
  <c r="K207" i="10"/>
  <c r="AB2006" i="20" s="1"/>
  <c r="K185" i="10"/>
  <c r="AB852" i="20" s="1"/>
  <c r="K188" i="10"/>
  <c r="AB851" i="20" s="1"/>
  <c r="K189" i="10"/>
  <c r="AB850" i="20" s="1"/>
  <c r="K190" i="10"/>
  <c r="AB1795" i="20" s="1"/>
  <c r="K231" i="10"/>
  <c r="K191" i="10"/>
  <c r="AB1439" i="20" s="1"/>
  <c r="K192" i="10"/>
  <c r="K193" i="10"/>
  <c r="AB1437" i="20" s="1"/>
  <c r="K203" i="10"/>
  <c r="K176" i="10"/>
  <c r="K194" i="10"/>
  <c r="K164" i="10"/>
  <c r="AB1639" i="20" s="1"/>
  <c r="K199" i="10"/>
  <c r="AB1434" i="20" s="1"/>
  <c r="K165" i="10"/>
  <c r="AB1643" i="20" s="1"/>
  <c r="K161" i="10"/>
  <c r="AB1558" i="20" s="1"/>
  <c r="K195" i="10"/>
  <c r="AB682" i="20" s="1"/>
  <c r="K196" i="10"/>
  <c r="AB1430" i="20" s="1"/>
  <c r="K243" i="10"/>
  <c r="K186" i="10"/>
  <c r="AB1053" i="20" s="1"/>
  <c r="K88" i="10"/>
  <c r="K244" i="10"/>
  <c r="K102" i="10"/>
  <c r="K101" i="10"/>
  <c r="AB1115" i="20" s="1"/>
  <c r="K187" i="10"/>
  <c r="K216" i="10"/>
  <c r="K129" i="10"/>
  <c r="AB1978" i="20" s="1"/>
  <c r="K232" i="10"/>
  <c r="AB1961" i="20" s="1"/>
  <c r="K245" i="10"/>
  <c r="K225" i="10"/>
  <c r="AB1350" i="20" s="1"/>
  <c r="K220" i="10"/>
  <c r="AB1395" i="20" s="1"/>
  <c r="K104" i="10"/>
  <c r="AB1332" i="20" s="1"/>
  <c r="K131" i="10"/>
  <c r="AB654" i="20" s="1"/>
  <c r="K89" i="10"/>
  <c r="K90" i="10"/>
  <c r="K91" i="10"/>
  <c r="K92" i="10"/>
  <c r="K93" i="10"/>
  <c r="K246" i="10"/>
  <c r="K221" i="10"/>
  <c r="AB1807" i="20" s="1"/>
  <c r="K179" i="10"/>
  <c r="AB1100" i="20" s="1"/>
  <c r="K175" i="10"/>
  <c r="K166" i="10"/>
  <c r="K177" i="10"/>
  <c r="AB915" i="20" s="1"/>
  <c r="K162" i="10"/>
  <c r="AB1096" i="20" s="1"/>
  <c r="K139" i="10"/>
  <c r="AB1690" i="20" s="1"/>
  <c r="K140" i="10"/>
  <c r="AB780" i="20" s="1"/>
  <c r="K208" i="10"/>
  <c r="AB2070" i="20" s="1"/>
  <c r="K247" i="10"/>
  <c r="K248" i="10"/>
  <c r="K149" i="10"/>
  <c r="AB772" i="20" s="1"/>
  <c r="K226" i="10"/>
  <c r="AB771" i="20" s="1"/>
  <c r="K204" i="10"/>
  <c r="AB770" i="20" s="1"/>
  <c r="K200" i="10"/>
  <c r="K249" i="10"/>
  <c r="K250" i="10"/>
  <c r="K223" i="10"/>
  <c r="AB1964" i="20" s="1"/>
  <c r="K251" i="10"/>
  <c r="K252" i="10"/>
  <c r="K253" i="10"/>
  <c r="K254" i="10"/>
  <c r="L133" i="10"/>
  <c r="L103" i="10"/>
  <c r="P103" i="10" s="1"/>
  <c r="L224" i="10"/>
  <c r="L128" i="10"/>
  <c r="L143" i="10"/>
  <c r="M143" i="10" s="1"/>
  <c r="N143" i="10" s="1"/>
  <c r="O143" i="10" s="1"/>
  <c r="L113" i="10"/>
  <c r="L134" i="10"/>
  <c r="L99" i="10"/>
  <c r="L147" i="10"/>
  <c r="P147" i="10" s="1"/>
  <c r="L2" i="10"/>
  <c r="M2" i="10" s="1"/>
  <c r="N2" i="10" s="1"/>
  <c r="O2" i="10" s="1"/>
  <c r="L215" i="10"/>
  <c r="P215" i="10" s="1"/>
  <c r="L3" i="10"/>
  <c r="L141" i="10"/>
  <c r="P141" i="10" s="1"/>
  <c r="L117" i="10"/>
  <c r="L206" i="10"/>
  <c r="L132" i="10"/>
  <c r="P132" i="10" s="1"/>
  <c r="L151" i="10"/>
  <c r="P151" i="10" s="1"/>
  <c r="L116" i="10"/>
  <c r="M116" i="10" s="1"/>
  <c r="N116" i="10" s="1"/>
  <c r="O116" i="10" s="1"/>
  <c r="L4" i="10"/>
  <c r="L233" i="10"/>
  <c r="L178" i="10"/>
  <c r="L5" i="10"/>
  <c r="M5" i="10" s="1"/>
  <c r="N5" i="10" s="1"/>
  <c r="O5" i="10" s="1"/>
  <c r="L6" i="10"/>
  <c r="P6" i="10" s="1"/>
  <c r="L181" i="10"/>
  <c r="L106" i="10"/>
  <c r="L7" i="10"/>
  <c r="L8" i="10"/>
  <c r="L182" i="10"/>
  <c r="L198" i="10"/>
  <c r="M198" i="10" s="1"/>
  <c r="N198" i="10" s="1"/>
  <c r="O198" i="10" s="1"/>
  <c r="L222" i="10"/>
  <c r="L9" i="10"/>
  <c r="L10" i="10"/>
  <c r="Y10" i="10" s="1"/>
  <c r="Z10" i="10" s="1"/>
  <c r="L11" i="10"/>
  <c r="L12" i="10"/>
  <c r="L13" i="10"/>
  <c r="P13" i="10" s="1"/>
  <c r="L202" i="10"/>
  <c r="P202" i="10" s="1"/>
  <c r="L211" i="10"/>
  <c r="L14" i="10"/>
  <c r="L235" i="10"/>
  <c r="L15" i="10"/>
  <c r="L16" i="10"/>
  <c r="L17" i="10"/>
  <c r="L146" i="10"/>
  <c r="L120" i="10"/>
  <c r="L97" i="10"/>
  <c r="P97" i="10" s="1"/>
  <c r="L18" i="10"/>
  <c r="M18" i="10" s="1"/>
  <c r="N18" i="10" s="1"/>
  <c r="O18" i="10" s="1"/>
  <c r="L167" i="10"/>
  <c r="L19" i="10"/>
  <c r="L20" i="10"/>
  <c r="L121" i="10"/>
  <c r="L21" i="10"/>
  <c r="P21" i="10" s="1"/>
  <c r="L228" i="10"/>
  <c r="L22" i="10"/>
  <c r="L23" i="10"/>
  <c r="L24" i="10"/>
  <c r="M24" i="10" s="1"/>
  <c r="N24" i="10" s="1"/>
  <c r="O24" i="10" s="1"/>
  <c r="L25" i="10"/>
  <c r="L26" i="10"/>
  <c r="L27" i="10"/>
  <c r="L28" i="10"/>
  <c r="L213" i="10"/>
  <c r="L124" i="10"/>
  <c r="L127" i="10"/>
  <c r="L29" i="10"/>
  <c r="L30" i="10"/>
  <c r="M30" i="10" s="1"/>
  <c r="N30" i="10" s="1"/>
  <c r="O30" i="10" s="1"/>
  <c r="L31" i="10"/>
  <c r="P31" i="10" s="1"/>
  <c r="L32" i="10"/>
  <c r="L33" i="10"/>
  <c r="L34" i="10"/>
  <c r="L35" i="10"/>
  <c r="P35" i="10" s="1"/>
  <c r="L36" i="10"/>
  <c r="L94" i="10"/>
  <c r="P94" i="10" s="1"/>
  <c r="L210" i="10"/>
  <c r="P210" i="10" s="1"/>
  <c r="L197" i="10"/>
  <c r="L205" i="10"/>
  <c r="L130" i="10"/>
  <c r="M130" i="10" s="1"/>
  <c r="N130" i="10" s="1"/>
  <c r="O130" i="10" s="1"/>
  <c r="L105" i="10"/>
  <c r="L119" i="10"/>
  <c r="P119" i="10" s="1"/>
  <c r="L144" i="10"/>
  <c r="P144" i="10" s="1"/>
  <c r="L123" i="10"/>
  <c r="P123" i="10" s="1"/>
  <c r="L37" i="10"/>
  <c r="L38" i="10"/>
  <c r="L39" i="10"/>
  <c r="L40" i="10"/>
  <c r="M40" i="10" s="1"/>
  <c r="N40" i="10" s="1"/>
  <c r="O40" i="10" s="1"/>
  <c r="L41" i="10"/>
  <c r="L42" i="10"/>
  <c r="L43" i="10"/>
  <c r="L44" i="10"/>
  <c r="L45" i="10"/>
  <c r="M45" i="10" s="1"/>
  <c r="N45" i="10" s="1"/>
  <c r="O45" i="10" s="1"/>
  <c r="L46" i="10"/>
  <c r="L47" i="10"/>
  <c r="L48" i="10"/>
  <c r="L49" i="10"/>
  <c r="L50" i="10"/>
  <c r="L51" i="10"/>
  <c r="P51" i="10" s="1"/>
  <c r="L52" i="10"/>
  <c r="L53" i="10"/>
  <c r="L54" i="10"/>
  <c r="L55" i="10"/>
  <c r="L201" i="10"/>
  <c r="L174" i="10"/>
  <c r="L56" i="10"/>
  <c r="L109" i="10"/>
  <c r="P109" i="10" s="1"/>
  <c r="L236" i="10"/>
  <c r="L57" i="10"/>
  <c r="L58" i="10"/>
  <c r="L108" i="10"/>
  <c r="M108" i="10" s="1"/>
  <c r="N108" i="10" s="1"/>
  <c r="O108" i="10" s="1"/>
  <c r="L209" i="10"/>
  <c r="P209" i="10" s="1"/>
  <c r="L59" i="10"/>
  <c r="L135" i="10"/>
  <c r="L60" i="10"/>
  <c r="L61" i="10"/>
  <c r="P61" i="10" s="1"/>
  <c r="L62" i="10"/>
  <c r="L63" i="10"/>
  <c r="L145" i="10"/>
  <c r="L155" i="10"/>
  <c r="L137" i="10"/>
  <c r="L125" i="10"/>
  <c r="L136" i="10"/>
  <c r="L64" i="10"/>
  <c r="L65" i="10"/>
  <c r="P65" i="10" s="1"/>
  <c r="L66" i="10"/>
  <c r="P66" i="10" s="1"/>
  <c r="L172" i="10"/>
  <c r="L67" i="10"/>
  <c r="L68" i="10"/>
  <c r="L168" i="10"/>
  <c r="L69" i="10"/>
  <c r="L70" i="10"/>
  <c r="P70" i="10" s="1"/>
  <c r="L158" i="10"/>
  <c r="L71" i="10"/>
  <c r="L183" i="10"/>
  <c r="P183" i="10" s="1"/>
  <c r="L150" i="10"/>
  <c r="L184" i="10"/>
  <c r="L126" i="10"/>
  <c r="L152" i="10"/>
  <c r="P152" i="10" s="1"/>
  <c r="L153" i="10"/>
  <c r="P153" i="10" s="1"/>
  <c r="L159" i="10"/>
  <c r="L148" i="10"/>
  <c r="L72" i="10"/>
  <c r="L73" i="10"/>
  <c r="L74" i="10"/>
  <c r="L96" i="10"/>
  <c r="P96" i="10" s="1"/>
  <c r="L100" i="10"/>
  <c r="M100" i="10" s="1"/>
  <c r="N100" i="10" s="1"/>
  <c r="O100" i="10" s="1"/>
  <c r="L160" i="10"/>
  <c r="M160" i="10" s="1"/>
  <c r="L75" i="10"/>
  <c r="L234" i="10"/>
  <c r="L111" i="10"/>
  <c r="L95" i="10"/>
  <c r="L180" i="10"/>
  <c r="M180" i="10" s="1"/>
  <c r="N180" i="10" s="1"/>
  <c r="O180" i="10" s="1"/>
  <c r="L154" i="10"/>
  <c r="P154" i="10" s="1"/>
  <c r="L157" i="10"/>
  <c r="L122" i="10"/>
  <c r="L115" i="10"/>
  <c r="L76" i="10"/>
  <c r="P76" i="10" s="1"/>
  <c r="L77" i="10"/>
  <c r="M77" i="10" s="1"/>
  <c r="N77" i="10" s="1"/>
  <c r="O77" i="10" s="1"/>
  <c r="L229" i="10"/>
  <c r="P229" i="10" s="1"/>
  <c r="L142" i="10"/>
  <c r="L114" i="10"/>
  <c r="L227" i="10"/>
  <c r="M227" i="10" s="1"/>
  <c r="N227" i="10" s="1"/>
  <c r="O227" i="10" s="1"/>
  <c r="L171" i="10"/>
  <c r="L217" i="10"/>
  <c r="L218" i="10"/>
  <c r="M218" i="10" s="1"/>
  <c r="N218" i="10" s="1"/>
  <c r="O218" i="10" s="1"/>
  <c r="L78" i="10"/>
  <c r="L138" i="10"/>
  <c r="P138" i="10" s="1"/>
  <c r="L118" i="10"/>
  <c r="L169" i="10"/>
  <c r="L98" i="10"/>
  <c r="L173" i="10"/>
  <c r="L212" i="10"/>
  <c r="M212" i="10" s="1"/>
  <c r="N212" i="10" s="1"/>
  <c r="O212" i="10" s="1"/>
  <c r="L237" i="10"/>
  <c r="L79" i="10"/>
  <c r="L80" i="10"/>
  <c r="P80" i="10" s="1"/>
  <c r="L81" i="10"/>
  <c r="Y81" i="10" s="1"/>
  <c r="Z81" i="10" s="1"/>
  <c r="L82" i="10"/>
  <c r="L238" i="10"/>
  <c r="L239" i="10"/>
  <c r="P239" i="10" s="1"/>
  <c r="L110" i="10"/>
  <c r="P110" i="10" s="1"/>
  <c r="L240" i="10"/>
  <c r="L83" i="10"/>
  <c r="L84" i="10"/>
  <c r="L163" i="10"/>
  <c r="L170" i="10"/>
  <c r="L156" i="10"/>
  <c r="L241" i="10"/>
  <c r="M241" i="10" s="1"/>
  <c r="N241" i="10" s="1"/>
  <c r="O241" i="10" s="1"/>
  <c r="L85" i="10"/>
  <c r="L107" i="10"/>
  <c r="M107" i="10" s="1"/>
  <c r="L86" i="10"/>
  <c r="L87" i="10"/>
  <c r="L242" i="10"/>
  <c r="M242" i="10" s="1"/>
  <c r="N242" i="10" s="1"/>
  <c r="O242" i="10" s="1"/>
  <c r="L214" i="10"/>
  <c r="M214" i="10" s="1"/>
  <c r="N214" i="10" s="1"/>
  <c r="O214" i="10" s="1"/>
  <c r="L112" i="10"/>
  <c r="P112" i="10" s="1"/>
  <c r="L230" i="10"/>
  <c r="P230" i="10" s="1"/>
  <c r="L219" i="10"/>
  <c r="L207" i="10"/>
  <c r="L185" i="10"/>
  <c r="L188" i="10"/>
  <c r="L189" i="10"/>
  <c r="L190" i="10"/>
  <c r="L231" i="10"/>
  <c r="L191" i="10"/>
  <c r="M191" i="10" s="1"/>
  <c r="N191" i="10" s="1"/>
  <c r="O191" i="10" s="1"/>
  <c r="L192" i="10"/>
  <c r="L193" i="10"/>
  <c r="M193" i="10" s="1"/>
  <c r="N193" i="10" s="1"/>
  <c r="O193" i="10" s="1"/>
  <c r="L203" i="10"/>
  <c r="L176" i="10"/>
  <c r="L194" i="10"/>
  <c r="L164" i="10"/>
  <c r="L199" i="10"/>
  <c r="L165" i="10"/>
  <c r="L161" i="10"/>
  <c r="L195" i="10"/>
  <c r="L196" i="10"/>
  <c r="M196" i="10" s="1"/>
  <c r="N196" i="10" s="1"/>
  <c r="O196" i="10" s="1"/>
  <c r="L243" i="10"/>
  <c r="M243" i="10" s="1"/>
  <c r="N243" i="10" s="1"/>
  <c r="O243" i="10" s="1"/>
  <c r="L186" i="10"/>
  <c r="L88" i="10"/>
  <c r="M88" i="10" s="1"/>
  <c r="N88" i="10" s="1"/>
  <c r="O88" i="10" s="1"/>
  <c r="L244" i="10"/>
  <c r="L102" i="10"/>
  <c r="L101" i="10"/>
  <c r="L187" i="10"/>
  <c r="L216" i="10"/>
  <c r="L129" i="10"/>
  <c r="L232" i="10"/>
  <c r="L245" i="10"/>
  <c r="L225" i="10"/>
  <c r="L220" i="10"/>
  <c r="L104" i="10"/>
  <c r="L131" i="10"/>
  <c r="L89" i="10"/>
  <c r="L90" i="10"/>
  <c r="M90" i="10" s="1"/>
  <c r="N90" i="10" s="1"/>
  <c r="O90" i="10" s="1"/>
  <c r="L91" i="10"/>
  <c r="M91" i="10" s="1"/>
  <c r="N91" i="10" s="1"/>
  <c r="O91" i="10" s="1"/>
  <c r="L92" i="10"/>
  <c r="L93" i="10"/>
  <c r="L246" i="10"/>
  <c r="L221" i="10"/>
  <c r="P221" i="10" s="1"/>
  <c r="L179" i="10"/>
  <c r="P179" i="10" s="1"/>
  <c r="L175" i="10"/>
  <c r="L166" i="10"/>
  <c r="L177" i="10"/>
  <c r="L162" i="10"/>
  <c r="M162" i="10" s="1"/>
  <c r="N162" i="10" s="1"/>
  <c r="O162" i="10" s="1"/>
  <c r="L139" i="10"/>
  <c r="M139" i="10" s="1"/>
  <c r="N139" i="10" s="1"/>
  <c r="O139" i="10" s="1"/>
  <c r="L140" i="10"/>
  <c r="P140" i="10" s="1"/>
  <c r="L208" i="10"/>
  <c r="L247" i="10"/>
  <c r="M247" i="10" s="1"/>
  <c r="N247" i="10" s="1"/>
  <c r="O247" i="10" s="1"/>
  <c r="L248" i="10"/>
  <c r="L149" i="10"/>
  <c r="M149" i="10" s="1"/>
  <c r="N149" i="10" s="1"/>
  <c r="O149" i="10" s="1"/>
  <c r="L226" i="10"/>
  <c r="L204" i="10"/>
  <c r="P204" i="10" s="1"/>
  <c r="L200" i="10"/>
  <c r="L249" i="10"/>
  <c r="P249" i="10" s="1"/>
  <c r="L250" i="10"/>
  <c r="L223" i="10"/>
  <c r="L251" i="10"/>
  <c r="L252" i="10"/>
  <c r="L253" i="10"/>
  <c r="P253" i="10" s="1"/>
  <c r="L254" i="10"/>
  <c r="M103" i="10"/>
  <c r="N103" i="10" s="1"/>
  <c r="M224" i="10"/>
  <c r="N224" i="10" s="1"/>
  <c r="M128" i="10"/>
  <c r="N128" i="10" s="1"/>
  <c r="O128" i="10" s="1"/>
  <c r="M99" i="10"/>
  <c r="N99" i="10" s="1"/>
  <c r="O99" i="10" s="1"/>
  <c r="M141" i="10"/>
  <c r="N141" i="10" s="1"/>
  <c r="O141" i="10" s="1"/>
  <c r="M117" i="10"/>
  <c r="N117" i="10" s="1"/>
  <c r="O117" i="10" s="1"/>
  <c r="M132" i="10"/>
  <c r="N132" i="10" s="1"/>
  <c r="O132" i="10" s="1"/>
  <c r="M151" i="10"/>
  <c r="N151" i="10" s="1"/>
  <c r="O151" i="10" s="1"/>
  <c r="M182" i="10"/>
  <c r="N182" i="10" s="1"/>
  <c r="O182" i="10" s="1"/>
  <c r="M9" i="10"/>
  <c r="N9" i="10" s="1"/>
  <c r="O9" i="10" s="1"/>
  <c r="M10" i="10"/>
  <c r="N10" i="10" s="1"/>
  <c r="O10" i="10" s="1"/>
  <c r="M16" i="10"/>
  <c r="N16" i="10" s="1"/>
  <c r="O16" i="10" s="1"/>
  <c r="M17" i="10"/>
  <c r="N17" i="10" s="1"/>
  <c r="O17" i="10" s="1"/>
  <c r="M120" i="10"/>
  <c r="N120" i="10" s="1"/>
  <c r="O120" i="10" s="1"/>
  <c r="M97" i="10"/>
  <c r="N97" i="10" s="1"/>
  <c r="O97" i="10" s="1"/>
  <c r="M25" i="10"/>
  <c r="N25" i="10" s="1"/>
  <c r="O25" i="10" s="1"/>
  <c r="M26" i="10"/>
  <c r="N26" i="10" s="1"/>
  <c r="O26" i="10" s="1"/>
  <c r="M28" i="10"/>
  <c r="M213" i="10"/>
  <c r="N213" i="10" s="1"/>
  <c r="O213" i="10" s="1"/>
  <c r="M36" i="10"/>
  <c r="N36" i="10" s="1"/>
  <c r="O36" i="10" s="1"/>
  <c r="M197" i="10"/>
  <c r="M41" i="10"/>
  <c r="N41" i="10" s="1"/>
  <c r="O41" i="10" s="1"/>
  <c r="M42" i="10"/>
  <c r="N42" i="10" s="1"/>
  <c r="O42" i="10" s="1"/>
  <c r="M44" i="10"/>
  <c r="M48" i="10"/>
  <c r="N48" i="10" s="1"/>
  <c r="O48" i="10" s="1"/>
  <c r="M55" i="10"/>
  <c r="N55" i="10" s="1"/>
  <c r="O55" i="10" s="1"/>
  <c r="M174" i="10"/>
  <c r="N174" i="10" s="1"/>
  <c r="O174" i="10" s="1"/>
  <c r="M56" i="10"/>
  <c r="N56" i="10" s="1"/>
  <c r="O56" i="10" s="1"/>
  <c r="M58" i="10"/>
  <c r="N58" i="10" s="1"/>
  <c r="O58" i="10" s="1"/>
  <c r="M61" i="10"/>
  <c r="N61" i="10" s="1"/>
  <c r="O61" i="10" s="1"/>
  <c r="M62" i="10"/>
  <c r="N62" i="10" s="1"/>
  <c r="O62" i="10" s="1"/>
  <c r="M155" i="10"/>
  <c r="M69" i="10"/>
  <c r="N69" i="10" s="1"/>
  <c r="O69" i="10" s="1"/>
  <c r="M71" i="10"/>
  <c r="N71" i="10" s="1"/>
  <c r="O71" i="10" s="1"/>
  <c r="M126" i="10"/>
  <c r="N126" i="10" s="1"/>
  <c r="O126" i="10" s="1"/>
  <c r="M152" i="10"/>
  <c r="N152" i="10" s="1"/>
  <c r="O152" i="10" s="1"/>
  <c r="M153" i="10"/>
  <c r="N153" i="10" s="1"/>
  <c r="O153" i="10" s="1"/>
  <c r="M73" i="10"/>
  <c r="N73" i="10" s="1"/>
  <c r="O73" i="10" s="1"/>
  <c r="M74" i="10"/>
  <c r="N74" i="10" s="1"/>
  <c r="O74" i="10" s="1"/>
  <c r="M95" i="10"/>
  <c r="N95" i="10" s="1"/>
  <c r="O95" i="10" s="1"/>
  <c r="M229" i="10"/>
  <c r="M114" i="10"/>
  <c r="M173" i="10"/>
  <c r="N173" i="10" s="1"/>
  <c r="O173" i="10" s="1"/>
  <c r="M80" i="10"/>
  <c r="N80" i="10" s="1"/>
  <c r="O80" i="10" s="1"/>
  <c r="M170" i="10"/>
  <c r="N170" i="10" s="1"/>
  <c r="O170" i="10" s="1"/>
  <c r="M156" i="10"/>
  <c r="N156" i="10" s="1"/>
  <c r="O156" i="10" s="1"/>
  <c r="M112" i="10"/>
  <c r="N112" i="10" s="1"/>
  <c r="O112" i="10" s="1"/>
  <c r="M230" i="10"/>
  <c r="N230" i="10" s="1"/>
  <c r="O230" i="10" s="1"/>
  <c r="M195" i="10"/>
  <c r="N195" i="10" s="1"/>
  <c r="O195" i="10" s="1"/>
  <c r="M220" i="10"/>
  <c r="N220" i="10" s="1"/>
  <c r="O220" i="10" s="1"/>
  <c r="M208" i="10"/>
  <c r="N208" i="10" s="1"/>
  <c r="O208" i="10" s="1"/>
  <c r="M253" i="10"/>
  <c r="N253" i="10" s="1"/>
  <c r="O253" i="10" s="1"/>
  <c r="N28" i="10"/>
  <c r="O28" i="10" s="1"/>
  <c r="N197" i="10"/>
  <c r="O197" i="10" s="1"/>
  <c r="N44" i="10"/>
  <c r="O44" i="10" s="1"/>
  <c r="N155" i="10"/>
  <c r="O155" i="10" s="1"/>
  <c r="N160" i="10"/>
  <c r="O160" i="10" s="1"/>
  <c r="N229" i="10"/>
  <c r="O229" i="10" s="1"/>
  <c r="N114" i="10"/>
  <c r="O114" i="10" s="1"/>
  <c r="N107" i="10"/>
  <c r="O107" i="10" s="1"/>
  <c r="O103" i="10"/>
  <c r="O224" i="10"/>
  <c r="P224" i="10"/>
  <c r="P128" i="10"/>
  <c r="P134" i="10"/>
  <c r="P99" i="10"/>
  <c r="P117" i="10"/>
  <c r="P5" i="10"/>
  <c r="P8" i="10"/>
  <c r="P182" i="10"/>
  <c r="P222" i="10"/>
  <c r="P9" i="10"/>
  <c r="P10" i="10"/>
  <c r="P16" i="10"/>
  <c r="P17" i="10"/>
  <c r="P120" i="10"/>
  <c r="P18" i="10"/>
  <c r="P24" i="10"/>
  <c r="P25" i="10"/>
  <c r="P26" i="10"/>
  <c r="P28" i="10"/>
  <c r="P213" i="10"/>
  <c r="P29" i="10"/>
  <c r="P30" i="10"/>
  <c r="P36" i="10"/>
  <c r="P197" i="10"/>
  <c r="P205" i="10"/>
  <c r="P40" i="10"/>
  <c r="P41" i="10"/>
  <c r="P42" i="10"/>
  <c r="P44" i="10"/>
  <c r="P48" i="10"/>
  <c r="P55" i="10"/>
  <c r="P174" i="10"/>
  <c r="P56" i="10"/>
  <c r="P58" i="10"/>
  <c r="P108" i="10"/>
  <c r="P62" i="10"/>
  <c r="P155" i="10"/>
  <c r="P69" i="10"/>
  <c r="P71" i="10"/>
  <c r="P73" i="10"/>
  <c r="P74" i="10"/>
  <c r="P100" i="10"/>
  <c r="P160" i="10"/>
  <c r="P95" i="10"/>
  <c r="P180" i="10"/>
  <c r="P77" i="10"/>
  <c r="P114" i="10"/>
  <c r="P173" i="10"/>
  <c r="P170" i="10"/>
  <c r="P156" i="10"/>
  <c r="P85" i="10"/>
  <c r="P107" i="10"/>
  <c r="P214" i="10"/>
  <c r="P188" i="10"/>
  <c r="P195" i="10"/>
  <c r="P196" i="10"/>
  <c r="P88" i="10"/>
  <c r="P244" i="10"/>
  <c r="P90" i="10"/>
  <c r="P162" i="10"/>
  <c r="P208" i="10"/>
  <c r="P247" i="10"/>
  <c r="Q133" i="10"/>
  <c r="Q103" i="10"/>
  <c r="Y103" i="10" s="1"/>
  <c r="Q224" i="10"/>
  <c r="Y224" i="10" s="1"/>
  <c r="Q128" i="10"/>
  <c r="Q143" i="10"/>
  <c r="V143" i="10" s="1"/>
  <c r="P46" i="34" s="1"/>
  <c r="R46" i="34" s="1"/>
  <c r="Q113" i="10"/>
  <c r="Q134" i="10"/>
  <c r="Q99" i="10"/>
  <c r="Q147" i="10"/>
  <c r="Q2" i="10"/>
  <c r="Q215" i="10"/>
  <c r="Q3" i="10"/>
  <c r="Q141" i="10"/>
  <c r="Q117" i="10"/>
  <c r="Y117" i="10" s="1"/>
  <c r="Z117" i="10" s="1"/>
  <c r="Q206" i="10"/>
  <c r="Q132" i="10"/>
  <c r="Q151" i="10"/>
  <c r="Q116" i="10"/>
  <c r="Y116" i="10" s="1"/>
  <c r="Q4" i="10"/>
  <c r="V4" i="10" s="1"/>
  <c r="Q233" i="10"/>
  <c r="Q178" i="10"/>
  <c r="Q5" i="10"/>
  <c r="Q6" i="10"/>
  <c r="Q181" i="10"/>
  <c r="Q106" i="10"/>
  <c r="Q7" i="10"/>
  <c r="Q8" i="10"/>
  <c r="Q182" i="10"/>
  <c r="S182" i="10" s="1"/>
  <c r="T182" i="10" s="1"/>
  <c r="Q198" i="10"/>
  <c r="Q222" i="10"/>
  <c r="Q9" i="10"/>
  <c r="Q10" i="10"/>
  <c r="Q11" i="10"/>
  <c r="Q12" i="10"/>
  <c r="Q13" i="10"/>
  <c r="Q202" i="10"/>
  <c r="Q211" i="10"/>
  <c r="Q14" i="10"/>
  <c r="Q235" i="10"/>
  <c r="Q15" i="10"/>
  <c r="Q16" i="10"/>
  <c r="Q17" i="10"/>
  <c r="S17" i="10" s="1"/>
  <c r="T17" i="10" s="1"/>
  <c r="Q146" i="10"/>
  <c r="Q120" i="10"/>
  <c r="Y120" i="10" s="1"/>
  <c r="Q97" i="10"/>
  <c r="Q18" i="10"/>
  <c r="Y18" i="10" s="1"/>
  <c r="Z18" i="10" s="1"/>
  <c r="Q167" i="10"/>
  <c r="S167" i="10" s="1"/>
  <c r="T167" i="10" s="1"/>
  <c r="Q19" i="10"/>
  <c r="Q20" i="10"/>
  <c r="Y20" i="10" s="1"/>
  <c r="Z20" i="10" s="1"/>
  <c r="Q121" i="10"/>
  <c r="Q21" i="10"/>
  <c r="Q228" i="10"/>
  <c r="Q22" i="10"/>
  <c r="Q23" i="10"/>
  <c r="Q24" i="10"/>
  <c r="Q25" i="10"/>
  <c r="S25" i="10" s="1"/>
  <c r="T25" i="10" s="1"/>
  <c r="Q26" i="10"/>
  <c r="Q27" i="10"/>
  <c r="Q28" i="10"/>
  <c r="Q213" i="10"/>
  <c r="Y213" i="10" s="1"/>
  <c r="Z213" i="10" s="1"/>
  <c r="Q124" i="10"/>
  <c r="Q127" i="10"/>
  <c r="Q29" i="10"/>
  <c r="Q30" i="10"/>
  <c r="Q31" i="10"/>
  <c r="Q32" i="10"/>
  <c r="Q33" i="10"/>
  <c r="Q34" i="10"/>
  <c r="Q35" i="10"/>
  <c r="Q36" i="10"/>
  <c r="Q94" i="10"/>
  <c r="Y94" i="10" s="1"/>
  <c r="Z94" i="10" s="1"/>
  <c r="Q210" i="10"/>
  <c r="Y210" i="10" s="1"/>
  <c r="Z210" i="10" s="1"/>
  <c r="Q197" i="10"/>
  <c r="Q205" i="10"/>
  <c r="Q130" i="10"/>
  <c r="Q105" i="10"/>
  <c r="Q119" i="10"/>
  <c r="Y119" i="10" s="1"/>
  <c r="Z119" i="10" s="1"/>
  <c r="Q144" i="10"/>
  <c r="Q123" i="10"/>
  <c r="Q37" i="10"/>
  <c r="Q38" i="10"/>
  <c r="V38" i="10" s="1"/>
  <c r="Q39" i="10"/>
  <c r="Q40" i="10"/>
  <c r="Q41" i="10"/>
  <c r="Q42" i="10"/>
  <c r="Q43" i="10"/>
  <c r="Y43" i="10" s="1"/>
  <c r="Q44" i="10"/>
  <c r="Q45" i="10"/>
  <c r="Q46" i="10"/>
  <c r="Q47" i="10"/>
  <c r="Q48" i="10"/>
  <c r="Q49" i="10"/>
  <c r="Q50" i="10"/>
  <c r="Q51" i="10"/>
  <c r="Q52" i="10"/>
  <c r="Q53" i="10"/>
  <c r="Q54" i="10"/>
  <c r="Q55" i="10"/>
  <c r="Q201" i="10"/>
  <c r="Q174" i="10"/>
  <c r="Q56" i="10"/>
  <c r="Q109" i="10"/>
  <c r="Q236" i="10"/>
  <c r="V236" i="10" s="1"/>
  <c r="Q57" i="10"/>
  <c r="Y57" i="10" s="1"/>
  <c r="Z57" i="10" s="1"/>
  <c r="Q58" i="10"/>
  <c r="Q108" i="10"/>
  <c r="Q209" i="10"/>
  <c r="Y209" i="10" s="1"/>
  <c r="Z209" i="10" s="1"/>
  <c r="Q59" i="10"/>
  <c r="Q135" i="10"/>
  <c r="Q60" i="10"/>
  <c r="Q61" i="10"/>
  <c r="Y61" i="10" s="1"/>
  <c r="Z61" i="10" s="1"/>
  <c r="Q62" i="10"/>
  <c r="Y62" i="10" s="1"/>
  <c r="Z62" i="10" s="1"/>
  <c r="Q63" i="10"/>
  <c r="Y63" i="10" s="1"/>
  <c r="Z63" i="10" s="1"/>
  <c r="Q145" i="10"/>
  <c r="Y145" i="10" s="1"/>
  <c r="Z145" i="10" s="1"/>
  <c r="Q155" i="10"/>
  <c r="Y155" i="10" s="1"/>
  <c r="Q137" i="10"/>
  <c r="Y137" i="10" s="1"/>
  <c r="Z137" i="10" s="1"/>
  <c r="Q125" i="10"/>
  <c r="Q136" i="10"/>
  <c r="Q64" i="10"/>
  <c r="Q65" i="10"/>
  <c r="Q66" i="10"/>
  <c r="Q172" i="10"/>
  <c r="Q67" i="10"/>
  <c r="Q68" i="10"/>
  <c r="Q168" i="10"/>
  <c r="Q69" i="10"/>
  <c r="Q70" i="10"/>
  <c r="Q158" i="10"/>
  <c r="Q71" i="10"/>
  <c r="Y71" i="10" s="1"/>
  <c r="Z71" i="10" s="1"/>
  <c r="Q183" i="10"/>
  <c r="Q150" i="10"/>
  <c r="Q184" i="10"/>
  <c r="Q126" i="10"/>
  <c r="Q152" i="10"/>
  <c r="Q153" i="10"/>
  <c r="Q159" i="10"/>
  <c r="Q148" i="10"/>
  <c r="Q72" i="10"/>
  <c r="Q73" i="10"/>
  <c r="Q74" i="10"/>
  <c r="Q96" i="10"/>
  <c r="Q100" i="10"/>
  <c r="Q160" i="10"/>
  <c r="Q75" i="10"/>
  <c r="Q234" i="10"/>
  <c r="Q111" i="10"/>
  <c r="Q95" i="10"/>
  <c r="Q180" i="10"/>
  <c r="Q154" i="10"/>
  <c r="Q157" i="10"/>
  <c r="Q122" i="10"/>
  <c r="Q115" i="10"/>
  <c r="Q76" i="10"/>
  <c r="Q77" i="10"/>
  <c r="Y77" i="10" s="1"/>
  <c r="Z77" i="10" s="1"/>
  <c r="Q229" i="10"/>
  <c r="Q142" i="10"/>
  <c r="Q114" i="10"/>
  <c r="Q227" i="10"/>
  <c r="Q171" i="10"/>
  <c r="V171" i="10" s="1"/>
  <c r="Q217" i="10"/>
  <c r="Q218" i="10"/>
  <c r="Y218" i="10" s="1"/>
  <c r="Z218" i="10" s="1"/>
  <c r="Q78" i="10"/>
  <c r="Q138" i="10"/>
  <c r="Q118" i="10"/>
  <c r="Q169" i="10"/>
  <c r="Q98" i="10"/>
  <c r="Q173" i="10"/>
  <c r="Q212" i="10"/>
  <c r="Q237" i="10"/>
  <c r="Y237" i="10" s="1"/>
  <c r="Z237" i="10" s="1"/>
  <c r="Q79" i="10"/>
  <c r="Q80" i="10"/>
  <c r="Y80" i="10" s="1"/>
  <c r="Q81" i="10"/>
  <c r="Q82" i="10"/>
  <c r="Q238" i="10"/>
  <c r="Q239" i="10"/>
  <c r="Y239" i="10" s="1"/>
  <c r="Q110" i="10"/>
  <c r="Q240" i="10"/>
  <c r="Q83" i="10"/>
  <c r="Q84" i="10"/>
  <c r="Q163" i="10"/>
  <c r="Q170" i="10"/>
  <c r="Q156" i="10"/>
  <c r="Q241" i="10"/>
  <c r="Q85" i="10"/>
  <c r="Q107" i="10"/>
  <c r="Q86" i="10"/>
  <c r="Q87" i="10"/>
  <c r="Q242" i="10"/>
  <c r="Y242" i="10" s="1"/>
  <c r="Z242" i="10" s="1"/>
  <c r="Q214" i="10"/>
  <c r="Y214" i="10" s="1"/>
  <c r="Z214" i="10" s="1"/>
  <c r="Q112" i="10"/>
  <c r="Q230" i="10"/>
  <c r="Y230" i="10" s="1"/>
  <c r="Z230" i="10" s="1"/>
  <c r="Q219" i="10"/>
  <c r="Y219" i="10" s="1"/>
  <c r="Z219" i="10" s="1"/>
  <c r="Q207" i="10"/>
  <c r="Q185" i="10"/>
  <c r="Q188" i="10"/>
  <c r="Q189" i="10"/>
  <c r="S189" i="10" s="1"/>
  <c r="T189" i="10" s="1"/>
  <c r="Q190" i="10"/>
  <c r="Q231" i="10"/>
  <c r="Q191" i="10"/>
  <c r="Q192" i="10"/>
  <c r="Q193" i="10"/>
  <c r="Q203" i="10"/>
  <c r="Q176" i="10"/>
  <c r="Q194" i="10"/>
  <c r="Q164" i="10"/>
  <c r="Y164" i="10" s="1"/>
  <c r="Z164" i="10" s="1"/>
  <c r="Q199" i="10"/>
  <c r="Q165" i="10"/>
  <c r="Q161" i="10"/>
  <c r="Q195" i="10"/>
  <c r="Q196" i="10"/>
  <c r="S196" i="10" s="1"/>
  <c r="T196" i="10" s="1"/>
  <c r="Q243" i="10"/>
  <c r="Q186" i="10"/>
  <c r="Y186" i="10" s="1"/>
  <c r="Q88" i="10"/>
  <c r="Y88" i="10" s="1"/>
  <c r="Q244" i="10"/>
  <c r="Q102" i="10"/>
  <c r="Q101" i="10"/>
  <c r="Q187" i="10"/>
  <c r="Q216" i="10"/>
  <c r="Q129" i="10"/>
  <c r="Q232" i="10"/>
  <c r="Q245" i="10"/>
  <c r="V245" i="10" s="1"/>
  <c r="Q225" i="10"/>
  <c r="Q220" i="10"/>
  <c r="Q104" i="10"/>
  <c r="Q131" i="10"/>
  <c r="Q89" i="10"/>
  <c r="Q90" i="10"/>
  <c r="Q91" i="10"/>
  <c r="Q92" i="10"/>
  <c r="S92" i="10" s="1"/>
  <c r="Q93" i="10"/>
  <c r="Q246" i="10"/>
  <c r="Q221" i="10"/>
  <c r="Q179" i="10"/>
  <c r="Q175" i="10"/>
  <c r="Q166" i="10"/>
  <c r="Q177" i="10"/>
  <c r="Q162" i="10"/>
  <c r="Q139" i="10"/>
  <c r="Q140" i="10"/>
  <c r="Q208" i="10"/>
  <c r="Q247" i="10"/>
  <c r="Y247" i="10" s="1"/>
  <c r="Q248" i="10"/>
  <c r="Q149" i="10"/>
  <c r="V149" i="10" s="1"/>
  <c r="Q226" i="10"/>
  <c r="Q204" i="10"/>
  <c r="Q200" i="10"/>
  <c r="Q249" i="10"/>
  <c r="Q250" i="10"/>
  <c r="Q223" i="10"/>
  <c r="Q251" i="10"/>
  <c r="Q252" i="10"/>
  <c r="Q253" i="10"/>
  <c r="Q254" i="10"/>
  <c r="R133" i="10"/>
  <c r="S133" i="10" s="1"/>
  <c r="T133" i="10" s="1"/>
  <c r="R103" i="10"/>
  <c r="R224" i="10"/>
  <c r="R128" i="10"/>
  <c r="S128" i="10" s="1"/>
  <c r="T128" i="10" s="1"/>
  <c r="R143" i="10"/>
  <c r="R113" i="10"/>
  <c r="R134" i="10"/>
  <c r="R99" i="10"/>
  <c r="R147" i="10"/>
  <c r="R2" i="10"/>
  <c r="R215" i="10"/>
  <c r="R3" i="10"/>
  <c r="R141" i="10"/>
  <c r="R117" i="10"/>
  <c r="R206" i="10"/>
  <c r="S206" i="10" s="1"/>
  <c r="R132" i="10"/>
  <c r="R151" i="10"/>
  <c r="R116" i="10"/>
  <c r="S116" i="10" s="1"/>
  <c r="T116" i="10" s="1"/>
  <c r="R4" i="10"/>
  <c r="R233" i="10"/>
  <c r="R178" i="10"/>
  <c r="R5" i="10"/>
  <c r="R6" i="10"/>
  <c r="S6" i="10" s="1"/>
  <c r="R181" i="10"/>
  <c r="R106" i="10"/>
  <c r="R7" i="10"/>
  <c r="R8" i="10"/>
  <c r="S8" i="10" s="1"/>
  <c r="R182" i="10"/>
  <c r="R198" i="10"/>
  <c r="S198" i="10" s="1"/>
  <c r="T198" i="10" s="1"/>
  <c r="R222" i="10"/>
  <c r="R9" i="10"/>
  <c r="R10" i="10"/>
  <c r="R11" i="10"/>
  <c r="R12" i="10"/>
  <c r="S12" i="10" s="1"/>
  <c r="T12" i="10" s="1"/>
  <c r="R13" i="10"/>
  <c r="R202" i="10"/>
  <c r="R211" i="10"/>
  <c r="R14" i="10"/>
  <c r="S14" i="10" s="1"/>
  <c r="R235" i="10"/>
  <c r="R15" i="10"/>
  <c r="R16" i="10"/>
  <c r="S16" i="10" s="1"/>
  <c r="R17" i="10"/>
  <c r="R146" i="10"/>
  <c r="S146" i="10" s="1"/>
  <c r="T146" i="10" s="1"/>
  <c r="R120" i="10"/>
  <c r="R97" i="10"/>
  <c r="R18" i="10"/>
  <c r="S18" i="10" s="1"/>
  <c r="T18" i="10" s="1"/>
  <c r="R167" i="10"/>
  <c r="R19" i="10"/>
  <c r="R20" i="10"/>
  <c r="R121" i="10"/>
  <c r="R21" i="10"/>
  <c r="R228" i="10"/>
  <c r="R22" i="10"/>
  <c r="R23" i="10"/>
  <c r="R24" i="10"/>
  <c r="S24" i="10" s="1"/>
  <c r="T24" i="10" s="1"/>
  <c r="R25" i="10"/>
  <c r="R26" i="10"/>
  <c r="S26" i="10" s="1"/>
  <c r="R27" i="10"/>
  <c r="R28" i="10"/>
  <c r="R213" i="10"/>
  <c r="R124" i="10"/>
  <c r="R127" i="10"/>
  <c r="R29" i="10"/>
  <c r="R30" i="10"/>
  <c r="R31" i="10"/>
  <c r="R32" i="10"/>
  <c r="R33" i="10"/>
  <c r="R34" i="10"/>
  <c r="R35" i="10"/>
  <c r="S35" i="10" s="1"/>
  <c r="T35" i="10" s="1"/>
  <c r="R36" i="10"/>
  <c r="R94" i="10"/>
  <c r="S94" i="10" s="1"/>
  <c r="R210" i="10"/>
  <c r="R197" i="10"/>
  <c r="R205" i="10"/>
  <c r="R130" i="10"/>
  <c r="R105" i="10"/>
  <c r="R119" i="10"/>
  <c r="R144" i="10"/>
  <c r="R123" i="10"/>
  <c r="S123" i="10" s="1"/>
  <c r="R37" i="10"/>
  <c r="R38" i="10"/>
  <c r="R39" i="10"/>
  <c r="R40" i="10"/>
  <c r="S40" i="10" s="1"/>
  <c r="R41" i="10"/>
  <c r="R42" i="10"/>
  <c r="S42" i="10" s="1"/>
  <c r="R43" i="10"/>
  <c r="R44" i="10"/>
  <c r="R45" i="10"/>
  <c r="R46" i="10"/>
  <c r="R47" i="10"/>
  <c r="R48" i="10"/>
  <c r="R49" i="10"/>
  <c r="R50" i="10"/>
  <c r="R51" i="10"/>
  <c r="S51" i="10" s="1"/>
  <c r="R52" i="10"/>
  <c r="R53" i="10"/>
  <c r="R54" i="10"/>
  <c r="S54" i="10" s="1"/>
  <c r="T54" i="10" s="1"/>
  <c r="R55" i="10"/>
  <c r="S55" i="10" s="1"/>
  <c r="T55" i="10" s="1"/>
  <c r="R201" i="10"/>
  <c r="S201" i="10" s="1"/>
  <c r="T201" i="10" s="1"/>
  <c r="R174" i="10"/>
  <c r="R56" i="10"/>
  <c r="R109" i="10"/>
  <c r="R236" i="10"/>
  <c r="R57" i="10"/>
  <c r="R58" i="10"/>
  <c r="R108" i="10"/>
  <c r="R209" i="10"/>
  <c r="S209" i="10" s="1"/>
  <c r="R59" i="10"/>
  <c r="R135" i="10"/>
  <c r="R60" i="10"/>
  <c r="R61" i="10"/>
  <c r="S61" i="10" s="1"/>
  <c r="T61" i="10" s="1"/>
  <c r="R62" i="10"/>
  <c r="R63" i="10"/>
  <c r="R145" i="10"/>
  <c r="R155" i="10"/>
  <c r="R137" i="10"/>
  <c r="R125" i="10"/>
  <c r="R136" i="10"/>
  <c r="R64" i="10"/>
  <c r="R65" i="10"/>
  <c r="R66" i="10"/>
  <c r="S66" i="10" s="1"/>
  <c r="R172" i="10"/>
  <c r="S172" i="10" s="1"/>
  <c r="R67" i="10"/>
  <c r="R68" i="10"/>
  <c r="R168" i="10"/>
  <c r="S168" i="10" s="1"/>
  <c r="T168" i="10" s="1"/>
  <c r="R69" i="10"/>
  <c r="S69" i="10" s="1"/>
  <c r="T69" i="10" s="1"/>
  <c r="R70" i="10"/>
  <c r="S70" i="10" s="1"/>
  <c r="R158" i="10"/>
  <c r="R71" i="10"/>
  <c r="R183" i="10"/>
  <c r="R150" i="10"/>
  <c r="R184" i="10"/>
  <c r="R126" i="10"/>
  <c r="R152" i="10"/>
  <c r="R153" i="10"/>
  <c r="S153" i="10" s="1"/>
  <c r="R159" i="10"/>
  <c r="S159" i="10" s="1"/>
  <c r="R148" i="10"/>
  <c r="R72" i="10"/>
  <c r="R73" i="10"/>
  <c r="R74" i="10"/>
  <c r="R96" i="10"/>
  <c r="S96" i="10" s="1"/>
  <c r="R100" i="10"/>
  <c r="R160" i="10"/>
  <c r="R75" i="10"/>
  <c r="R234" i="10"/>
  <c r="R111" i="10"/>
  <c r="R95" i="10"/>
  <c r="R180" i="10"/>
  <c r="R154" i="10"/>
  <c r="S154" i="10" s="1"/>
  <c r="R157" i="10"/>
  <c r="S157" i="10" s="1"/>
  <c r="R122" i="10"/>
  <c r="R115" i="10"/>
  <c r="R76" i="10"/>
  <c r="S76" i="10" s="1"/>
  <c r="T76" i="10" s="1"/>
  <c r="R77" i="10"/>
  <c r="S77" i="10" s="1"/>
  <c r="R229" i="10"/>
  <c r="S229" i="10" s="1"/>
  <c r="R142" i="10"/>
  <c r="R114" i="10"/>
  <c r="R227" i="10"/>
  <c r="S227" i="10" s="1"/>
  <c r="R171" i="10"/>
  <c r="R217" i="10"/>
  <c r="R218" i="10"/>
  <c r="R78" i="10"/>
  <c r="R138" i="10"/>
  <c r="S138" i="10" s="1"/>
  <c r="R118" i="10"/>
  <c r="S118" i="10" s="1"/>
  <c r="R169" i="10"/>
  <c r="R98" i="10"/>
  <c r="R173" i="10"/>
  <c r="R212" i="10"/>
  <c r="R237" i="10"/>
  <c r="R79" i="10"/>
  <c r="R80" i="10"/>
  <c r="R81" i="10"/>
  <c r="R82" i="10"/>
  <c r="R238" i="10"/>
  <c r="R239" i="10"/>
  <c r="R110" i="10"/>
  <c r="R240" i="10"/>
  <c r="S240" i="10" s="1"/>
  <c r="R83" i="10"/>
  <c r="R84" i="10"/>
  <c r="R163" i="10"/>
  <c r="R170" i="10"/>
  <c r="S170" i="10" s="1"/>
  <c r="T170" i="10" s="1"/>
  <c r="R156" i="10"/>
  <c r="R241" i="10"/>
  <c r="R85" i="10"/>
  <c r="R107" i="10"/>
  <c r="R86" i="10"/>
  <c r="R87" i="10"/>
  <c r="R242" i="10"/>
  <c r="R214" i="10"/>
  <c r="R112" i="10"/>
  <c r="R230" i="10"/>
  <c r="S230" i="10" s="1"/>
  <c r="R219" i="10"/>
  <c r="R207" i="10"/>
  <c r="R185" i="10"/>
  <c r="R188" i="10"/>
  <c r="S188" i="10" s="1"/>
  <c r="T188" i="10" s="1"/>
  <c r="R189" i="10"/>
  <c r="R190" i="10"/>
  <c r="S190" i="10" s="1"/>
  <c r="R231" i="10"/>
  <c r="R191" i="10"/>
  <c r="R192" i="10"/>
  <c r="R193" i="10"/>
  <c r="R203" i="10"/>
  <c r="R176" i="10"/>
  <c r="R194" i="10"/>
  <c r="R164" i="10"/>
  <c r="S164" i="10" s="1"/>
  <c r="R199" i="10"/>
  <c r="S199" i="10" s="1"/>
  <c r="R165" i="10"/>
  <c r="R161" i="10"/>
  <c r="R195" i="10"/>
  <c r="S195" i="10" s="1"/>
  <c r="T195" i="10" s="1"/>
  <c r="R196" i="10"/>
  <c r="R243" i="10"/>
  <c r="S243" i="10" s="1"/>
  <c r="T243" i="10" s="1"/>
  <c r="R186" i="10"/>
  <c r="R88" i="10"/>
  <c r="R244" i="10"/>
  <c r="R102" i="10"/>
  <c r="R101" i="10"/>
  <c r="R187" i="10"/>
  <c r="R216" i="10"/>
  <c r="R129" i="10"/>
  <c r="S129" i="10" s="1"/>
  <c r="R232" i="10"/>
  <c r="R245" i="10"/>
  <c r="R225" i="10"/>
  <c r="R220" i="10"/>
  <c r="S220" i="10" s="1"/>
  <c r="T220" i="10" s="1"/>
  <c r="R104" i="10"/>
  <c r="R131" i="10"/>
  <c r="S131" i="10" s="1"/>
  <c r="R89" i="10"/>
  <c r="R90" i="10"/>
  <c r="R91" i="10"/>
  <c r="R92" i="10"/>
  <c r="R93" i="10"/>
  <c r="R246" i="10"/>
  <c r="R221" i="10"/>
  <c r="R179" i="10"/>
  <c r="S179" i="10" s="1"/>
  <c r="R175" i="10"/>
  <c r="R166" i="10"/>
  <c r="R177" i="10"/>
  <c r="R162" i="10"/>
  <c r="S162" i="10" s="1"/>
  <c r="T162" i="10" s="1"/>
  <c r="R139" i="10"/>
  <c r="R140" i="10"/>
  <c r="S140" i="10" s="1"/>
  <c r="R208" i="10"/>
  <c r="R247" i="10"/>
  <c r="R248" i="10"/>
  <c r="S248" i="10" s="1"/>
  <c r="R149" i="10"/>
  <c r="R226" i="10"/>
  <c r="R204" i="10"/>
  <c r="R200" i="10"/>
  <c r="R249" i="10"/>
  <c r="R250" i="10"/>
  <c r="R223" i="10"/>
  <c r="R251" i="10"/>
  <c r="R252" i="10"/>
  <c r="S252" i="10" s="1"/>
  <c r="T252" i="10" s="1"/>
  <c r="R253" i="10"/>
  <c r="R254" i="10"/>
  <c r="S254" i="10" s="1"/>
  <c r="T254" i="10" s="1"/>
  <c r="S3" i="10"/>
  <c r="S141" i="10"/>
  <c r="T141" i="10" s="1"/>
  <c r="S117" i="10"/>
  <c r="T117" i="10" s="1"/>
  <c r="S121" i="10"/>
  <c r="T121" i="10" s="1"/>
  <c r="S73" i="10"/>
  <c r="T73" i="10" s="1"/>
  <c r="S74" i="10"/>
  <c r="T74" i="10" s="1"/>
  <c r="S237" i="10"/>
  <c r="S156" i="10"/>
  <c r="T156" i="10" s="1"/>
  <c r="S241" i="10"/>
  <c r="T241" i="10" s="1"/>
  <c r="U133" i="10"/>
  <c r="U103" i="10"/>
  <c r="U224" i="10"/>
  <c r="U128" i="10"/>
  <c r="U143" i="10"/>
  <c r="U113" i="10"/>
  <c r="V113" i="10" s="1"/>
  <c r="U134" i="10"/>
  <c r="U99" i="10"/>
  <c r="U147" i="10"/>
  <c r="U2" i="10"/>
  <c r="U215" i="10"/>
  <c r="U3" i="10"/>
  <c r="U141" i="10"/>
  <c r="U117" i="10"/>
  <c r="U206" i="10"/>
  <c r="U132" i="10"/>
  <c r="U151" i="10"/>
  <c r="U116" i="10"/>
  <c r="U4" i="10"/>
  <c r="U233" i="10"/>
  <c r="U178" i="10"/>
  <c r="U5" i="10"/>
  <c r="U6" i="10"/>
  <c r="U181" i="10"/>
  <c r="U106" i="10"/>
  <c r="U7" i="10"/>
  <c r="U8" i="10"/>
  <c r="V8" i="10" s="1"/>
  <c r="U182" i="10"/>
  <c r="U198" i="10"/>
  <c r="U222" i="10"/>
  <c r="U9" i="10"/>
  <c r="U10" i="10"/>
  <c r="U11" i="10"/>
  <c r="U12" i="10"/>
  <c r="U13" i="10"/>
  <c r="U202" i="10"/>
  <c r="U211" i="10"/>
  <c r="U14" i="10"/>
  <c r="U235" i="10"/>
  <c r="U15" i="10"/>
  <c r="U16" i="10"/>
  <c r="V16" i="10" s="1"/>
  <c r="U17" i="10"/>
  <c r="U146" i="10"/>
  <c r="U120" i="10"/>
  <c r="U97" i="10"/>
  <c r="U18" i="10"/>
  <c r="U167" i="10"/>
  <c r="U19" i="10"/>
  <c r="U20" i="10"/>
  <c r="U121" i="10"/>
  <c r="U21" i="10"/>
  <c r="U228" i="10"/>
  <c r="U22" i="10"/>
  <c r="U23" i="10"/>
  <c r="U24" i="10"/>
  <c r="V24" i="10" s="1"/>
  <c r="U25" i="10"/>
  <c r="U26" i="10"/>
  <c r="U27" i="10"/>
  <c r="U28" i="10"/>
  <c r="U213" i="10"/>
  <c r="U124" i="10"/>
  <c r="U127" i="10"/>
  <c r="U29" i="10"/>
  <c r="U30" i="10"/>
  <c r="V30" i="10" s="1"/>
  <c r="U31" i="10"/>
  <c r="U32" i="10"/>
  <c r="U33" i="10"/>
  <c r="U34" i="10"/>
  <c r="U35" i="10"/>
  <c r="V35" i="10" s="1"/>
  <c r="U36" i="10"/>
  <c r="U94" i="10"/>
  <c r="U210" i="10"/>
  <c r="U197" i="10"/>
  <c r="U205" i="10"/>
  <c r="U130" i="10"/>
  <c r="U105" i="10"/>
  <c r="U119" i="10"/>
  <c r="U144" i="10"/>
  <c r="U123" i="10"/>
  <c r="U37" i="10"/>
  <c r="U38" i="10"/>
  <c r="U39" i="10"/>
  <c r="U40" i="10"/>
  <c r="V40" i="10" s="1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V54" i="10" s="1"/>
  <c r="U55" i="10"/>
  <c r="U201" i="10"/>
  <c r="U174" i="10"/>
  <c r="U56" i="10"/>
  <c r="U109" i="10"/>
  <c r="U236" i="10"/>
  <c r="U57" i="10"/>
  <c r="U58" i="10"/>
  <c r="U108" i="10"/>
  <c r="U209" i="10"/>
  <c r="U59" i="10"/>
  <c r="U135" i="10"/>
  <c r="U60" i="10"/>
  <c r="U61" i="10"/>
  <c r="V61" i="10" s="1"/>
  <c r="U62" i="10"/>
  <c r="U63" i="10"/>
  <c r="U145" i="10"/>
  <c r="U155" i="10"/>
  <c r="U137" i="10"/>
  <c r="U125" i="10"/>
  <c r="U136" i="10"/>
  <c r="U64" i="10"/>
  <c r="U65" i="10"/>
  <c r="U66" i="10"/>
  <c r="V66" i="10" s="1"/>
  <c r="U172" i="10"/>
  <c r="U67" i="10"/>
  <c r="U68" i="10"/>
  <c r="U168" i="10"/>
  <c r="U69" i="10"/>
  <c r="U70" i="10"/>
  <c r="U158" i="10"/>
  <c r="U71" i="10"/>
  <c r="U183" i="10"/>
  <c r="U150" i="10"/>
  <c r="U184" i="10"/>
  <c r="U126" i="10"/>
  <c r="U152" i="10"/>
  <c r="U153" i="10"/>
  <c r="V153" i="10" s="1"/>
  <c r="U159" i="10"/>
  <c r="U148" i="10"/>
  <c r="U72" i="10"/>
  <c r="U73" i="10"/>
  <c r="V73" i="10" s="1"/>
  <c r="U74" i="10"/>
  <c r="U96" i="10"/>
  <c r="U100" i="10"/>
  <c r="U160" i="10"/>
  <c r="U75" i="10"/>
  <c r="U234" i="10"/>
  <c r="U111" i="10"/>
  <c r="U95" i="10"/>
  <c r="U180" i="10"/>
  <c r="U154" i="10"/>
  <c r="U157" i="10"/>
  <c r="U122" i="10"/>
  <c r="U115" i="10"/>
  <c r="U76" i="10"/>
  <c r="V76" i="10" s="1"/>
  <c r="U77" i="10"/>
  <c r="U229" i="10"/>
  <c r="U142" i="10"/>
  <c r="U114" i="10"/>
  <c r="U227" i="10"/>
  <c r="U171" i="10"/>
  <c r="U217" i="10"/>
  <c r="U218" i="10"/>
  <c r="U78" i="10"/>
  <c r="U138" i="10"/>
  <c r="U118" i="10"/>
  <c r="U169" i="10"/>
  <c r="U98" i="10"/>
  <c r="U173" i="10"/>
  <c r="V173" i="10" s="1"/>
  <c r="U212" i="10"/>
  <c r="U237" i="10"/>
  <c r="U79" i="10"/>
  <c r="U80" i="10"/>
  <c r="U81" i="10"/>
  <c r="U82" i="10"/>
  <c r="U238" i="10"/>
  <c r="U239" i="10"/>
  <c r="U110" i="10"/>
  <c r="U240" i="10"/>
  <c r="U83" i="10"/>
  <c r="U84" i="10"/>
  <c r="U163" i="10"/>
  <c r="U170" i="10"/>
  <c r="V170" i="10" s="1"/>
  <c r="U156" i="10"/>
  <c r="U241" i="10"/>
  <c r="U85" i="10"/>
  <c r="U107" i="10"/>
  <c r="U86" i="10"/>
  <c r="U87" i="10"/>
  <c r="U242" i="10"/>
  <c r="U214" i="10"/>
  <c r="U112" i="10"/>
  <c r="U230" i="10"/>
  <c r="U219" i="10"/>
  <c r="U207" i="10"/>
  <c r="U185" i="10"/>
  <c r="U188" i="10"/>
  <c r="V188" i="10" s="1"/>
  <c r="U189" i="10"/>
  <c r="U190" i="10"/>
  <c r="U231" i="10"/>
  <c r="U191" i="10"/>
  <c r="U192" i="10"/>
  <c r="U193" i="10"/>
  <c r="U203" i="10"/>
  <c r="U176" i="10"/>
  <c r="U194" i="10"/>
  <c r="U164" i="10"/>
  <c r="U199" i="10"/>
  <c r="U165" i="10"/>
  <c r="U161" i="10"/>
  <c r="U195" i="10"/>
  <c r="V195" i="10" s="1"/>
  <c r="U196" i="10"/>
  <c r="U243" i="10"/>
  <c r="U186" i="10"/>
  <c r="U88" i="10"/>
  <c r="U244" i="10"/>
  <c r="U102" i="10"/>
  <c r="U101" i="10"/>
  <c r="U187" i="10"/>
  <c r="U216" i="10"/>
  <c r="U129" i="10"/>
  <c r="U232" i="10"/>
  <c r="U245" i="10"/>
  <c r="U225" i="10"/>
  <c r="U220" i="10"/>
  <c r="U104" i="10"/>
  <c r="U131" i="10"/>
  <c r="U89" i="10"/>
  <c r="U90" i="10"/>
  <c r="U91" i="10"/>
  <c r="U92" i="10"/>
  <c r="U93" i="10"/>
  <c r="U246" i="10"/>
  <c r="U221" i="10"/>
  <c r="U179" i="10"/>
  <c r="U175" i="10"/>
  <c r="U166" i="10"/>
  <c r="U177" i="10"/>
  <c r="U162" i="10"/>
  <c r="U139" i="10"/>
  <c r="U140" i="10"/>
  <c r="U208" i="10"/>
  <c r="U247" i="10"/>
  <c r="U248" i="10"/>
  <c r="U149" i="10"/>
  <c r="U226" i="10"/>
  <c r="U204" i="10"/>
  <c r="U200" i="10"/>
  <c r="U249" i="10"/>
  <c r="U250" i="10"/>
  <c r="U223" i="10"/>
  <c r="U251" i="10"/>
  <c r="U252" i="10"/>
  <c r="V252" i="10" s="1"/>
  <c r="U253" i="10"/>
  <c r="U254" i="10"/>
  <c r="V141" i="10"/>
  <c r="P23" i="34" s="1"/>
  <c r="V168" i="10"/>
  <c r="V220" i="10"/>
  <c r="V162" i="10"/>
  <c r="Y147" i="10"/>
  <c r="Z147" i="10" s="1"/>
  <c r="Y141" i="10"/>
  <c r="Z141" i="10" s="1"/>
  <c r="Y182" i="10"/>
  <c r="Z182" i="10" s="1"/>
  <c r="Y17" i="10"/>
  <c r="Z17" i="10" s="1"/>
  <c r="Y121" i="10"/>
  <c r="Z121" i="10" s="1"/>
  <c r="Y23" i="10"/>
  <c r="Z23" i="10" s="1"/>
  <c r="Y24" i="10"/>
  <c r="Z24" i="10" s="1"/>
  <c r="Y25" i="10"/>
  <c r="Z25" i="10" s="1"/>
  <c r="Y35" i="10"/>
  <c r="Z35" i="10" s="1"/>
  <c r="Y36" i="10"/>
  <c r="Z36" i="10" s="1"/>
  <c r="Y40" i="10"/>
  <c r="Y55" i="10"/>
  <c r="Z55" i="10" s="1"/>
  <c r="Y69" i="10"/>
  <c r="Y70" i="10"/>
  <c r="Z70" i="10" s="1"/>
  <c r="Y73" i="10"/>
  <c r="Z73" i="10" s="1"/>
  <c r="Y74" i="10"/>
  <c r="Z74" i="10" s="1"/>
  <c r="Y100" i="10"/>
  <c r="Y95" i="10"/>
  <c r="Z95" i="10" s="1"/>
  <c r="Y76" i="10"/>
  <c r="Z76" i="10" s="1"/>
  <c r="Y195" i="10"/>
  <c r="Z195" i="10" s="1"/>
  <c r="Y196" i="10"/>
  <c r="Z196" i="10" s="1"/>
  <c r="Y162" i="10"/>
  <c r="Z162" i="10" s="1"/>
  <c r="Y140" i="10"/>
  <c r="Z140" i="10" s="1"/>
  <c r="Y252" i="10"/>
  <c r="Z252" i="10" s="1"/>
  <c r="Y253" i="10"/>
  <c r="Z253" i="10" s="1"/>
  <c r="Y254" i="10"/>
  <c r="Z254" i="10" s="1"/>
  <c r="Z247" i="10"/>
  <c r="AB133" i="10"/>
  <c r="AB103" i="10"/>
  <c r="AC103" i="10" s="1"/>
  <c r="AB224" i="10"/>
  <c r="AB128" i="10"/>
  <c r="AC128" i="10" s="1"/>
  <c r="AB143" i="10"/>
  <c r="AB113" i="10"/>
  <c r="AB134" i="10"/>
  <c r="AB99" i="10"/>
  <c r="AB147" i="10"/>
  <c r="AB2" i="10"/>
  <c r="AB215" i="10"/>
  <c r="AB3" i="10"/>
  <c r="AC3" i="10" s="1"/>
  <c r="AB141" i="10"/>
  <c r="AC141" i="10" s="1"/>
  <c r="AB117" i="10"/>
  <c r="AC117" i="10" s="1"/>
  <c r="AB206" i="10"/>
  <c r="AC206" i="10" s="1"/>
  <c r="AB132" i="10"/>
  <c r="AC132" i="10" s="1"/>
  <c r="AB151" i="10"/>
  <c r="AC151" i="10" s="1"/>
  <c r="AB116" i="10"/>
  <c r="AC116" i="10" s="1"/>
  <c r="AB4" i="10"/>
  <c r="AC4" i="10" s="1"/>
  <c r="AB233" i="10"/>
  <c r="AC233" i="10" s="1"/>
  <c r="AB178" i="10"/>
  <c r="AC178" i="10" s="1"/>
  <c r="AB5" i="10"/>
  <c r="AC5" i="10" s="1"/>
  <c r="AB6" i="10"/>
  <c r="AC6" i="10" s="1"/>
  <c r="AB181" i="10"/>
  <c r="AC181" i="10" s="1"/>
  <c r="AB106" i="10"/>
  <c r="AB7" i="10"/>
  <c r="AC7" i="10" s="1"/>
  <c r="AB8" i="10"/>
  <c r="AB182" i="10"/>
  <c r="AB198" i="10"/>
  <c r="AB222" i="10"/>
  <c r="AC222" i="10" s="1"/>
  <c r="AB9" i="10"/>
  <c r="AC9" i="10" s="1"/>
  <c r="AB10" i="10"/>
  <c r="AC10" i="10" s="1"/>
  <c r="AB11" i="10"/>
  <c r="AB12" i="10"/>
  <c r="AC12" i="10" s="1"/>
  <c r="AB13" i="10"/>
  <c r="AC13" i="10" s="1"/>
  <c r="AB202" i="10"/>
  <c r="AC202" i="10" s="1"/>
  <c r="AB211" i="10"/>
  <c r="AC211" i="10" s="1"/>
  <c r="AB14" i="10"/>
  <c r="AC14" i="10" s="1"/>
  <c r="AB235" i="10"/>
  <c r="AC235" i="10" s="1"/>
  <c r="AB15" i="10"/>
  <c r="AC15" i="10" s="1"/>
  <c r="AB16" i="10"/>
  <c r="AC16" i="10" s="1"/>
  <c r="AB17" i="10"/>
  <c r="AC17" i="10" s="1"/>
  <c r="AB146" i="10"/>
  <c r="AB120" i="10"/>
  <c r="AB97" i="10"/>
  <c r="AC97" i="10" s="1"/>
  <c r="AB18" i="10"/>
  <c r="AC18" i="10" s="1"/>
  <c r="AB167" i="10"/>
  <c r="AC167" i="10" s="1"/>
  <c r="AB19" i="10"/>
  <c r="AC19" i="10" s="1"/>
  <c r="AB20" i="10"/>
  <c r="AC20" i="10" s="1"/>
  <c r="AB121" i="10"/>
  <c r="AC121" i="10" s="1"/>
  <c r="AB21" i="10"/>
  <c r="AC21" i="10" s="1"/>
  <c r="AB228" i="10"/>
  <c r="AC228" i="10" s="1"/>
  <c r="AB22" i="10"/>
  <c r="AC22" i="10" s="1"/>
  <c r="AB23" i="10"/>
  <c r="AC23" i="10" s="1"/>
  <c r="AB24" i="10"/>
  <c r="AC24" i="10" s="1"/>
  <c r="AB25" i="10"/>
  <c r="AC25" i="10" s="1"/>
  <c r="AB26" i="10"/>
  <c r="AB27" i="10"/>
  <c r="AC27" i="10" s="1"/>
  <c r="AB28" i="10"/>
  <c r="AC28" i="10" s="1"/>
  <c r="AB213" i="10"/>
  <c r="AC213" i="10" s="1"/>
  <c r="AB124" i="10"/>
  <c r="AC124" i="10" s="1"/>
  <c r="AB127" i="10"/>
  <c r="AC127" i="10" s="1"/>
  <c r="AB29" i="10"/>
  <c r="AC29" i="10" s="1"/>
  <c r="AB30" i="10"/>
  <c r="AC30" i="10" s="1"/>
  <c r="AB31" i="10"/>
  <c r="AC31" i="10" s="1"/>
  <c r="AB32" i="10"/>
  <c r="AC32" i="10" s="1"/>
  <c r="AB33" i="10"/>
  <c r="AB34" i="10"/>
  <c r="AC34" i="10" s="1"/>
  <c r="AB35" i="10"/>
  <c r="AB36" i="10"/>
  <c r="AC36" i="10" s="1"/>
  <c r="AB94" i="10"/>
  <c r="AB210" i="10"/>
  <c r="AC210" i="10" s="1"/>
  <c r="AB197" i="10"/>
  <c r="AB205" i="10"/>
  <c r="AC205" i="10" s="1"/>
  <c r="AB130" i="10"/>
  <c r="AC130" i="10" s="1"/>
  <c r="AB105" i="10"/>
  <c r="AC105" i="10" s="1"/>
  <c r="AB119" i="10"/>
  <c r="AC119" i="10" s="1"/>
  <c r="AB144" i="10"/>
  <c r="AC144" i="10" s="1"/>
  <c r="AB123" i="10"/>
  <c r="AC123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74" i="10"/>
  <c r="AC174" i="10" s="1"/>
  <c r="AB56" i="10"/>
  <c r="AC56" i="10" s="1"/>
  <c r="AB109" i="10"/>
  <c r="AC109" i="10" s="1"/>
  <c r="AB236" i="10"/>
  <c r="AC236" i="10" s="1"/>
  <c r="AB57" i="10"/>
  <c r="AC57" i="10" s="1"/>
  <c r="AB58" i="10"/>
  <c r="AC58" i="10" s="1"/>
  <c r="AB108" i="10"/>
  <c r="AC108" i="10" s="1"/>
  <c r="AB209" i="10"/>
  <c r="AC209" i="10" s="1"/>
  <c r="AB59" i="10"/>
  <c r="AC59" i="10" s="1"/>
  <c r="AB135" i="10"/>
  <c r="AC135" i="10" s="1"/>
  <c r="AB60" i="10"/>
  <c r="AC60" i="10" s="1"/>
  <c r="AB61" i="10"/>
  <c r="AC61" i="10" s="1"/>
  <c r="AB62" i="10"/>
  <c r="AC62" i="10" s="1"/>
  <c r="AB63" i="10"/>
  <c r="AB145" i="10"/>
  <c r="AC145" i="10" s="1"/>
  <c r="AB155" i="10"/>
  <c r="AC155" i="10" s="1"/>
  <c r="AB137" i="10"/>
  <c r="AC137" i="10" s="1"/>
  <c r="AB125" i="10"/>
  <c r="AC125" i="10" s="1"/>
  <c r="AB136" i="10"/>
  <c r="AC136" i="10" s="1"/>
  <c r="AB64" i="10"/>
  <c r="AC64" i="10" s="1"/>
  <c r="AB65" i="10"/>
  <c r="AC65" i="10" s="1"/>
  <c r="AB66" i="10"/>
  <c r="AC66" i="10" s="1"/>
  <c r="AB172" i="10"/>
  <c r="AC172" i="10" s="1"/>
  <c r="AB67" i="10"/>
  <c r="AC67" i="10" s="1"/>
  <c r="AB68" i="10"/>
  <c r="AC68" i="10" s="1"/>
  <c r="AB168" i="10"/>
  <c r="AC168" i="10" s="1"/>
  <c r="AB69" i="10"/>
  <c r="AC69" i="10" s="1"/>
  <c r="AB70" i="10"/>
  <c r="AC70" i="10" s="1"/>
  <c r="AB158" i="10"/>
  <c r="AC158" i="10" s="1"/>
  <c r="AB71" i="10"/>
  <c r="AC71" i="10" s="1"/>
  <c r="AB183" i="10"/>
  <c r="AC183" i="10" s="1"/>
  <c r="AB150" i="10"/>
  <c r="AC150" i="10" s="1"/>
  <c r="AB184" i="10"/>
  <c r="AC184" i="10" s="1"/>
  <c r="AB126" i="10"/>
  <c r="AC126" i="10" s="1"/>
  <c r="AB152" i="10"/>
  <c r="AC152" i="10" s="1"/>
  <c r="AB153" i="10"/>
  <c r="AC153" i="10" s="1"/>
  <c r="AB159" i="10"/>
  <c r="AB148" i="10"/>
  <c r="AB72" i="10"/>
  <c r="AC72" i="10" s="1"/>
  <c r="AB73" i="10"/>
  <c r="AC73" i="10" s="1"/>
  <c r="AB74" i="10"/>
  <c r="AC74" i="10" s="1"/>
  <c r="AB96" i="10"/>
  <c r="AB100" i="10"/>
  <c r="AC100" i="10" s="1"/>
  <c r="AB160" i="10"/>
  <c r="AC160" i="10" s="1"/>
  <c r="AB75" i="10"/>
  <c r="AC75" i="10" s="1"/>
  <c r="AB234" i="10"/>
  <c r="AC234" i="10" s="1"/>
  <c r="AB111" i="10"/>
  <c r="AC111" i="10" s="1"/>
  <c r="AB95" i="10"/>
  <c r="AC95" i="10" s="1"/>
  <c r="AB180" i="10"/>
  <c r="AC180" i="10" s="1"/>
  <c r="AB154" i="10"/>
  <c r="AC154" i="10" s="1"/>
  <c r="AB157" i="10"/>
  <c r="AC157" i="10" s="1"/>
  <c r="AB122" i="10"/>
  <c r="AC122" i="10" s="1"/>
  <c r="AB115" i="10"/>
  <c r="AC115" i="10" s="1"/>
  <c r="AB76" i="10"/>
  <c r="AC76" i="10" s="1"/>
  <c r="AB77" i="10"/>
  <c r="AC77" i="10" s="1"/>
  <c r="AB229" i="10"/>
  <c r="AC229" i="10" s="1"/>
  <c r="AB142" i="10"/>
  <c r="AC142" i="10" s="1"/>
  <c r="AB114" i="10"/>
  <c r="AC114" i="10" s="1"/>
  <c r="AB227" i="10"/>
  <c r="AC227" i="10" s="1"/>
  <c r="AB171" i="10"/>
  <c r="AB217" i="10"/>
  <c r="AC217" i="10" s="1"/>
  <c r="AB218" i="10"/>
  <c r="AC218" i="10" s="1"/>
  <c r="AB78" i="10"/>
  <c r="AB138" i="10"/>
  <c r="AC138" i="10" s="1"/>
  <c r="AB118" i="10"/>
  <c r="AC118" i="10" s="1"/>
  <c r="AB169" i="10"/>
  <c r="AC169" i="10" s="1"/>
  <c r="AB98" i="10"/>
  <c r="AC98" i="10" s="1"/>
  <c r="AB173" i="10"/>
  <c r="AC173" i="10" s="1"/>
  <c r="AB212" i="10"/>
  <c r="AC212" i="10" s="1"/>
  <c r="AB237" i="10"/>
  <c r="AB79" i="10"/>
  <c r="AC79" i="10" s="1"/>
  <c r="AB80" i="10"/>
  <c r="AB81" i="10"/>
  <c r="AC81" i="10" s="1"/>
  <c r="AB82" i="10"/>
  <c r="AC82" i="10" s="1"/>
  <c r="AB238" i="10"/>
  <c r="AC238" i="10" s="1"/>
  <c r="AB239" i="10"/>
  <c r="AC239" i="10" s="1"/>
  <c r="AB110" i="10"/>
  <c r="AC110" i="10" s="1"/>
  <c r="AB240" i="10"/>
  <c r="AC240" i="10" s="1"/>
  <c r="AB83" i="10"/>
  <c r="AB84" i="10"/>
  <c r="AB163" i="10"/>
  <c r="AC163" i="10" s="1"/>
  <c r="AB170" i="10"/>
  <c r="AC170" i="10" s="1"/>
  <c r="AB156" i="10"/>
  <c r="AC156" i="10" s="1"/>
  <c r="AB241" i="10"/>
  <c r="AB85" i="10"/>
  <c r="AC85" i="10" s="1"/>
  <c r="AB107" i="10"/>
  <c r="AC107" i="10" s="1"/>
  <c r="AB86" i="10"/>
  <c r="AC86" i="10" s="1"/>
  <c r="AB87" i="10"/>
  <c r="AC87" i="10" s="1"/>
  <c r="AB242" i="10"/>
  <c r="AC242" i="10" s="1"/>
  <c r="AB214" i="10"/>
  <c r="AC214" i="10" s="1"/>
  <c r="AB112" i="10"/>
  <c r="AC112" i="10" s="1"/>
  <c r="AB230" i="10"/>
  <c r="AC230" i="10" s="1"/>
  <c r="AB219" i="10"/>
  <c r="AB207" i="10"/>
  <c r="AC207" i="10" s="1"/>
  <c r="AB185" i="10"/>
  <c r="AC185" i="10" s="1"/>
  <c r="AB188" i="10"/>
  <c r="AC188" i="10" s="1"/>
  <c r="AB189" i="10"/>
  <c r="AC189" i="10" s="1"/>
  <c r="AB190" i="10"/>
  <c r="AC190" i="10" s="1"/>
  <c r="AB231" i="10"/>
  <c r="AC231" i="10" s="1"/>
  <c r="AB191" i="10"/>
  <c r="AC191" i="10" s="1"/>
  <c r="AB192" i="10"/>
  <c r="AC192" i="10" s="1"/>
  <c r="AB193" i="10"/>
  <c r="AC193" i="10" s="1"/>
  <c r="AB203" i="10"/>
  <c r="AC203" i="10" s="1"/>
  <c r="AB176" i="10"/>
  <c r="AC176" i="10" s="1"/>
  <c r="AB194" i="10"/>
  <c r="AC194" i="10" s="1"/>
  <c r="AB164" i="10"/>
  <c r="AC164" i="10" s="1"/>
  <c r="AB199" i="10"/>
  <c r="AC199" i="10" s="1"/>
  <c r="AB165" i="10"/>
  <c r="AC165" i="10" s="1"/>
  <c r="AB161" i="10"/>
  <c r="AC161" i="10" s="1"/>
  <c r="AB195" i="10"/>
  <c r="AC195" i="10" s="1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2" i="10"/>
  <c r="AC102" i="10" s="1"/>
  <c r="AB101" i="10"/>
  <c r="AC101" i="10" s="1"/>
  <c r="AB187" i="10"/>
  <c r="AC187" i="10" s="1"/>
  <c r="AB216" i="10"/>
  <c r="AC216" i="10" s="1"/>
  <c r="AB129" i="10"/>
  <c r="AC129" i="10" s="1"/>
  <c r="AB232" i="10"/>
  <c r="AC232" i="10" s="1"/>
  <c r="AB245" i="10"/>
  <c r="AC245" i="10" s="1"/>
  <c r="AB225" i="10"/>
  <c r="AC225" i="10" s="1"/>
  <c r="AB220" i="10"/>
  <c r="AC220" i="10" s="1"/>
  <c r="AB104" i="10"/>
  <c r="AC104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5" i="10"/>
  <c r="AC175" i="10" s="1"/>
  <c r="AB166" i="10"/>
  <c r="AC166" i="10" s="1"/>
  <c r="AB177" i="10"/>
  <c r="AC177" i="10" s="1"/>
  <c r="AB162" i="10"/>
  <c r="AC162" i="10" s="1"/>
  <c r="AB139" i="10"/>
  <c r="AC139" i="10" s="1"/>
  <c r="AB140" i="10"/>
  <c r="AC140" i="10" s="1"/>
  <c r="AB208" i="10"/>
  <c r="AB247" i="10"/>
  <c r="AC247" i="10" s="1"/>
  <c r="AB248" i="10"/>
  <c r="AC248" i="10" s="1"/>
  <c r="AB149" i="10"/>
  <c r="AC149" i="10" s="1"/>
  <c r="AB226" i="10"/>
  <c r="AC226" i="10" s="1"/>
  <c r="AB204" i="10"/>
  <c r="AC204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3" i="10"/>
  <c r="AC224" i="10"/>
  <c r="AC143" i="10"/>
  <c r="AC113" i="10"/>
  <c r="AC134" i="10"/>
  <c r="AC99" i="10"/>
  <c r="AC147" i="10"/>
  <c r="AC2" i="10"/>
  <c r="AC215" i="10"/>
  <c r="AC106" i="10"/>
  <c r="AC8" i="10"/>
  <c r="AC182" i="10"/>
  <c r="AC198" i="10"/>
  <c r="AC11" i="10"/>
  <c r="AC146" i="10"/>
  <c r="AC120" i="10"/>
  <c r="AC26" i="10"/>
  <c r="AC33" i="10"/>
  <c r="AC35" i="10"/>
  <c r="AC94" i="10"/>
  <c r="AC197" i="10"/>
  <c r="AC201" i="10"/>
  <c r="AC63" i="10"/>
  <c r="AC159" i="10"/>
  <c r="AC148" i="10"/>
  <c r="AC96" i="10"/>
  <c r="AC171" i="10"/>
  <c r="AC78" i="10"/>
  <c r="AC237" i="10"/>
  <c r="AC80" i="10"/>
  <c r="AC83" i="10"/>
  <c r="AC84" i="10"/>
  <c r="AC241" i="10"/>
  <c r="AC219" i="10"/>
  <c r="AC208" i="10"/>
  <c r="N29" i="42" l="1"/>
  <c r="N105" i="42"/>
  <c r="N7" i="42"/>
  <c r="N35" i="42"/>
  <c r="N63" i="42"/>
  <c r="N49" i="42"/>
  <c r="N43" i="42"/>
  <c r="N21" i="42"/>
  <c r="N113" i="42"/>
  <c r="N15" i="42"/>
  <c r="N91" i="42"/>
  <c r="P447" i="39"/>
  <c r="P446" i="39"/>
  <c r="U430" i="39"/>
  <c r="U332" i="39"/>
  <c r="U262" i="39"/>
  <c r="U164" i="39"/>
  <c r="U38" i="39"/>
  <c r="P407" i="39"/>
  <c r="P267" i="39"/>
  <c r="P85" i="39"/>
  <c r="P69" i="39"/>
  <c r="P379" i="39"/>
  <c r="P223" i="39"/>
  <c r="P463" i="39"/>
  <c r="P351" i="39"/>
  <c r="P295" i="39"/>
  <c r="P211" i="39"/>
  <c r="P127" i="39"/>
  <c r="P124" i="39"/>
  <c r="P434" i="39"/>
  <c r="P406" i="39"/>
  <c r="P336" i="39"/>
  <c r="P294" i="39"/>
  <c r="P238" i="39"/>
  <c r="P224" i="39"/>
  <c r="P182" i="39"/>
  <c r="P98" i="39"/>
  <c r="P167" i="39"/>
  <c r="P461" i="39"/>
  <c r="P419" i="39"/>
  <c r="P349" i="39"/>
  <c r="P307" i="39"/>
  <c r="P279" i="39"/>
  <c r="P265" i="39"/>
  <c r="P237" i="39"/>
  <c r="P209" i="39"/>
  <c r="P195" i="39"/>
  <c r="P153" i="39"/>
  <c r="P139" i="39"/>
  <c r="P97" i="39"/>
  <c r="P27" i="39"/>
  <c r="P3" i="39"/>
  <c r="P448" i="39"/>
  <c r="P392" i="39"/>
  <c r="P280" i="39"/>
  <c r="P196" i="39"/>
  <c r="P56" i="39"/>
  <c r="P433" i="39"/>
  <c r="P405" i="39"/>
  <c r="P377" i="39"/>
  <c r="P41" i="39"/>
  <c r="P378" i="39"/>
  <c r="P308" i="39"/>
  <c r="P252" i="39"/>
  <c r="P210" i="39"/>
  <c r="P154" i="39"/>
  <c r="P55" i="39"/>
  <c r="P435" i="39"/>
  <c r="P323" i="39"/>
  <c r="P239" i="39"/>
  <c r="P183" i="39"/>
  <c r="P29" i="39"/>
  <c r="P462" i="39"/>
  <c r="P420" i="39"/>
  <c r="P350" i="39"/>
  <c r="P266" i="39"/>
  <c r="P70" i="39"/>
  <c r="P391" i="39"/>
  <c r="P335" i="39"/>
  <c r="P293" i="39"/>
  <c r="P251" i="39"/>
  <c r="P166" i="39"/>
  <c r="P26" i="39"/>
  <c r="P445" i="39"/>
  <c r="P389" i="39"/>
  <c r="P333" i="39"/>
  <c r="P305" i="39"/>
  <c r="P249" i="39"/>
  <c r="P193" i="39"/>
  <c r="U444" i="39"/>
  <c r="U416" i="39"/>
  <c r="U402" i="39"/>
  <c r="U388" i="39"/>
  <c r="U374" i="39"/>
  <c r="U346" i="39"/>
  <c r="U318" i="39"/>
  <c r="U304" i="39"/>
  <c r="U290" i="39"/>
  <c r="U276" i="39"/>
  <c r="U248" i="39"/>
  <c r="U220" i="39"/>
  <c r="U206" i="39"/>
  <c r="U192" i="39"/>
  <c r="U178" i="39"/>
  <c r="U150" i="39"/>
  <c r="U122" i="39"/>
  <c r="U108" i="39"/>
  <c r="U94" i="39"/>
  <c r="U80" i="39"/>
  <c r="U52" i="39"/>
  <c r="U24" i="39"/>
  <c r="U10" i="39"/>
  <c r="P40" i="39"/>
  <c r="P54" i="39"/>
  <c r="U467" i="39"/>
  <c r="U439" i="39"/>
  <c r="U411" i="39"/>
  <c r="U383" i="39"/>
  <c r="U369" i="39"/>
  <c r="U341" i="39"/>
  <c r="U313" i="39"/>
  <c r="U285" i="39"/>
  <c r="U243" i="39"/>
  <c r="U215" i="39"/>
  <c r="U187" i="39"/>
  <c r="U145" i="39"/>
  <c r="U117" i="39"/>
  <c r="U89" i="39"/>
  <c r="U47" i="39"/>
  <c r="U19" i="39"/>
  <c r="P334" i="39"/>
  <c r="P390" i="39"/>
  <c r="P306" i="39"/>
  <c r="P278" i="39"/>
  <c r="P250" i="39"/>
  <c r="P194" i="39"/>
  <c r="P152" i="39"/>
  <c r="P138" i="39"/>
  <c r="P156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49" i="39"/>
  <c r="U63" i="39"/>
  <c r="U35" i="39"/>
  <c r="U21" i="39"/>
  <c r="U7" i="39"/>
  <c r="U453" i="39"/>
  <c r="U397" i="39"/>
  <c r="U355" i="39"/>
  <c r="U299" i="39"/>
  <c r="U257" i="39"/>
  <c r="U201" i="39"/>
  <c r="U159" i="39"/>
  <c r="U103" i="39"/>
  <c r="U61" i="39"/>
  <c r="U5" i="39"/>
  <c r="U464" i="39"/>
  <c r="U436" i="39"/>
  <c r="U394" i="39"/>
  <c r="U366" i="39"/>
  <c r="U338" i="39"/>
  <c r="U296" i="39"/>
  <c r="U282" i="39"/>
  <c r="U268" i="39"/>
  <c r="U240" i="39"/>
  <c r="U198" i="39"/>
  <c r="U184" i="39"/>
  <c r="U170" i="39"/>
  <c r="U142" i="39"/>
  <c r="U100" i="39"/>
  <c r="U86" i="39"/>
  <c r="U72" i="39"/>
  <c r="U44" i="39"/>
  <c r="U2" i="39"/>
  <c r="U466" i="39"/>
  <c r="U452" i="39"/>
  <c r="U424" i="39"/>
  <c r="U396" i="39"/>
  <c r="U354" i="39"/>
  <c r="U340" i="39"/>
  <c r="U326" i="39"/>
  <c r="U298" i="39"/>
  <c r="U256" i="39"/>
  <c r="U242" i="39"/>
  <c r="U228" i="39"/>
  <c r="U200" i="39"/>
  <c r="U158" i="39"/>
  <c r="U144" i="39"/>
  <c r="U130" i="39"/>
  <c r="U102" i="39"/>
  <c r="U60" i="39"/>
  <c r="U46" i="39"/>
  <c r="U32" i="39"/>
  <c r="U4" i="39"/>
  <c r="U364" i="39"/>
  <c r="P465" i="39"/>
  <c r="P222" i="39"/>
  <c r="P42" i="39"/>
  <c r="P157" i="39"/>
  <c r="P431" i="39"/>
  <c r="P375" i="39"/>
  <c r="P291" i="39"/>
  <c r="P263" i="39"/>
  <c r="P165" i="39"/>
  <c r="P353" i="39"/>
  <c r="P99" i="39"/>
  <c r="P125" i="39"/>
  <c r="P449" i="39"/>
  <c r="P365" i="39"/>
  <c r="P281" i="39"/>
  <c r="P197" i="39"/>
  <c r="P141" i="39"/>
  <c r="P418" i="39"/>
  <c r="P269" i="39"/>
  <c r="P126" i="39"/>
  <c r="P84" i="39"/>
  <c r="P28" i="39"/>
  <c r="P363" i="39"/>
  <c r="P83" i="39"/>
  <c r="P362" i="39"/>
  <c r="P432" i="39"/>
  <c r="P348" i="39"/>
  <c r="P292" i="39"/>
  <c r="P236" i="39"/>
  <c r="P208" i="39"/>
  <c r="P110" i="39"/>
  <c r="P96" i="39"/>
  <c r="P12" i="39"/>
  <c r="P16" i="39"/>
  <c r="P114" i="39"/>
  <c r="P100" i="39"/>
  <c r="P347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181" i="39"/>
  <c r="P421" i="39"/>
  <c r="P337" i="39"/>
  <c r="P253" i="39"/>
  <c r="P169" i="39"/>
  <c r="P113" i="39"/>
  <c r="P403" i="39"/>
  <c r="P319" i="39"/>
  <c r="P179" i="39"/>
  <c r="P297" i="39"/>
  <c r="P470" i="39"/>
  <c r="P442" i="39"/>
  <c r="P414" i="39"/>
  <c r="P386" i="39"/>
  <c r="P344" i="39"/>
  <c r="P316" i="39"/>
  <c r="P288" i="39"/>
  <c r="P190" i="39"/>
  <c r="P176" i="39"/>
  <c r="P162" i="39"/>
  <c r="P148" i="39"/>
  <c r="P134" i="39"/>
  <c r="P120" i="39"/>
  <c r="P106" i="39"/>
  <c r="P92" i="39"/>
  <c r="P78" i="39"/>
  <c r="P64" i="39"/>
  <c r="P50" i="39"/>
  <c r="P22" i="39"/>
  <c r="P8" i="39"/>
  <c r="P361" i="39"/>
  <c r="P235" i="39"/>
  <c r="P207" i="39"/>
  <c r="P151" i="39"/>
  <c r="P31" i="39"/>
  <c r="P147" i="39"/>
  <c r="P133" i="39"/>
  <c r="P119" i="39"/>
  <c r="P105" i="39"/>
  <c r="P91" i="39"/>
  <c r="P63" i="39"/>
  <c r="P393" i="39"/>
  <c r="P309" i="39"/>
  <c r="P225" i="39"/>
  <c r="P155" i="39"/>
  <c r="P15" i="39"/>
  <c r="P364" i="39"/>
  <c r="P322" i="39"/>
  <c r="P59" i="39"/>
  <c r="P140" i="39"/>
  <c r="P112" i="39"/>
  <c r="P14" i="39"/>
  <c r="P417" i="39"/>
  <c r="P321" i="39"/>
  <c r="P221" i="39"/>
  <c r="P115" i="39"/>
  <c r="P111" i="39"/>
  <c r="P13" i="39"/>
  <c r="P409" i="39"/>
  <c r="P213" i="39"/>
  <c r="P101" i="39"/>
  <c r="P460" i="39"/>
  <c r="P404" i="39"/>
  <c r="P320" i="39"/>
  <c r="P264" i="39"/>
  <c r="P180" i="39"/>
  <c r="P82" i="39"/>
  <c r="P459" i="39"/>
  <c r="P456" i="39"/>
  <c r="P428" i="39"/>
  <c r="P400" i="39"/>
  <c r="P372" i="39"/>
  <c r="P358" i="39"/>
  <c r="P330" i="39"/>
  <c r="P302" i="39"/>
  <c r="P274" i="39"/>
  <c r="P260" i="39"/>
  <c r="P246" i="39"/>
  <c r="P232" i="39"/>
  <c r="P204" i="39"/>
  <c r="P36" i="39"/>
  <c r="P7" i="39"/>
  <c r="P437" i="39"/>
  <c r="P241" i="39"/>
  <c r="P86" i="39"/>
  <c r="P30" i="39"/>
  <c r="P468" i="39"/>
  <c r="P218" i="39"/>
  <c r="P87" i="39"/>
  <c r="P455" i="39"/>
  <c r="P399" i="39"/>
  <c r="P357" i="39"/>
  <c r="P301" i="39"/>
  <c r="P273" i="39"/>
  <c r="P245" i="39"/>
  <c r="P21" i="39"/>
  <c r="P277" i="39"/>
  <c r="P2" i="39"/>
  <c r="P329" i="39"/>
  <c r="P189" i="39"/>
  <c r="P161" i="39"/>
  <c r="P77" i="39"/>
  <c r="P35" i="39"/>
  <c r="P381" i="39"/>
  <c r="P185" i="39"/>
  <c r="P129" i="39"/>
  <c r="P376" i="39"/>
  <c r="P469" i="39"/>
  <c r="P441" i="39"/>
  <c r="P427" i="39"/>
  <c r="P413" i="39"/>
  <c r="P385" i="39"/>
  <c r="P371" i="39"/>
  <c r="P343" i="39"/>
  <c r="P315" i="39"/>
  <c r="P287" i="39"/>
  <c r="P259" i="39"/>
  <c r="P231" i="39"/>
  <c r="P217" i="39"/>
  <c r="P203" i="39"/>
  <c r="P175" i="39"/>
  <c r="P49" i="39"/>
  <c r="P128" i="39"/>
  <c r="P43" i="39"/>
  <c r="P168" i="39"/>
  <c r="U437" i="39"/>
  <c r="U395" i="39"/>
  <c r="U339" i="39"/>
  <c r="U297" i="39"/>
  <c r="U241" i="39"/>
  <c r="U199" i="39"/>
  <c r="U143" i="39"/>
  <c r="U101" i="39"/>
  <c r="U45" i="39"/>
  <c r="U3" i="39"/>
  <c r="P325" i="39"/>
  <c r="P17" i="39"/>
  <c r="P137" i="39"/>
  <c r="P123" i="39"/>
  <c r="P109" i="39"/>
  <c r="P95" i="39"/>
  <c r="P81" i="39"/>
  <c r="P67" i="39"/>
  <c r="P53" i="39"/>
  <c r="P39" i="39"/>
  <c r="P25" i="39"/>
  <c r="P11" i="39"/>
  <c r="P464" i="39"/>
  <c r="P436" i="39"/>
  <c r="P408" i="39"/>
  <c r="P380" i="39"/>
  <c r="P352" i="39"/>
  <c r="P324" i="39"/>
  <c r="P296" i="39"/>
  <c r="P268" i="39"/>
  <c r="P240" i="39"/>
  <c r="P212" i="39"/>
  <c r="P184" i="39"/>
  <c r="P58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143" i="39"/>
  <c r="P45" i="39"/>
  <c r="P451" i="39"/>
  <c r="P423" i="39"/>
  <c r="P395" i="39"/>
  <c r="P367" i="39"/>
  <c r="P339" i="39"/>
  <c r="P311" i="39"/>
  <c r="P283" i="39"/>
  <c r="P255" i="39"/>
  <c r="P227" i="39"/>
  <c r="P199" i="39"/>
  <c r="P171" i="39"/>
  <c r="P142" i="39"/>
  <c r="P44" i="39"/>
  <c r="P450" i="39"/>
  <c r="P422" i="39"/>
  <c r="P394" i="39"/>
  <c r="P366" i="39"/>
  <c r="P338" i="39"/>
  <c r="P310" i="39"/>
  <c r="P282" i="39"/>
  <c r="P254" i="39"/>
  <c r="P226" i="39"/>
  <c r="P198" i="39"/>
  <c r="P170" i="39"/>
  <c r="P7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72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B2003" i="20"/>
  <c r="AB1865" i="20"/>
  <c r="AB1179" i="20"/>
  <c r="N102" i="34"/>
  <c r="O102" i="34" s="1"/>
  <c r="AB2061" i="20"/>
  <c r="AB1764" i="20"/>
  <c r="AB1762" i="20"/>
  <c r="AB1675" i="20"/>
  <c r="AB1316" i="20"/>
  <c r="AB2046" i="20"/>
  <c r="AB1823" i="20"/>
  <c r="AB1600" i="20"/>
  <c r="AB1415" i="20"/>
  <c r="AB1223" i="20"/>
  <c r="AB886" i="20"/>
  <c r="AB765" i="20"/>
  <c r="V116" i="10"/>
  <c r="Z69" i="10"/>
  <c r="S41" i="10"/>
  <c r="T41" i="10" s="1"/>
  <c r="S36" i="10"/>
  <c r="T36" i="10" s="1"/>
  <c r="N74" i="34"/>
  <c r="O74" i="34" s="1"/>
  <c r="J85" i="34"/>
  <c r="J46" i="34"/>
  <c r="L46" i="34" s="1"/>
  <c r="AB1989" i="20"/>
  <c r="AB1481" i="20"/>
  <c r="AB1221" i="20"/>
  <c r="AB1012" i="20"/>
  <c r="AB761" i="20"/>
  <c r="V81" i="10"/>
  <c r="V109" i="10"/>
  <c r="V10" i="10"/>
  <c r="V128" i="10"/>
  <c r="S63" i="10"/>
  <c r="T63" i="10" s="1"/>
  <c r="S212" i="10"/>
  <c r="T212" i="10" s="1"/>
  <c r="Y104" i="10"/>
  <c r="Z104" i="10" s="1"/>
  <c r="S62" i="10"/>
  <c r="T62" i="10" s="1"/>
  <c r="S173" i="10"/>
  <c r="T173" i="10" s="1"/>
  <c r="P110" i="34"/>
  <c r="J45" i="34"/>
  <c r="L45" i="34" s="1"/>
  <c r="AB2034" i="20"/>
  <c r="AB1977" i="20"/>
  <c r="V227" i="10"/>
  <c r="V45" i="10"/>
  <c r="V186" i="10"/>
  <c r="V158" i="10"/>
  <c r="V27" i="10"/>
  <c r="V192" i="10"/>
  <c r="V18" i="10"/>
  <c r="V79" i="10"/>
  <c r="V174" i="10"/>
  <c r="V103" i="10"/>
  <c r="W103" i="10" s="1"/>
  <c r="X103" i="10" s="1"/>
  <c r="V254" i="10"/>
  <c r="W254" i="10" s="1"/>
  <c r="AA254" i="10" s="1"/>
  <c r="V96" i="10"/>
  <c r="V201" i="10"/>
  <c r="V94" i="10"/>
  <c r="W94" i="10" s="1"/>
  <c r="AA94" i="10" s="1"/>
  <c r="V206" i="10"/>
  <c r="S207" i="10"/>
  <c r="S52" i="10"/>
  <c r="S106" i="10"/>
  <c r="AB2119" i="20"/>
  <c r="AB2032" i="20"/>
  <c r="AB1919" i="20"/>
  <c r="AB1577" i="20"/>
  <c r="AB1397" i="20"/>
  <c r="AB1292" i="20"/>
  <c r="AB1118" i="20"/>
  <c r="Y189" i="10"/>
  <c r="Z189" i="10" s="1"/>
  <c r="V253" i="10"/>
  <c r="V139" i="10"/>
  <c r="V104" i="10"/>
  <c r="V196" i="10"/>
  <c r="V189" i="10"/>
  <c r="V156" i="10"/>
  <c r="V212" i="10"/>
  <c r="V77" i="10"/>
  <c r="V74" i="10"/>
  <c r="V69" i="10"/>
  <c r="V62" i="10"/>
  <c r="V55" i="10"/>
  <c r="V41" i="10"/>
  <c r="V36" i="10"/>
  <c r="V25" i="10"/>
  <c r="V17" i="10"/>
  <c r="W17" i="10" s="1"/>
  <c r="V182" i="10"/>
  <c r="V117" i="10"/>
  <c r="P51" i="34" s="1"/>
  <c r="V232" i="10"/>
  <c r="S37" i="10"/>
  <c r="S2" i="10"/>
  <c r="J116" i="34"/>
  <c r="L116" i="34" s="1"/>
  <c r="AB2117" i="20"/>
  <c r="AB1117" i="20"/>
  <c r="V75" i="10"/>
  <c r="V205" i="10"/>
  <c r="V89" i="10"/>
  <c r="V100" i="10"/>
  <c r="V210" i="10"/>
  <c r="V222" i="10"/>
  <c r="AB1293" i="20"/>
  <c r="AB988" i="20"/>
  <c r="V140" i="10"/>
  <c r="V243" i="10"/>
  <c r="V229" i="10"/>
  <c r="V63" i="10"/>
  <c r="W63" i="10" s="1"/>
  <c r="V146" i="10"/>
  <c r="V133" i="10"/>
  <c r="S215" i="10"/>
  <c r="Y41" i="10"/>
  <c r="Z41" i="10" s="1"/>
  <c r="W35" i="10"/>
  <c r="AA35" i="10" s="1"/>
  <c r="W24" i="10"/>
  <c r="S104" i="10"/>
  <c r="T104" i="10" s="1"/>
  <c r="S249" i="10"/>
  <c r="T249" i="10" s="1"/>
  <c r="V240" i="10"/>
  <c r="V138" i="10"/>
  <c r="V154" i="10"/>
  <c r="S50" i="10"/>
  <c r="S31" i="10"/>
  <c r="T31" i="10" s="1"/>
  <c r="S21" i="10"/>
  <c r="T21" i="10" s="1"/>
  <c r="V6" i="10"/>
  <c r="S147" i="10"/>
  <c r="T147" i="10" s="1"/>
  <c r="J34" i="34"/>
  <c r="L34" i="34" s="1"/>
  <c r="AB2104" i="20"/>
  <c r="AB1654" i="20"/>
  <c r="AB1372" i="20"/>
  <c r="AB381" i="20"/>
  <c r="V248" i="10"/>
  <c r="V183" i="10"/>
  <c r="V208" i="10"/>
  <c r="V142" i="10"/>
  <c r="P53" i="34" s="1"/>
  <c r="V43" i="10"/>
  <c r="V132" i="10"/>
  <c r="P94" i="34"/>
  <c r="N60" i="34"/>
  <c r="O60" i="34" s="1"/>
  <c r="AB1976" i="20"/>
  <c r="AB1920" i="20"/>
  <c r="AB1806" i="20"/>
  <c r="AB1472" i="20"/>
  <c r="V131" i="10"/>
  <c r="V190" i="10"/>
  <c r="V241" i="10"/>
  <c r="V237" i="10"/>
  <c r="W237" i="10" s="1"/>
  <c r="AA237" i="10" s="1"/>
  <c r="V70" i="10"/>
  <c r="V42" i="10"/>
  <c r="V26" i="10"/>
  <c r="V198" i="10"/>
  <c r="S122" i="10"/>
  <c r="S135" i="10"/>
  <c r="P78" i="34"/>
  <c r="Y212" i="10"/>
  <c r="Z212" i="10" s="1"/>
  <c r="V251" i="10"/>
  <c r="V177" i="10"/>
  <c r="V225" i="10"/>
  <c r="V161" i="10"/>
  <c r="V185" i="10"/>
  <c r="V163" i="10"/>
  <c r="V98" i="10"/>
  <c r="V115" i="10"/>
  <c r="V72" i="10"/>
  <c r="V68" i="10"/>
  <c r="V60" i="10"/>
  <c r="V53" i="10"/>
  <c r="V39" i="10"/>
  <c r="V34" i="10"/>
  <c r="V23" i="10"/>
  <c r="W23" i="10" s="1"/>
  <c r="AA23" i="10" s="1"/>
  <c r="V15" i="10"/>
  <c r="V7" i="10"/>
  <c r="V3" i="10"/>
  <c r="N31" i="34"/>
  <c r="O31" i="34" s="1"/>
  <c r="J114" i="34"/>
  <c r="J7" i="34"/>
  <c r="L7" i="34" s="1"/>
  <c r="AB648" i="20"/>
  <c r="J113" i="34"/>
  <c r="AB2091" i="20"/>
  <c r="AB2007" i="20"/>
  <c r="AB1642" i="20"/>
  <c r="V91" i="10"/>
  <c r="V244" i="10"/>
  <c r="V86" i="10"/>
  <c r="W86" i="10" s="1"/>
  <c r="V137" i="10"/>
  <c r="W137" i="10" s="1"/>
  <c r="AA137" i="10" s="1"/>
  <c r="V213" i="10"/>
  <c r="W213" i="10" s="1"/>
  <c r="V231" i="10"/>
  <c r="V85" i="10"/>
  <c r="V145" i="10"/>
  <c r="V120" i="10"/>
  <c r="W120" i="10" s="1"/>
  <c r="J59" i="34"/>
  <c r="L59" i="34" s="1"/>
  <c r="J5" i="34"/>
  <c r="L5" i="34" s="1"/>
  <c r="AB1776" i="20"/>
  <c r="AB1624" i="20"/>
  <c r="AB1181" i="20"/>
  <c r="AB950" i="20"/>
  <c r="AB2005" i="20"/>
  <c r="AB1180" i="20"/>
  <c r="Y83" i="10"/>
  <c r="AB814" i="20"/>
  <c r="AB992" i="20"/>
  <c r="AB1679" i="20"/>
  <c r="AB1402" i="20"/>
  <c r="AB2080" i="20"/>
  <c r="AB1549" i="20"/>
  <c r="AB1927" i="20"/>
  <c r="AB871" i="20"/>
  <c r="AB1667" i="20"/>
  <c r="AB914" i="20"/>
  <c r="AB687" i="20"/>
  <c r="AB1272" i="20"/>
  <c r="AB711" i="20"/>
  <c r="AB1722" i="20"/>
  <c r="AB1164" i="20"/>
  <c r="AB2108" i="20"/>
  <c r="AB1913" i="20"/>
  <c r="AB1711" i="20"/>
  <c r="AB1815" i="20"/>
  <c r="AB1557" i="20"/>
  <c r="AB590" i="20"/>
  <c r="AB578" i="20"/>
  <c r="AB1255" i="20"/>
  <c r="AB1588" i="20"/>
  <c r="AB924" i="20"/>
  <c r="AB568" i="20"/>
  <c r="AB1576" i="20"/>
  <c r="AB699" i="20"/>
  <c r="AB1148" i="20"/>
  <c r="AB389" i="20"/>
  <c r="AB618" i="20"/>
  <c r="AB391" i="20"/>
  <c r="AB1366" i="20"/>
  <c r="AB907" i="20"/>
  <c r="AB403" i="20"/>
  <c r="AB287" i="20"/>
  <c r="AB437" i="20"/>
  <c r="AB325" i="20"/>
  <c r="AB293" i="20"/>
  <c r="AB1253" i="20"/>
  <c r="AB495" i="20"/>
  <c r="AB1215" i="20"/>
  <c r="AB1488" i="20"/>
  <c r="AB1755" i="20"/>
  <c r="AB1890" i="20"/>
  <c r="AB411" i="20"/>
  <c r="AB197" i="20"/>
  <c r="AB885" i="20"/>
  <c r="AB584" i="20"/>
  <c r="AB179" i="20"/>
  <c r="AB331" i="20"/>
  <c r="AB242" i="20"/>
  <c r="AB298" i="20"/>
  <c r="AB133" i="20"/>
  <c r="AB351" i="20"/>
  <c r="AB128" i="20"/>
  <c r="AB475" i="20"/>
  <c r="AB531" i="20"/>
  <c r="AB213" i="20"/>
  <c r="AB422" i="20"/>
  <c r="AB308" i="20"/>
  <c r="AB594" i="20"/>
  <c r="AB442" i="20"/>
  <c r="AB1043" i="20"/>
  <c r="AB1494" i="20"/>
  <c r="AB865" i="20"/>
  <c r="AB1412" i="20"/>
  <c r="AB802" i="20"/>
  <c r="AB365" i="20"/>
  <c r="AB1767" i="20"/>
  <c r="AB1261" i="20"/>
  <c r="AB1279" i="20"/>
  <c r="AB1364" i="20"/>
  <c r="AB1467" i="20"/>
  <c r="AB738" i="20"/>
  <c r="AB2111" i="20"/>
  <c r="AB1596" i="20"/>
  <c r="AB1742" i="20"/>
  <c r="AB2098" i="20"/>
  <c r="AB1804" i="20"/>
  <c r="AB101" i="20"/>
  <c r="AB58" i="20"/>
  <c r="AB89" i="20"/>
  <c r="AB29" i="20"/>
  <c r="AB200" i="20"/>
  <c r="AB489" i="20"/>
  <c r="AB1312" i="20"/>
  <c r="AB1216" i="20"/>
  <c r="AB2129" i="20"/>
  <c r="AB1931" i="20"/>
  <c r="AB1837" i="20"/>
  <c r="AB1579" i="20"/>
  <c r="AB1335" i="20"/>
  <c r="AB1294" i="20"/>
  <c r="AB1224" i="20"/>
  <c r="AB1125" i="20"/>
  <c r="AB890" i="20"/>
  <c r="AB766" i="20"/>
  <c r="AB655" i="20"/>
  <c r="AB452" i="20"/>
  <c r="AB123" i="20"/>
  <c r="AB993" i="20"/>
  <c r="AB813" i="20"/>
  <c r="AB1522" i="20"/>
  <c r="AB1550" i="20"/>
  <c r="AB872" i="20"/>
  <c r="AB1403" i="20"/>
  <c r="AB1680" i="20"/>
  <c r="AB2081" i="20"/>
  <c r="AB1928" i="20"/>
  <c r="AB1668" i="20"/>
  <c r="AB502" i="20"/>
  <c r="AB602" i="20"/>
  <c r="AB1604" i="20"/>
  <c r="AB650" i="20"/>
  <c r="AB275" i="20"/>
  <c r="AB817" i="20"/>
  <c r="AB976" i="20"/>
  <c r="AB261" i="20"/>
  <c r="AB1174" i="20"/>
  <c r="AB1504" i="20"/>
  <c r="AB1738" i="20"/>
  <c r="AB2125" i="20"/>
  <c r="AB1902" i="20"/>
  <c r="AB1331" i="20"/>
  <c r="AB11" i="20"/>
  <c r="AB193" i="20"/>
  <c r="AB797" i="20"/>
  <c r="AB1077" i="20"/>
  <c r="AB652" i="20"/>
  <c r="AB753" i="20"/>
  <c r="AB1113" i="20"/>
  <c r="AB821" i="20"/>
  <c r="AB1868" i="20"/>
  <c r="AB1899" i="20"/>
  <c r="AB1532" i="20"/>
  <c r="AB2128" i="20"/>
  <c r="AB281" i="20"/>
  <c r="AB1176" i="20"/>
  <c r="AB631" i="20"/>
  <c r="AB534" i="20"/>
  <c r="AB606" i="20"/>
  <c r="AB1506" i="20"/>
  <c r="AB1526" i="20"/>
  <c r="AB1968" i="20"/>
  <c r="AB1770" i="20"/>
  <c r="AB1846" i="20"/>
  <c r="AB126" i="20"/>
  <c r="AB897" i="20"/>
  <c r="AB1268" i="20"/>
  <c r="AB10" i="20"/>
  <c r="AB382" i="20"/>
  <c r="AB229" i="20"/>
  <c r="AB204" i="20"/>
  <c r="AB21" i="20"/>
  <c r="AB210" i="20"/>
  <c r="AB659" i="20"/>
  <c r="AB321" i="20"/>
  <c r="AB195" i="20"/>
  <c r="AB339" i="20"/>
  <c r="AB608" i="20"/>
  <c r="AB412" i="20"/>
  <c r="AB469" i="20"/>
  <c r="AB554" i="20"/>
  <c r="AB624" i="20"/>
  <c r="AB438" i="20"/>
  <c r="AB904" i="20"/>
  <c r="AB1171" i="20"/>
  <c r="AB1648" i="20"/>
  <c r="AB485" i="20"/>
  <c r="AB1030" i="20"/>
  <c r="AB1245" i="20"/>
  <c r="AB289" i="20"/>
  <c r="AB1383" i="20"/>
  <c r="AB1995" i="20"/>
  <c r="AB969" i="20"/>
  <c r="AB1857" i="20"/>
  <c r="AB1572" i="20"/>
  <c r="AB788" i="20"/>
  <c r="W196" i="10"/>
  <c r="AA196" i="10" s="1"/>
  <c r="W212" i="10"/>
  <c r="AA212" i="10" s="1"/>
  <c r="W77" i="10"/>
  <c r="W36" i="10"/>
  <c r="AB664" i="20"/>
  <c r="AB553" i="20"/>
  <c r="AB1826" i="20"/>
  <c r="AB499" i="20"/>
  <c r="AB1471" i="20"/>
  <c r="AB1247" i="20"/>
  <c r="AB615" i="20"/>
  <c r="AB702" i="20"/>
  <c r="AB818" i="20"/>
  <c r="AB1095" i="20"/>
  <c r="AB891" i="20"/>
  <c r="AB597" i="20"/>
  <c r="AB1528" i="20"/>
  <c r="AB1346" i="20"/>
  <c r="AB727" i="20"/>
  <c r="AB854" i="20"/>
  <c r="AB1213" i="20"/>
  <c r="AB2055" i="20"/>
  <c r="AB1070" i="20"/>
  <c r="AB607" i="20"/>
  <c r="AB1408" i="20"/>
  <c r="AB863" i="20"/>
  <c r="AB1242" i="20"/>
  <c r="AB1396" i="20"/>
  <c r="AB996" i="20"/>
  <c r="AB1465" i="20"/>
  <c r="AB635" i="20"/>
  <c r="AB529" i="20"/>
  <c r="AB700" i="20"/>
  <c r="AB617" i="20"/>
  <c r="AB1281" i="20"/>
  <c r="AB1393" i="20"/>
  <c r="AB1449" i="20"/>
  <c r="AB1634" i="20"/>
  <c r="AB1000" i="20"/>
  <c r="AB1869" i="20"/>
  <c r="AB2024" i="20"/>
  <c r="AB1653" i="20"/>
  <c r="AB1728" i="20"/>
  <c r="AB1451" i="20"/>
  <c r="AB462" i="20"/>
  <c r="AB491" i="20"/>
  <c r="AB902" i="20"/>
  <c r="AB1477" i="20"/>
  <c r="AB773" i="20"/>
  <c r="AB837" i="20"/>
  <c r="AB921" i="20"/>
  <c r="AB1142" i="20"/>
  <c r="AB1031" i="20"/>
  <c r="AB1389" i="20"/>
  <c r="AB1613" i="20"/>
  <c r="AB2030" i="20"/>
  <c r="AB370" i="20"/>
  <c r="AB542" i="20"/>
  <c r="AB792" i="20"/>
  <c r="AB726" i="20"/>
  <c r="AB1831" i="20"/>
  <c r="AB337" i="20"/>
  <c r="AB791" i="20"/>
  <c r="AB257" i="20"/>
  <c r="AB532" i="20"/>
  <c r="AB421" i="20"/>
  <c r="AB394" i="20"/>
  <c r="AB384" i="20"/>
  <c r="AB641" i="20"/>
  <c r="AB1460" i="20"/>
  <c r="AB1768" i="20"/>
  <c r="AB2097" i="20"/>
  <c r="AB739" i="20"/>
  <c r="AB2112" i="20"/>
  <c r="AB1876" i="20"/>
  <c r="AB159" i="20"/>
  <c r="AB216" i="20"/>
  <c r="AB244" i="20"/>
  <c r="AB881" i="20"/>
  <c r="AB448" i="20"/>
  <c r="AB549" i="20"/>
  <c r="AB468" i="20"/>
  <c r="AB525" i="20"/>
  <c r="AB1296" i="20"/>
  <c r="AB958" i="20"/>
  <c r="AB751" i="20"/>
  <c r="AB486" i="20"/>
  <c r="AB457" i="20"/>
  <c r="AB733" i="20"/>
  <c r="AB1484" i="20"/>
  <c r="AB1994" i="20"/>
  <c r="AB1967" i="20"/>
  <c r="AB1856" i="20"/>
  <c r="AB1238" i="20"/>
  <c r="AB1388" i="20"/>
  <c r="AB1593" i="20"/>
  <c r="AB97" i="20"/>
  <c r="AB215" i="20"/>
  <c r="AB545" i="20"/>
  <c r="AB646" i="20"/>
  <c r="AB288" i="20"/>
  <c r="AB198" i="20"/>
  <c r="AB361" i="20"/>
  <c r="AB1295" i="20"/>
  <c r="AB838" i="20"/>
  <c r="AB962" i="20"/>
  <c r="AB934" i="20"/>
  <c r="AB73" i="20"/>
  <c r="AB1943" i="20"/>
  <c r="AB54" i="20"/>
  <c r="AB85" i="20"/>
  <c r="AB145" i="20"/>
  <c r="AB327" i="20"/>
  <c r="AB479" i="20"/>
  <c r="AB409" i="20"/>
  <c r="AB1284" i="20"/>
  <c r="AB260" i="20"/>
  <c r="AB103" i="20"/>
  <c r="AB935" i="20"/>
  <c r="AB1986" i="20"/>
  <c r="AB1266" i="20"/>
  <c r="AB40" i="20"/>
  <c r="AB280" i="20"/>
  <c r="AB304" i="20"/>
  <c r="AB819" i="20"/>
  <c r="AB1351" i="20"/>
  <c r="AB1620" i="20"/>
  <c r="AB1109" i="20"/>
  <c r="AB2114" i="20"/>
  <c r="AB83" i="20"/>
  <c r="AB148" i="20"/>
  <c r="AB168" i="20"/>
  <c r="AB106" i="20"/>
  <c r="AB1133" i="20"/>
  <c r="AB175" i="20"/>
  <c r="AB1380" i="20"/>
  <c r="AB348" i="20"/>
  <c r="AB1870" i="20"/>
  <c r="AB9" i="20"/>
  <c r="AB1037" i="20"/>
  <c r="P107" i="34"/>
  <c r="R107" i="34" s="1"/>
  <c r="P92" i="34"/>
  <c r="R92" i="34" s="1"/>
  <c r="P62" i="34"/>
  <c r="R62" i="34" s="1"/>
  <c r="N33" i="34"/>
  <c r="O33" i="34" s="1"/>
  <c r="AB2118" i="20"/>
  <c r="AB2060" i="20"/>
  <c r="AB2004" i="20"/>
  <c r="AB1950" i="20"/>
  <c r="AB1922" i="20"/>
  <c r="AB1674" i="20"/>
  <c r="AB1565" i="20"/>
  <c r="AB1523" i="20"/>
  <c r="AB1476" i="20"/>
  <c r="AB1291" i="20"/>
  <c r="AB1178" i="20"/>
  <c r="AB987" i="20"/>
  <c r="AB947" i="20"/>
  <c r="AB878" i="20"/>
  <c r="AB541" i="20"/>
  <c r="V209" i="10"/>
  <c r="S219" i="10"/>
  <c r="Y136" i="10"/>
  <c r="Z136" i="10" s="1"/>
  <c r="AB1322" i="20"/>
  <c r="AB569" i="20"/>
  <c r="AB513" i="20"/>
  <c r="AB1126" i="20"/>
  <c r="AB1591" i="20"/>
  <c r="AB1068" i="20"/>
  <c r="AB1916" i="20"/>
  <c r="AB1638" i="20"/>
  <c r="AB1820" i="20"/>
  <c r="AB637" i="20"/>
  <c r="AB1491" i="20"/>
  <c r="AB1398" i="20"/>
  <c r="AB1233" i="20"/>
  <c r="AB1545" i="20"/>
  <c r="AB1002" i="20"/>
  <c r="AB1800" i="20"/>
  <c r="AB1670" i="20"/>
  <c r="AB460" i="20"/>
  <c r="AB1971" i="20"/>
  <c r="AB367" i="20"/>
  <c r="AB427" i="20"/>
  <c r="AB1361" i="20"/>
  <c r="AB1028" i="20"/>
  <c r="AB300" i="20"/>
  <c r="AB544" i="20"/>
  <c r="AB888" i="20"/>
  <c r="AB378" i="20"/>
  <c r="AB276" i="20"/>
  <c r="AB343" i="20"/>
  <c r="AB759" i="20"/>
  <c r="AB1299" i="20"/>
  <c r="AB1570" i="20"/>
  <c r="AB1033" i="20"/>
  <c r="AB1144" i="20"/>
  <c r="AB741" i="20"/>
  <c r="AB910" i="20"/>
  <c r="AB805" i="20"/>
  <c r="AB252" i="20"/>
  <c r="AB1326" i="20"/>
  <c r="AB1819" i="20"/>
  <c r="AB1509" i="20"/>
  <c r="AB96" i="20"/>
  <c r="AB355" i="20"/>
  <c r="AB98" i="20"/>
  <c r="AB209" i="20"/>
  <c r="AB356" i="20"/>
  <c r="AB233" i="20"/>
  <c r="AB182" i="20"/>
  <c r="AB222" i="20"/>
  <c r="AB395" i="20"/>
  <c r="AB53" i="20"/>
  <c r="AB88" i="20"/>
  <c r="AB153" i="20"/>
  <c r="AB25" i="20"/>
  <c r="AB981" i="20"/>
  <c r="AB859" i="20"/>
  <c r="AB1198" i="20"/>
  <c r="AB677" i="20"/>
  <c r="AB1054" i="20"/>
  <c r="AB1442" i="20"/>
  <c r="AB284" i="20"/>
  <c r="AB383" i="20"/>
  <c r="AB230" i="20"/>
  <c r="AB16" i="20"/>
  <c r="AB218" i="20"/>
  <c r="AB297" i="20"/>
  <c r="AB558" i="20"/>
  <c r="AB447" i="20"/>
  <c r="AB769" i="20"/>
  <c r="AB152" i="20"/>
  <c r="AB660" i="20"/>
  <c r="AB238" i="20"/>
  <c r="AB8" i="20"/>
  <c r="AB1040" i="20"/>
  <c r="AB880" i="20"/>
  <c r="AB1618" i="20"/>
  <c r="AB245" i="20"/>
  <c r="AB1763" i="20"/>
  <c r="AB933" i="20"/>
  <c r="AB1319" i="20"/>
  <c r="AB1386" i="20"/>
  <c r="AB1627" i="20"/>
  <c r="AB1983" i="20"/>
  <c r="AB424" i="20"/>
  <c r="AB501" i="20"/>
  <c r="AB1873" i="20"/>
  <c r="AB1490" i="20"/>
  <c r="P91" i="34"/>
  <c r="P76" i="34"/>
  <c r="R76" i="34" s="1"/>
  <c r="N110" i="34"/>
  <c r="O110" i="34" s="1"/>
  <c r="J26" i="34"/>
  <c r="L26" i="34" s="1"/>
  <c r="AB2088" i="20"/>
  <c r="AB2059" i="20"/>
  <c r="AB1949" i="20"/>
  <c r="AB1921" i="20"/>
  <c r="AB1892" i="20"/>
  <c r="AB1863" i="20"/>
  <c r="AB1825" i="20"/>
  <c r="AB1521" i="20"/>
  <c r="AB1475" i="20"/>
  <c r="AB1401" i="20"/>
  <c r="AB1330" i="20"/>
  <c r="AB1290" i="20"/>
  <c r="AB1250" i="20"/>
  <c r="AB1207" i="20"/>
  <c r="AB1051" i="20"/>
  <c r="AB740" i="20"/>
  <c r="AB642" i="20"/>
  <c r="AB375" i="20"/>
  <c r="AB52" i="20"/>
  <c r="S87" i="10"/>
  <c r="T87" i="10" s="1"/>
  <c r="S171" i="10"/>
  <c r="T171" i="10" s="1"/>
  <c r="S125" i="10"/>
  <c r="S4" i="10"/>
  <c r="T4" i="10" s="1"/>
  <c r="S143" i="10"/>
  <c r="V226" i="10"/>
  <c r="V136" i="10"/>
  <c r="S105" i="10"/>
  <c r="S113" i="10"/>
  <c r="T113" i="10" s="1"/>
  <c r="AB509" i="20"/>
  <c r="AB1169" i="20"/>
  <c r="AB1301" i="20"/>
  <c r="AB1339" i="20"/>
  <c r="AB2065" i="20"/>
  <c r="AB657" i="20"/>
  <c r="AB952" i="20"/>
  <c r="AB1008" i="20"/>
  <c r="AB1561" i="20"/>
  <c r="AB1155" i="20"/>
  <c r="AB1227" i="20"/>
  <c r="AB1777" i="20"/>
  <c r="AB613" i="20"/>
  <c r="AB1751" i="20"/>
  <c r="AB1344" i="20"/>
  <c r="AB519" i="20"/>
  <c r="AB665" i="20"/>
  <c r="AB1436" i="20"/>
  <c r="AB1783" i="20"/>
  <c r="AB2039" i="20"/>
  <c r="AB1192" i="20"/>
  <c r="AB441" i="20"/>
  <c r="AB1972" i="20"/>
  <c r="AB492" i="20"/>
  <c r="AB360" i="20"/>
  <c r="AB1886" i="20"/>
  <c r="AB516" i="20"/>
  <c r="AB274" i="20"/>
  <c r="AB691" i="20"/>
  <c r="AB1058" i="20"/>
  <c r="AB1202" i="20"/>
  <c r="AB849" i="20"/>
  <c r="AB1941" i="20"/>
  <c r="AB1446" i="20"/>
  <c r="AB243" i="20"/>
  <c r="AB353" i="20"/>
  <c r="AB420" i="20"/>
  <c r="AB729" i="20"/>
  <c r="AB577" i="20"/>
  <c r="AB346" i="20"/>
  <c r="AB379" i="20"/>
  <c r="AB512" i="20"/>
  <c r="AB1027" i="20"/>
  <c r="AB1287" i="20"/>
  <c r="AB1647" i="20"/>
  <c r="AB2068" i="20"/>
  <c r="AB263" i="20"/>
  <c r="AB755" i="20"/>
  <c r="AB804" i="20"/>
  <c r="AB1505" i="20"/>
  <c r="AB1013" i="20"/>
  <c r="AB1230" i="20"/>
  <c r="AB1772" i="20"/>
  <c r="AB141" i="20"/>
  <c r="AB172" i="20"/>
  <c r="AB94" i="20"/>
  <c r="AB330" i="20"/>
  <c r="AB543" i="20"/>
  <c r="AB1138" i="20"/>
  <c r="AB887" i="20"/>
  <c r="AB415" i="20"/>
  <c r="AB1297" i="20"/>
  <c r="AB1610" i="20"/>
  <c r="AB583" i="20"/>
  <c r="AB1862" i="20"/>
  <c r="AB71" i="20"/>
  <c r="AB679" i="20"/>
  <c r="AB718" i="20"/>
  <c r="AB1781" i="20"/>
  <c r="AB1209" i="20"/>
  <c r="AB2052" i="20"/>
  <c r="AB1065" i="20"/>
  <c r="AB1429" i="20"/>
  <c r="AB843" i="20"/>
  <c r="AB24" i="20"/>
  <c r="AB697" i="20"/>
  <c r="AB95" i="20"/>
  <c r="AB214" i="20"/>
  <c r="AB334" i="20"/>
  <c r="AB1147" i="20"/>
  <c r="AB477" i="20"/>
  <c r="AB390" i="20"/>
  <c r="AB7" i="20"/>
  <c r="AB164" i="20"/>
  <c r="AB736" i="20"/>
  <c r="AB1041" i="20"/>
  <c r="AB392" i="20"/>
  <c r="AB579" i="20"/>
  <c r="AB1483" i="20"/>
  <c r="AB1423" i="20"/>
  <c r="AB1136" i="20"/>
  <c r="AB1844" i="20"/>
  <c r="AB905" i="20"/>
  <c r="AB2069" i="20"/>
  <c r="AB1832" i="20"/>
  <c r="AB350" i="20"/>
  <c r="AB458" i="20"/>
  <c r="P75" i="34"/>
  <c r="R75" i="34" s="1"/>
  <c r="P59" i="34"/>
  <c r="R59" i="34" s="1"/>
  <c r="P44" i="34"/>
  <c r="R44" i="34" s="1"/>
  <c r="P14" i="34"/>
  <c r="R14" i="34" s="1"/>
  <c r="AB2116" i="20"/>
  <c r="AB2087" i="20"/>
  <c r="AB1973" i="20"/>
  <c r="AB1948" i="20"/>
  <c r="AB1824" i="20"/>
  <c r="AB1794" i="20"/>
  <c r="AB1699" i="20"/>
  <c r="AB1560" i="20"/>
  <c r="AB1474" i="20"/>
  <c r="AB1400" i="20"/>
  <c r="AB1288" i="20"/>
  <c r="AB1249" i="20"/>
  <c r="AB1206" i="20"/>
  <c r="AB1047" i="20"/>
  <c r="AB809" i="20"/>
  <c r="AB364" i="20"/>
  <c r="AB920" i="20"/>
  <c r="AB1356" i="20"/>
  <c r="AB647" i="20"/>
  <c r="AB2094" i="20"/>
  <c r="AB514" i="20"/>
  <c r="AB953" i="20"/>
  <c r="AB1009" i="20"/>
  <c r="AB1562" i="20"/>
  <c r="AB612" i="20"/>
  <c r="AB1124" i="20"/>
  <c r="AB1228" i="20"/>
  <c r="AB704" i="20"/>
  <c r="AB656" i="20"/>
  <c r="AB1116" i="20"/>
  <c r="AB1932" i="20"/>
  <c r="AB746" i="20"/>
  <c r="AB1075" i="20"/>
  <c r="AB845" i="20"/>
  <c r="AB1784" i="20"/>
  <c r="AB2040" i="20"/>
  <c r="AB1196" i="20"/>
  <c r="AB446" i="20"/>
  <c r="AB784" i="20"/>
  <c r="AB619" i="20"/>
  <c r="AB596" i="20"/>
  <c r="AB471" i="20"/>
  <c r="AB431" i="20"/>
  <c r="AB1156" i="20"/>
  <c r="AB698" i="20"/>
  <c r="AB628" i="20"/>
  <c r="AB352" i="20"/>
  <c r="AB643" i="20"/>
  <c r="AB882" i="20"/>
  <c r="AB1022" i="20"/>
  <c r="AB575" i="20"/>
  <c r="AB413" i="20"/>
  <c r="AB498" i="20"/>
  <c r="AB1603" i="20"/>
  <c r="AB472" i="20"/>
  <c r="AB2036" i="20"/>
  <c r="AB970" i="20"/>
  <c r="AB1387" i="20"/>
  <c r="AB1829" i="20"/>
  <c r="AB1984" i="20"/>
  <c r="AB1489" i="20"/>
  <c r="AB272" i="20"/>
  <c r="AB685" i="20"/>
  <c r="AB713" i="20"/>
  <c r="AB1049" i="20"/>
  <c r="AB1162" i="20"/>
  <c r="AB1721" i="20"/>
  <c r="AB1911" i="20"/>
  <c r="AB2107" i="20"/>
  <c r="AB1709" i="20"/>
  <c r="AB1813" i="20"/>
  <c r="AB1220" i="20"/>
  <c r="AB1555" i="20"/>
  <c r="AB231" i="20"/>
  <c r="AB763" i="20"/>
  <c r="AB1631" i="20"/>
  <c r="AB1035" i="20"/>
  <c r="AB588" i="20"/>
  <c r="AB93" i="20"/>
  <c r="AB426" i="20"/>
  <c r="AB1649" i="20"/>
  <c r="AB1064" i="20"/>
  <c r="AB842" i="20"/>
  <c r="AB70" i="20"/>
  <c r="AB678" i="20"/>
  <c r="AB719" i="20"/>
  <c r="AB961" i="20"/>
  <c r="AB1208" i="20"/>
  <c r="AB2051" i="20"/>
  <c r="AB1428" i="20"/>
  <c r="AB51" i="20"/>
  <c r="AB401" i="20"/>
  <c r="AB109" i="20"/>
  <c r="AB345" i="20"/>
  <c r="AB1884" i="20"/>
  <c r="AB315" i="20"/>
  <c r="AB925" i="20"/>
  <c r="AB440" i="20"/>
  <c r="AB524" i="20"/>
  <c r="AB580" i="20"/>
  <c r="AB790" i="20"/>
  <c r="AB567" i="20"/>
  <c r="AB735" i="20"/>
  <c r="AB1140" i="20"/>
  <c r="AB1244" i="20"/>
  <c r="AB620" i="20"/>
  <c r="AB1381" i="20"/>
  <c r="AB1646" i="20"/>
  <c r="AB1955" i="20"/>
  <c r="AB2067" i="20"/>
  <c r="AB1958" i="20"/>
  <c r="P43" i="34"/>
  <c r="R43" i="34" s="1"/>
  <c r="AB2115" i="20"/>
  <c r="AB2049" i="20"/>
  <c r="AB2021" i="20"/>
  <c r="AB1947" i="20"/>
  <c r="AB1889" i="20"/>
  <c r="AB1793" i="20"/>
  <c r="AB1761" i="20"/>
  <c r="AB1731" i="20"/>
  <c r="AB1599" i="20"/>
  <c r="AB1559" i="20"/>
  <c r="AB1432" i="20"/>
  <c r="AB1359" i="20"/>
  <c r="AB1317" i="20"/>
  <c r="AB1248" i="20"/>
  <c r="AB1044" i="20"/>
  <c r="AB984" i="20"/>
  <c r="AB710" i="20"/>
  <c r="AB523" i="20"/>
  <c r="AB333" i="20"/>
  <c r="AB846" i="20"/>
  <c r="AB1707" i="20"/>
  <c r="AB669" i="20"/>
  <c r="AB2038" i="20"/>
  <c r="AB1785" i="20"/>
  <c r="AB573" i="20"/>
  <c r="AB283" i="20"/>
  <c r="AB451" i="20"/>
  <c r="AB377" i="20"/>
  <c r="AB482" i="20"/>
  <c r="AB344" i="20"/>
  <c r="AB1254" i="20"/>
  <c r="AB1314" i="20"/>
  <c r="AB1143" i="20"/>
  <c r="AB1032" i="20"/>
  <c r="AB399" i="20"/>
  <c r="AB1568" i="20"/>
  <c r="AB556" i="20"/>
  <c r="AB1362" i="20"/>
  <c r="AB830" i="20"/>
  <c r="AB1998" i="20"/>
  <c r="AB1985" i="20"/>
  <c r="AB266" i="20"/>
  <c r="AB28" i="20"/>
  <c r="AB1212" i="20"/>
  <c r="AB732" i="20"/>
  <c r="AB857" i="20"/>
  <c r="AB1796" i="20"/>
  <c r="AB1952" i="20"/>
  <c r="AB2056" i="20"/>
  <c r="AB824" i="20"/>
  <c r="AB1954" i="20"/>
  <c r="AB1243" i="20"/>
  <c r="P108" i="34"/>
  <c r="Q108" i="34" s="1"/>
  <c r="V37" i="10"/>
  <c r="V228" i="10"/>
  <c r="AB762" i="20"/>
  <c r="AB527" i="20"/>
  <c r="AB1840" i="20"/>
  <c r="AB521" i="20"/>
  <c r="AB847" i="20"/>
  <c r="AB666" i="20"/>
  <c r="AB1072" i="20"/>
  <c r="AB1438" i="20"/>
  <c r="AB1193" i="20"/>
  <c r="AB1786" i="20"/>
  <c r="AB2041" i="20"/>
  <c r="AB749" i="20"/>
  <c r="AB1024" i="20"/>
  <c r="AB1379" i="20"/>
  <c r="AB1011" i="20"/>
  <c r="AB625" i="20"/>
  <c r="AB1663" i="20"/>
  <c r="AB2122" i="20"/>
  <c r="AB1406" i="20"/>
  <c r="AB429" i="20"/>
  <c r="AB329" i="20"/>
  <c r="AB982" i="20"/>
  <c r="AB271" i="20"/>
  <c r="AB714" i="20"/>
  <c r="AB1050" i="20"/>
  <c r="AB1270" i="20"/>
  <c r="AB1161" i="20"/>
  <c r="AB1219" i="20"/>
  <c r="AB1910" i="20"/>
  <c r="AB2106" i="20"/>
  <c r="AB1708" i="20"/>
  <c r="AB1812" i="20"/>
  <c r="AB1554" i="20"/>
  <c r="AB228" i="20"/>
  <c r="AB1188" i="20"/>
  <c r="AB1608" i="20"/>
  <c r="AB1827" i="20"/>
  <c r="AB368" i="20"/>
  <c r="AB396" i="20"/>
  <c r="AB410" i="20"/>
  <c r="AB286" i="20"/>
  <c r="AB342" i="20"/>
  <c r="AB433" i="20"/>
  <c r="AB461" i="20"/>
  <c r="AB980" i="20"/>
  <c r="AB234" i="20"/>
  <c r="AB622" i="20"/>
  <c r="AB748" i="20"/>
  <c r="AB140" i="20"/>
  <c r="AB456" i="20"/>
  <c r="AB571" i="20"/>
  <c r="AB973" i="20"/>
  <c r="AB989" i="20"/>
  <c r="AB990" i="20"/>
  <c r="AB1508" i="20"/>
  <c r="AB1145" i="20"/>
  <c r="AB760" i="20"/>
  <c r="AB1766" i="20"/>
  <c r="AB2022" i="20"/>
  <c r="AB1626" i="20"/>
  <c r="AB831" i="20"/>
  <c r="AB1726" i="20"/>
  <c r="AB787" i="20"/>
  <c r="AB1283" i="20"/>
  <c r="AB1172" i="20"/>
  <c r="AB176" i="20"/>
  <c r="AB154" i="20"/>
  <c r="AB220" i="20"/>
  <c r="AB120" i="20"/>
  <c r="AB199" i="20"/>
  <c r="AB503" i="20"/>
  <c r="AB1036" i="20"/>
  <c r="AB581" i="20"/>
  <c r="AB1137" i="20"/>
  <c r="AB1382" i="20"/>
  <c r="AB92" i="20"/>
  <c r="AB366" i="20"/>
  <c r="AB1650" i="20"/>
  <c r="AB570" i="20"/>
  <c r="AB258" i="20"/>
  <c r="AB1407" i="20"/>
  <c r="AB69" i="20"/>
  <c r="AB862" i="20"/>
  <c r="AB279" i="20"/>
  <c r="AB50" i="20"/>
  <c r="AB105" i="20"/>
  <c r="AB256" i="20"/>
  <c r="AB1119" i="20"/>
  <c r="AB450" i="20"/>
  <c r="AB800" i="20"/>
  <c r="AB591" i="20"/>
  <c r="AB526" i="20"/>
  <c r="AB956" i="20"/>
  <c r="AB1310" i="20"/>
  <c r="AB1324" i="20"/>
  <c r="AB1478" i="20"/>
  <c r="AB1370" i="20"/>
  <c r="AB1454" i="20"/>
  <c r="AB866" i="20"/>
  <c r="AB1357" i="20"/>
  <c r="AB36" i="20"/>
  <c r="AB1420" i="20"/>
  <c r="AB1691" i="20"/>
  <c r="AB1235" i="20"/>
  <c r="AB1841" i="20"/>
  <c r="AB2124" i="20"/>
  <c r="AB1573" i="20"/>
  <c r="AB1598" i="20"/>
  <c r="AB314" i="20"/>
  <c r="AB22" i="20"/>
  <c r="AB629" i="20"/>
  <c r="AB783" i="20"/>
  <c r="AB336" i="20"/>
  <c r="AB798" i="20"/>
  <c r="AB240" i="20"/>
  <c r="AB1153" i="20"/>
  <c r="AB1394" i="20"/>
  <c r="AB196" i="20"/>
  <c r="AB723" i="20"/>
  <c r="AB551" i="20"/>
  <c r="AB1342" i="20"/>
  <c r="AB1566" i="20"/>
  <c r="AB1259" i="20"/>
  <c r="AB1329" i="20"/>
  <c r="AB1805" i="20"/>
  <c r="AB564" i="20"/>
  <c r="AB1997" i="20"/>
  <c r="AB1858" i="20"/>
  <c r="AB1652" i="20"/>
  <c r="AB443" i="20"/>
  <c r="AB1988" i="20"/>
  <c r="AB326" i="20"/>
  <c r="AB87" i="20"/>
  <c r="AB728" i="20"/>
  <c r="AB1134" i="20"/>
  <c r="AB59" i="20"/>
  <c r="AB589" i="20"/>
  <c r="AB776" i="20"/>
  <c r="AB221" i="20"/>
  <c r="AB121" i="20"/>
  <c r="AB1632" i="20"/>
  <c r="AB1482" i="20"/>
  <c r="AB5" i="20"/>
  <c r="AB983" i="20"/>
  <c r="AB166" i="20"/>
  <c r="AB178" i="20"/>
  <c r="AB1885" i="20"/>
  <c r="P12" i="34"/>
  <c r="R12" i="34" s="1"/>
  <c r="AB2113" i="20"/>
  <c r="AB2048" i="20"/>
  <c r="AB2020" i="20"/>
  <c r="AB1945" i="20"/>
  <c r="AB1852" i="20"/>
  <c r="AB1822" i="20"/>
  <c r="AB1792" i="20"/>
  <c r="AB1760" i="20"/>
  <c r="AB1729" i="20"/>
  <c r="AB1669" i="20"/>
  <c r="AB1358" i="20"/>
  <c r="AB1246" i="20"/>
  <c r="AB1157" i="20"/>
  <c r="AB1038" i="20"/>
  <c r="AB918" i="20"/>
  <c r="AB803" i="20"/>
  <c r="AB709" i="20"/>
  <c r="AB278" i="20"/>
  <c r="AB671" i="20"/>
  <c r="AB937" i="20"/>
  <c r="AB1103" i="20"/>
  <c r="AB1455" i="20"/>
  <c r="AB1662" i="20"/>
  <c r="AB1237" i="20"/>
  <c r="AB127" i="20"/>
  <c r="AB354" i="20"/>
  <c r="AB131" i="20"/>
  <c r="AB320" i="20"/>
  <c r="AB533" i="20"/>
  <c r="AB254" i="20"/>
  <c r="AB1575" i="20"/>
  <c r="AB473" i="20"/>
  <c r="AB1042" i="20"/>
  <c r="AB307" i="20"/>
  <c r="AB801" i="20"/>
  <c r="AB1468" i="20"/>
  <c r="AB1496" i="20"/>
  <c r="AB1231" i="20"/>
  <c r="AB593" i="20"/>
  <c r="AB1855" i="20"/>
  <c r="AB864" i="20"/>
  <c r="AB1769" i="20"/>
  <c r="AB737" i="20"/>
  <c r="AB1280" i="20"/>
  <c r="AB1802" i="20"/>
  <c r="AB1515" i="20"/>
  <c r="AB1744" i="20"/>
  <c r="AB715" i="20"/>
  <c r="AB1553" i="20"/>
  <c r="AB1048" i="20"/>
  <c r="AB1160" i="20"/>
  <c r="AB1706" i="20"/>
  <c r="AB1811" i="20"/>
  <c r="AB1218" i="20"/>
  <c r="AB683" i="20"/>
  <c r="AB586" i="20"/>
  <c r="AB539" i="20"/>
  <c r="AB1026" i="20"/>
  <c r="AB1186" i="20"/>
  <c r="AB2064" i="20"/>
  <c r="P33" i="34"/>
  <c r="R33" i="34" s="1"/>
  <c r="AB1703" i="20"/>
  <c r="AB1605" i="20"/>
  <c r="Y21" i="10"/>
  <c r="Z21" i="10" s="1"/>
  <c r="AB520" i="20"/>
  <c r="AB861" i="20"/>
  <c r="AB1074" i="20"/>
  <c r="AB668" i="20"/>
  <c r="AB1440" i="20"/>
  <c r="AB1939" i="20"/>
  <c r="AB1798" i="20"/>
  <c r="AB1073" i="20"/>
  <c r="AB667" i="20"/>
  <c r="AB522" i="20"/>
  <c r="AB1938" i="20"/>
  <c r="AB1194" i="20"/>
  <c r="AB1787" i="20"/>
  <c r="AB2042" i="20"/>
  <c r="AB434" i="20"/>
  <c r="AB428" i="20"/>
  <c r="AB582" i="20"/>
  <c r="AB639" i="20"/>
  <c r="AB725" i="20"/>
  <c r="AB1953" i="20"/>
  <c r="AB318" i="20"/>
  <c r="AB632" i="20"/>
  <c r="AB535" i="20"/>
  <c r="AB605" i="20"/>
  <c r="AB311" i="20"/>
  <c r="AB1177" i="20"/>
  <c r="AB893" i="20"/>
  <c r="AB1527" i="20"/>
  <c r="AB1507" i="20"/>
  <c r="AB1969" i="20"/>
  <c r="AB1771" i="20"/>
  <c r="AB211" i="20"/>
  <c r="AB722" i="20"/>
  <c r="AB1282" i="20"/>
  <c r="AB1368" i="20"/>
  <c r="AB906" i="20"/>
  <c r="AB1546" i="20"/>
  <c r="AB1725" i="20"/>
  <c r="AB1112" i="20"/>
  <c r="AB2013" i="20"/>
  <c r="AB775" i="20"/>
  <c r="AB1189" i="20"/>
  <c r="AB932" i="20"/>
  <c r="AB1486" i="20"/>
  <c r="AB1303" i="20"/>
  <c r="AB1754" i="20"/>
  <c r="AB1887" i="20"/>
  <c r="AB235" i="20"/>
  <c r="AB1715" i="20"/>
  <c r="AB2058" i="20"/>
  <c r="AB99" i="20"/>
  <c r="AB312" i="20"/>
  <c r="AB173" i="20"/>
  <c r="AB369" i="20"/>
  <c r="AB202" i="20"/>
  <c r="AB601" i="20"/>
  <c r="AB435" i="20"/>
  <c r="AB90" i="20"/>
  <c r="AB465" i="20"/>
  <c r="AB180" i="20"/>
  <c r="AB142" i="20"/>
  <c r="AB294" i="20"/>
  <c r="AB901" i="20"/>
  <c r="AB774" i="20"/>
  <c r="AB359" i="20"/>
  <c r="AB207" i="20"/>
  <c r="AB407" i="20"/>
  <c r="AB494" i="20"/>
  <c r="AB1487" i="20"/>
  <c r="AB205" i="20"/>
  <c r="AB324" i="20"/>
  <c r="AB1727" i="20"/>
  <c r="AB1264" i="20"/>
  <c r="AB1390" i="20"/>
  <c r="AB1888" i="20"/>
  <c r="AB129" i="20"/>
  <c r="AB49" i="20"/>
  <c r="AB417" i="20"/>
  <c r="AB1007" i="20"/>
  <c r="AB476" i="20"/>
  <c r="AB560" i="20"/>
  <c r="AB896" i="20"/>
  <c r="AB743" i="20"/>
  <c r="AB884" i="20"/>
  <c r="AB347" i="20"/>
  <c r="AB940" i="20"/>
  <c r="AB1154" i="20"/>
  <c r="AB1240" i="20"/>
  <c r="AB794" i="20"/>
  <c r="AB1185" i="20"/>
  <c r="AB1256" i="20"/>
  <c r="AB1110" i="20"/>
  <c r="AB1158" i="20"/>
  <c r="AB1328" i="20"/>
  <c r="AB453" i="20"/>
  <c r="AB1625" i="20"/>
  <c r="AB1695" i="20"/>
  <c r="AB2123" i="20"/>
  <c r="AB1874" i="20"/>
  <c r="AB1392" i="20"/>
  <c r="AB1493" i="20"/>
  <c r="AB1655" i="20"/>
  <c r="AB1904" i="20"/>
  <c r="AB2086" i="20"/>
  <c r="AB130" i="20"/>
  <c r="AB449" i="20"/>
  <c r="AB799" i="20"/>
  <c r="AB35" i="20"/>
  <c r="AB309" i="20"/>
  <c r="AB957" i="20"/>
  <c r="AB1595" i="20"/>
  <c r="AB1693" i="20"/>
  <c r="AB528" i="20"/>
  <c r="AB1502" i="20"/>
  <c r="AB1842" i="20"/>
  <c r="AB2025" i="20"/>
  <c r="AB1574" i="20"/>
  <c r="AB1473" i="20"/>
  <c r="AB1730" i="20"/>
  <c r="AB371" i="20"/>
  <c r="AB358" i="20"/>
  <c r="AB566" i="20"/>
  <c r="AB455" i="20"/>
  <c r="AB610" i="20"/>
  <c r="AB20" i="20"/>
  <c r="AB836" i="20"/>
  <c r="AB1129" i="20"/>
  <c r="AB1611" i="20"/>
  <c r="AB1757" i="20"/>
  <c r="AB57" i="20"/>
  <c r="AB63" i="20"/>
  <c r="AB4" i="20"/>
  <c r="AB250" i="20"/>
  <c r="AB177" i="20"/>
  <c r="AB507" i="20"/>
  <c r="AB119" i="20"/>
  <c r="AB292" i="20"/>
  <c r="AB91" i="20"/>
  <c r="AB165" i="20"/>
  <c r="AB223" i="20"/>
  <c r="AB323" i="20"/>
  <c r="AB1132" i="20"/>
  <c r="P117" i="34"/>
  <c r="R117" i="34" s="1"/>
  <c r="P101" i="34"/>
  <c r="R101" i="34" s="1"/>
  <c r="P26" i="34"/>
  <c r="Q26" i="34" s="1"/>
  <c r="AB2105" i="20"/>
  <c r="AB1992" i="20"/>
  <c r="AB1909" i="20"/>
  <c r="AB1851" i="20"/>
  <c r="AB1790" i="20"/>
  <c r="AB1758" i="20"/>
  <c r="AB1720" i="20"/>
  <c r="AB1621" i="20"/>
  <c r="AB1514" i="20"/>
  <c r="AB1355" i="20"/>
  <c r="AB1313" i="20"/>
  <c r="AB1099" i="20"/>
  <c r="AB917" i="20"/>
  <c r="AB703" i="20"/>
  <c r="AB397" i="20"/>
  <c r="AB56" i="20"/>
  <c r="AB965" i="20"/>
  <c r="AB249" i="20"/>
  <c r="AB478" i="20"/>
  <c r="AB576" i="20"/>
  <c r="AB237" i="20"/>
  <c r="AB496" i="20"/>
  <c r="AB255" i="20"/>
  <c r="AB663" i="20"/>
  <c r="AB1139" i="20"/>
  <c r="AB1298" i="20"/>
  <c r="AB1385" i="20"/>
  <c r="AB416" i="20"/>
  <c r="AB1612" i="20"/>
  <c r="AB332" i="20"/>
  <c r="AB1834" i="20"/>
  <c r="W140" i="10"/>
  <c r="AA140" i="10" s="1"/>
  <c r="AB812" i="20"/>
  <c r="AB994" i="20"/>
  <c r="AB912" i="20"/>
  <c r="AB1404" i="20"/>
  <c r="AB1551" i="20"/>
  <c r="AB1681" i="20"/>
  <c r="AB2082" i="20"/>
  <c r="AB873" i="20"/>
  <c r="AB1929" i="20"/>
  <c r="AB977" i="20"/>
  <c r="AB1105" i="20"/>
  <c r="AB936" i="20"/>
  <c r="AB162" i="20"/>
  <c r="AB432" i="20"/>
  <c r="AB1120" i="20"/>
  <c r="AB633" i="20"/>
  <c r="AB470" i="20"/>
  <c r="AB484" i="20"/>
  <c r="AB1533" i="20"/>
  <c r="AB445" i="20"/>
  <c r="AB1682" i="20"/>
  <c r="AB1741" i="20"/>
  <c r="AB1845" i="20"/>
  <c r="AB1513" i="20"/>
  <c r="AB1149" i="20"/>
  <c r="AB1333" i="20"/>
  <c r="AB380" i="20"/>
  <c r="V194" i="10"/>
  <c r="V121" i="10"/>
  <c r="Z43" i="10"/>
  <c r="AB855" i="20"/>
  <c r="AB1197" i="20"/>
  <c r="AB1441" i="20"/>
  <c r="AB676" i="20"/>
  <c r="AB2037" i="20"/>
  <c r="AB517" i="20"/>
  <c r="AB690" i="20"/>
  <c r="AB721" i="20"/>
  <c r="AB1286" i="20"/>
  <c r="AB490" i="20"/>
  <c r="AB757" i="20"/>
  <c r="AB720" i="20"/>
  <c r="AB609" i="20"/>
  <c r="AB423" i="20"/>
  <c r="AB1304" i="20"/>
  <c r="AB474" i="20"/>
  <c r="AB742" i="20"/>
  <c r="AB898" i="20"/>
  <c r="AB595" i="20"/>
  <c r="AB310" i="20"/>
  <c r="AB750" i="20"/>
  <c r="AB1323" i="20"/>
  <c r="AB1463" i="20"/>
  <c r="AB1590" i="20"/>
  <c r="AB1480" i="20"/>
  <c r="AB1413" i="20"/>
  <c r="AB1497" i="20"/>
  <c r="AB1623" i="20"/>
  <c r="AB807" i="20"/>
  <c r="AB1736" i="20"/>
  <c r="AB2121" i="20"/>
  <c r="AB943" i="20"/>
  <c r="AB1327" i="20"/>
  <c r="AB1015" i="20"/>
  <c r="AB1700" i="20"/>
  <c r="AB689" i="20"/>
  <c r="AB1645" i="20"/>
  <c r="AB269" i="20"/>
  <c r="AB273" i="20"/>
  <c r="AB1724" i="20"/>
  <c r="AB1166" i="20"/>
  <c r="AB2110" i="20"/>
  <c r="AB1915" i="20"/>
  <c r="AB1713" i="20"/>
  <c r="AB1817" i="20"/>
  <c r="AB561" i="20"/>
  <c r="AB194" i="20"/>
  <c r="AB1187" i="20"/>
  <c r="AB1485" i="20"/>
  <c r="AB1607" i="20"/>
  <c r="AB1828" i="20"/>
  <c r="AB419" i="20"/>
  <c r="AB497" i="20"/>
  <c r="AB185" i="20"/>
  <c r="AB138" i="20"/>
  <c r="AB1452" i="20"/>
  <c r="AB1257" i="20"/>
  <c r="AB894" i="20"/>
  <c r="AB2027" i="20"/>
  <c r="AB1848" i="20"/>
  <c r="AB463" i="20"/>
  <c r="AB552" i="20"/>
  <c r="AB793" i="20"/>
  <c r="AB81" i="20"/>
  <c r="AB418" i="20"/>
  <c r="AB107" i="20"/>
  <c r="AB338" i="20"/>
  <c r="AB540" i="20"/>
  <c r="AB149" i="20"/>
  <c r="AB968" i="20"/>
  <c r="AB1587" i="20"/>
  <c r="AB1859" i="20"/>
  <c r="AB1999" i="20"/>
  <c r="AB67" i="20"/>
  <c r="AB305" i="20"/>
  <c r="AB48" i="20"/>
  <c r="AB658" i="20"/>
  <c r="AB1637" i="20"/>
  <c r="AB705" i="20"/>
  <c r="AB634" i="20"/>
  <c r="AB1512" i="20"/>
  <c r="AB34" i="20"/>
  <c r="AB840" i="20"/>
  <c r="AB673" i="20"/>
  <c r="AB1443" i="20"/>
  <c r="AB1685" i="20"/>
  <c r="AB319" i="20"/>
  <c r="AB372" i="20"/>
  <c r="AB357" i="20"/>
  <c r="AB454" i="20"/>
  <c r="AB835" i="20"/>
  <c r="AB1168" i="20"/>
  <c r="AB1338" i="20"/>
  <c r="AB611" i="20"/>
  <c r="AB19" i="20"/>
  <c r="AB1130" i="20"/>
  <c r="AB1302" i="20"/>
  <c r="AB2066" i="20"/>
  <c r="AB565" i="20"/>
  <c r="AB1756" i="20"/>
  <c r="AB313" i="20"/>
  <c r="AB84" i="20"/>
  <c r="AB18" i="20"/>
  <c r="AB248" i="20"/>
  <c r="AB147" i="20"/>
  <c r="AB3" i="20"/>
  <c r="AB400" i="20"/>
  <c r="AB927" i="20"/>
  <c r="AB555" i="20"/>
  <c r="AB1315" i="20"/>
  <c r="AB104" i="20"/>
  <c r="AB1569" i="20"/>
  <c r="AB183" i="20"/>
  <c r="AB217" i="20"/>
  <c r="AB1034" i="20"/>
  <c r="P115" i="34"/>
  <c r="R115" i="34" s="1"/>
  <c r="P85" i="34"/>
  <c r="R85" i="34" s="1"/>
  <c r="N82" i="34"/>
  <c r="O82" i="34" s="1"/>
  <c r="AB1991" i="20"/>
  <c r="AB1937" i="20"/>
  <c r="AB1908" i="20"/>
  <c r="AB1879" i="20"/>
  <c r="AB1850" i="20"/>
  <c r="AB1788" i="20"/>
  <c r="AB1750" i="20"/>
  <c r="AB1719" i="20"/>
  <c r="AB1660" i="20"/>
  <c r="AB1619" i="20"/>
  <c r="AB1459" i="20"/>
  <c r="AB1391" i="20"/>
  <c r="AB1311" i="20"/>
  <c r="AB1271" i="20"/>
  <c r="AB1195" i="20"/>
  <c r="AB1151" i="20"/>
  <c r="AB1098" i="20"/>
  <c r="AB1020" i="20"/>
  <c r="AB696" i="20"/>
  <c r="AB600" i="20"/>
  <c r="AB487" i="20"/>
  <c r="AB262" i="20"/>
  <c r="AB386" i="20"/>
  <c r="AB559" i="20"/>
  <c r="AB826" i="20"/>
  <c r="AB662" i="20"/>
  <c r="AB1318" i="20"/>
  <c r="AB1131" i="20"/>
  <c r="AB2095" i="20"/>
  <c r="AB1629" i="20"/>
  <c r="AB1470" i="20"/>
  <c r="AB387" i="20"/>
  <c r="AB251" i="20"/>
  <c r="AB42" i="20"/>
  <c r="AB1006" i="20"/>
  <c r="AB1123" i="20"/>
  <c r="AB2134" i="20"/>
  <c r="AB822" i="20"/>
  <c r="AB1510" i="20"/>
  <c r="AB1896" i="20"/>
  <c r="AB1529" i="20"/>
  <c r="AB1349" i="20"/>
  <c r="AB856" i="20"/>
  <c r="AB708" i="20"/>
  <c r="AB695" i="20"/>
  <c r="AB1059" i="20"/>
  <c r="AB1203" i="20"/>
  <c r="AB1942" i="20"/>
  <c r="AB1447" i="20"/>
  <c r="AB966" i="20"/>
  <c r="AB1106" i="20"/>
  <c r="AB303" i="20"/>
  <c r="AB785" i="20"/>
  <c r="AB680" i="20"/>
  <c r="AB430" i="20"/>
  <c r="AB1337" i="20"/>
  <c r="AB1435" i="20"/>
  <c r="AB942" i="20"/>
  <c r="AB946" i="20"/>
  <c r="AB1014" i="20"/>
  <c r="AB899" i="20"/>
  <c r="AB1414" i="20"/>
  <c r="AB341" i="20"/>
  <c r="AB190" i="20"/>
  <c r="AB246" i="20"/>
  <c r="AB192" i="20"/>
  <c r="AB291" i="20"/>
  <c r="AB363" i="20"/>
  <c r="AB686" i="20"/>
  <c r="AB938" i="20"/>
  <c r="AB137" i="20"/>
  <c r="AB712" i="20"/>
  <c r="AB1163" i="20"/>
  <c r="AB1912" i="20"/>
  <c r="AB1710" i="20"/>
  <c r="AB1814" i="20"/>
  <c r="AB80" i="20"/>
  <c r="AB285" i="20"/>
  <c r="AB188" i="20"/>
  <c r="AB150" i="20"/>
  <c r="AB208" i="20"/>
  <c r="AB385" i="20"/>
  <c r="AB335" i="20"/>
  <c r="AB587" i="20"/>
  <c r="AB504" i="20"/>
  <c r="AB108" i="20"/>
  <c r="AB232" i="20"/>
  <c r="AB967" i="20"/>
  <c r="AB212" i="20"/>
  <c r="AB373" i="20"/>
  <c r="AB538" i="20"/>
  <c r="AB362" i="20"/>
  <c r="AB203" i="20"/>
  <c r="AB1121" i="20"/>
  <c r="AB747" i="20"/>
  <c r="AB903" i="20"/>
  <c r="AB439" i="20"/>
  <c r="AB444" i="20"/>
  <c r="AB1636" i="20"/>
  <c r="AB1469" i="20"/>
  <c r="AB1567" i="20"/>
  <c r="AB414" i="20"/>
  <c r="AB550" i="20"/>
  <c r="AB621" i="20"/>
  <c r="AB724" i="20"/>
  <c r="AB1260" i="20"/>
  <c r="AB1996" i="20"/>
  <c r="AB1135" i="20"/>
  <c r="AB1004" i="20"/>
  <c r="AB1860" i="20"/>
  <c r="AB47" i="20"/>
  <c r="AB170" i="20"/>
  <c r="AB464" i="20"/>
  <c r="AB483" i="20"/>
  <c r="AB1010" i="20"/>
  <c r="AB2009" i="20"/>
  <c r="AB1345" i="20"/>
  <c r="AB1175" i="20"/>
  <c r="AB33" i="20"/>
  <c r="AB841" i="20"/>
  <c r="AB1056" i="20"/>
  <c r="AB1200" i="20"/>
  <c r="AB1444" i="20"/>
  <c r="AB675" i="20"/>
  <c r="AB1683" i="20"/>
  <c r="AB425" i="20"/>
  <c r="AB160" i="20"/>
  <c r="AB17" i="20"/>
  <c r="AB768" i="20"/>
  <c r="AB879" i="20"/>
  <c r="AB1340" i="20"/>
  <c r="AB557" i="20"/>
  <c r="AB661" i="20"/>
  <c r="AB1341" i="20"/>
  <c r="AB1982" i="20"/>
  <c r="AB500" i="20"/>
  <c r="AB1628" i="20"/>
  <c r="AB1872" i="20"/>
  <c r="AB2096" i="20"/>
  <c r="AB1039" i="20"/>
  <c r="AB144" i="20"/>
  <c r="AB328" i="20"/>
  <c r="AB86" i="20"/>
  <c r="AB436" i="20"/>
  <c r="AB506" i="20"/>
  <c r="AB2" i="20"/>
  <c r="AB374" i="20"/>
  <c r="AB734" i="20"/>
  <c r="AB623" i="20"/>
  <c r="AB1170" i="20"/>
  <c r="AB480" i="20"/>
  <c r="AB922" i="20"/>
  <c r="AB1214" i="20"/>
  <c r="AB1300" i="20"/>
  <c r="AB219" i="20"/>
  <c r="AB964" i="20"/>
  <c r="AB167" i="20"/>
  <c r="AB1854" i="20"/>
  <c r="AB408" i="20"/>
  <c r="AB1692" i="20"/>
  <c r="AB1571" i="20"/>
  <c r="AB102" i="20"/>
  <c r="AB1759" i="20"/>
  <c r="AB2016" i="20"/>
  <c r="AB2100" i="20"/>
  <c r="P114" i="34"/>
  <c r="R114" i="34" s="1"/>
  <c r="P99" i="34"/>
  <c r="R99" i="34" s="1"/>
  <c r="P69" i="34"/>
  <c r="R69" i="34" s="1"/>
  <c r="P24" i="34"/>
  <c r="R24" i="34" s="1"/>
  <c r="AB2133" i="20"/>
  <c r="AB2103" i="20"/>
  <c r="AB2075" i="20"/>
  <c r="AB2045" i="20"/>
  <c r="AB2017" i="20"/>
  <c r="AB1990" i="20"/>
  <c r="AB1962" i="20"/>
  <c r="AB1936" i="20"/>
  <c r="AB1907" i="20"/>
  <c r="AB1878" i="20"/>
  <c r="AB1849" i="20"/>
  <c r="AB1810" i="20"/>
  <c r="AB1748" i="20"/>
  <c r="AB1585" i="20"/>
  <c r="AB1458" i="20"/>
  <c r="AB1378" i="20"/>
  <c r="AB1269" i="20"/>
  <c r="AB1150" i="20"/>
  <c r="AB1076" i="20"/>
  <c r="AB913" i="20"/>
  <c r="AB684" i="20"/>
  <c r="AB599" i="20"/>
  <c r="AB481" i="20"/>
  <c r="AB253" i="20"/>
  <c r="V21" i="10"/>
  <c r="W21" i="10" s="1"/>
  <c r="AA21" i="10" s="1"/>
  <c r="AB779" i="20"/>
  <c r="AB2072" i="20"/>
  <c r="AB1352" i="20"/>
  <c r="AB820" i="20"/>
  <c r="AB754" i="20"/>
  <c r="AB653" i="20"/>
  <c r="AB1897" i="20"/>
  <c r="AB1531" i="20"/>
  <c r="AB1114" i="20"/>
  <c r="AB796" i="20"/>
  <c r="AB717" i="20"/>
  <c r="AB1066" i="20"/>
  <c r="AB1210" i="20"/>
  <c r="AB2053" i="20"/>
  <c r="AB681" i="20"/>
  <c r="AB692" i="20"/>
  <c r="AB515" i="20"/>
  <c r="AB1061" i="20"/>
  <c r="AB1205" i="20"/>
  <c r="AB1425" i="20"/>
  <c r="AB1944" i="20"/>
  <c r="AB1789" i="20"/>
  <c r="AB1092" i="20"/>
  <c r="AB930" i="20"/>
  <c r="AB1581" i="20"/>
  <c r="AB1883" i="20"/>
  <c r="AB868" i="20"/>
  <c r="AB744" i="20"/>
  <c r="AB944" i="20"/>
  <c r="AB651" i="20"/>
  <c r="AB974" i="20"/>
  <c r="AB1464" i="20"/>
  <c r="AB1107" i="20"/>
  <c r="AB1354" i="20"/>
  <c r="AB1045" i="20"/>
  <c r="AB1622" i="20"/>
  <c r="AB806" i="20"/>
  <c r="AB1980" i="20"/>
  <c r="AB1503" i="20"/>
  <c r="AB1278" i="20"/>
  <c r="AB2010" i="20"/>
  <c r="AB1739" i="20"/>
  <c r="AB2026" i="20"/>
  <c r="AB1901" i="20"/>
  <c r="AB2126" i="20"/>
  <c r="AB1918" i="20"/>
  <c r="AB405" i="20"/>
  <c r="AB730" i="20"/>
  <c r="AB563" i="20"/>
  <c r="AB510" i="20"/>
  <c r="AB764" i="20"/>
  <c r="AB508" i="20"/>
  <c r="AB1029" i="20"/>
  <c r="AB1384" i="20"/>
  <c r="AB1141" i="20"/>
  <c r="AB1630" i="20"/>
  <c r="AB1289" i="20"/>
  <c r="AB302" i="20"/>
  <c r="AB1421" i="20"/>
  <c r="AB1371" i="20"/>
  <c r="AB1325" i="20"/>
  <c r="AB1448" i="20"/>
  <c r="AB340" i="20"/>
  <c r="AB189" i="20"/>
  <c r="AB191" i="20"/>
  <c r="AB247" i="20"/>
  <c r="AB505" i="20"/>
  <c r="AB645" i="20"/>
  <c r="AB290" i="20"/>
  <c r="AB877" i="20"/>
  <c r="AB65" i="20"/>
  <c r="AB156" i="20"/>
  <c r="AB32" i="20"/>
  <c r="AB923" i="20"/>
  <c r="AB672" i="20"/>
  <c r="AB1183" i="20"/>
  <c r="AB1830" i="20"/>
  <c r="AB2000" i="20"/>
  <c r="AB15" i="20"/>
  <c r="AB825" i="20"/>
  <c r="AB134" i="20"/>
  <c r="AB585" i="20"/>
  <c r="AB1651" i="20"/>
  <c r="P98" i="34"/>
  <c r="R98" i="34" s="1"/>
  <c r="P83" i="34"/>
  <c r="R83" i="34" s="1"/>
  <c r="AB2132" i="20"/>
  <c r="AB2102" i="20"/>
  <c r="AB2074" i="20"/>
  <c r="AB1935" i="20"/>
  <c r="AB1906" i="20"/>
  <c r="AB1877" i="20"/>
  <c r="AB1847" i="20"/>
  <c r="AB1809" i="20"/>
  <c r="AB1780" i="20"/>
  <c r="AB1747" i="20"/>
  <c r="AB1689" i="20"/>
  <c r="AB1658" i="20"/>
  <c r="AB1616" i="20"/>
  <c r="AB1584" i="20"/>
  <c r="AB1542" i="20"/>
  <c r="AB1377" i="20"/>
  <c r="AB1348" i="20"/>
  <c r="AB1307" i="20"/>
  <c r="AB1232" i="20"/>
  <c r="AB1071" i="20"/>
  <c r="AB1018" i="20"/>
  <c r="AB960" i="20"/>
  <c r="AB848" i="20"/>
  <c r="AB467" i="20"/>
  <c r="AB236" i="20"/>
  <c r="AB1411" i="20"/>
  <c r="AB174" i="20"/>
  <c r="AB282" i="20"/>
  <c r="AB574" i="20"/>
  <c r="AB404" i="20"/>
  <c r="AB322" i="20"/>
  <c r="AB493" i="20"/>
  <c r="AB181" i="20"/>
  <c r="AB100" i="20"/>
  <c r="AB143" i="20"/>
  <c r="AB206" i="20"/>
  <c r="AB931" i="20"/>
  <c r="AB2093" i="20"/>
  <c r="AB1753" i="20"/>
  <c r="AB2012" i="20"/>
  <c r="AB1285" i="20"/>
  <c r="AB1633" i="20"/>
  <c r="AB41" i="20"/>
  <c r="AB867" i="20"/>
  <c r="AB941" i="20"/>
  <c r="AB975" i="20"/>
  <c r="AB795" i="20"/>
  <c r="AB998" i="20"/>
  <c r="AB1737" i="20"/>
  <c r="AB1981" i="20"/>
  <c r="AB752" i="20"/>
  <c r="Y185" i="10"/>
  <c r="Z185" i="10" s="1"/>
  <c r="Y39" i="10"/>
  <c r="Z39" i="10" s="1"/>
  <c r="Y34" i="10"/>
  <c r="Z34" i="10" s="1"/>
  <c r="Y15" i="10"/>
  <c r="Z15" i="10" s="1"/>
  <c r="Y7" i="10"/>
  <c r="Z7" i="10" s="1"/>
  <c r="Y3" i="10"/>
  <c r="Z3" i="10" s="1"/>
  <c r="AB1021" i="20"/>
  <c r="AB869" i="20"/>
  <c r="AB916" i="20"/>
  <c r="AB1547" i="20"/>
  <c r="AB816" i="20"/>
  <c r="AB1520" i="20"/>
  <c r="AB1539" i="20"/>
  <c r="AB1665" i="20"/>
  <c r="AB2078" i="20"/>
  <c r="AB1677" i="20"/>
  <c r="AB1925" i="20"/>
  <c r="AB530" i="20"/>
  <c r="AB636" i="20"/>
  <c r="AB1241" i="20"/>
  <c r="AB997" i="20"/>
  <c r="AB1524" i="20"/>
  <c r="AB1749" i="20"/>
  <c r="AB853" i="20"/>
  <c r="AB716" i="20"/>
  <c r="AB1211" i="20"/>
  <c r="AB2054" i="20"/>
  <c r="AB1067" i="20"/>
  <c r="AB1431" i="20"/>
  <c r="AB693" i="20"/>
  <c r="AB1426" i="20"/>
  <c r="AB1062" i="20"/>
  <c r="AB1091" i="20"/>
  <c r="AB1580" i="20"/>
  <c r="AB1882" i="20"/>
  <c r="AB616" i="20"/>
  <c r="AB701" i="20"/>
  <c r="AB1108" i="20"/>
  <c r="AB1564" i="20"/>
  <c r="AB945" i="20"/>
  <c r="AB1277" i="20"/>
  <c r="AB1001" i="20"/>
  <c r="AB1801" i="20"/>
  <c r="AB1347" i="20"/>
  <c r="AB301" i="20"/>
  <c r="AB630" i="20"/>
  <c r="AB919" i="20"/>
  <c r="AB1225" i="20"/>
  <c r="AB1466" i="20"/>
  <c r="AB2120" i="20"/>
  <c r="AB1320" i="20"/>
  <c r="AB908" i="20"/>
  <c r="AB1005" i="20"/>
  <c r="AB2028" i="20"/>
  <c r="AB265" i="20"/>
  <c r="AB911" i="20"/>
  <c r="AB995" i="20"/>
  <c r="AB828" i="20"/>
  <c r="AB874" i="20"/>
  <c r="AB1552" i="20"/>
  <c r="AB1101" i="20"/>
  <c r="AB1676" i="20"/>
  <c r="AB1405" i="20"/>
  <c r="AB1664" i="20"/>
  <c r="AB2083" i="20"/>
  <c r="AB1930" i="20"/>
  <c r="AB388" i="20"/>
  <c r="AB135" i="20"/>
  <c r="AB604" i="20"/>
  <c r="AB706" i="20"/>
  <c r="AB614" i="20"/>
  <c r="AB627" i="20"/>
  <c r="AB64" i="20"/>
  <c r="AB61" i="20"/>
  <c r="AB31" i="20"/>
  <c r="AB201" i="20"/>
  <c r="AB14" i="20"/>
  <c r="AB146" i="20"/>
  <c r="AB226" i="20"/>
  <c r="AB317" i="20"/>
  <c r="AB227" i="20"/>
  <c r="AB402" i="20"/>
  <c r="AB839" i="20"/>
  <c r="AB756" i="20"/>
  <c r="AB548" i="20"/>
  <c r="AB161" i="20"/>
  <c r="AB745" i="20"/>
  <c r="AB1592" i="20"/>
  <c r="AB889" i="20"/>
  <c r="AB1525" i="20"/>
  <c r="AB649" i="20"/>
  <c r="AB782" i="20"/>
  <c r="AB999" i="20"/>
  <c r="AB1752" i="20"/>
  <c r="AB1970" i="20"/>
  <c r="AB1774" i="20"/>
  <c r="P112" i="34"/>
  <c r="R112" i="34" s="1"/>
  <c r="P82" i="34"/>
  <c r="P67" i="34"/>
  <c r="R67" i="34" s="1"/>
  <c r="P7" i="34"/>
  <c r="AB2131" i="20"/>
  <c r="AB2101" i="20"/>
  <c r="AB2073" i="20"/>
  <c r="AB2043" i="20"/>
  <c r="AB1987" i="20"/>
  <c r="AB1934" i="20"/>
  <c r="AB1905" i="20"/>
  <c r="AB1875" i="20"/>
  <c r="AB1839" i="20"/>
  <c r="AB1808" i="20"/>
  <c r="AB1779" i="20"/>
  <c r="AB1746" i="20"/>
  <c r="AB1716" i="20"/>
  <c r="AB1688" i="20"/>
  <c r="AB1583" i="20"/>
  <c r="AB1541" i="20"/>
  <c r="AB1498" i="20"/>
  <c r="AB1456" i="20"/>
  <c r="AB1417" i="20"/>
  <c r="AB1376" i="20"/>
  <c r="AB1265" i="20"/>
  <c r="AB1229" i="20"/>
  <c r="AB1069" i="20"/>
  <c r="AB955" i="20"/>
  <c r="AB592" i="20"/>
  <c r="AB225" i="20"/>
  <c r="AB110" i="20"/>
  <c r="AB827" i="20"/>
  <c r="W40" i="10"/>
  <c r="AA40" i="10" s="1"/>
  <c r="S245" i="10"/>
  <c r="T245" i="10" s="1"/>
  <c r="S161" i="10"/>
  <c r="Y207" i="10"/>
  <c r="Z207" i="10" s="1"/>
  <c r="Y84" i="10"/>
  <c r="Z84" i="10" s="1"/>
  <c r="AB870" i="20"/>
  <c r="AB815" i="20"/>
  <c r="AB1519" i="20"/>
  <c r="AB1548" i="20"/>
  <c r="AB991" i="20"/>
  <c r="AB978" i="20"/>
  <c r="AB1538" i="20"/>
  <c r="AB1097" i="20"/>
  <c r="AB2079" i="20"/>
  <c r="AB1678" i="20"/>
  <c r="AB1926" i="20"/>
  <c r="AB1666" i="20"/>
  <c r="AB823" i="20"/>
  <c r="AB1511" i="20"/>
  <c r="AB948" i="20"/>
  <c r="AB1898" i="20"/>
  <c r="AB1530" i="20"/>
  <c r="AB688" i="20"/>
  <c r="AB1046" i="20"/>
  <c r="AB1273" i="20"/>
  <c r="AB1644" i="20"/>
  <c r="AB1723" i="20"/>
  <c r="AB1165" i="20"/>
  <c r="AB2109" i="20"/>
  <c r="AB1914" i="20"/>
  <c r="AB1712" i="20"/>
  <c r="AB1816" i="20"/>
  <c r="AB1222" i="20"/>
  <c r="AB1063" i="20"/>
  <c r="AB518" i="20"/>
  <c r="AB694" i="20"/>
  <c r="AB1427" i="20"/>
  <c r="AB1791" i="20"/>
  <c r="AB2050" i="20"/>
  <c r="AB1946" i="20"/>
  <c r="AB1090" i="20"/>
  <c r="AB928" i="20"/>
  <c r="AB82" i="20"/>
  <c r="AB299" i="20"/>
  <c r="AB117" i="20"/>
  <c r="AB151" i="20"/>
  <c r="AB169" i="20"/>
  <c r="AB6" i="20"/>
  <c r="AB184" i="20"/>
  <c r="AB241" i="20"/>
  <c r="AB296" i="20"/>
  <c r="AB349" i="20"/>
  <c r="AB316" i="20"/>
  <c r="AB224" i="20"/>
  <c r="AB393" i="20"/>
  <c r="AB1365" i="20"/>
  <c r="AB1122" i="20"/>
  <c r="AB959" i="20"/>
  <c r="AB1536" i="20"/>
  <c r="AB1094" i="20"/>
  <c r="AB1843" i="20"/>
  <c r="AB264" i="20"/>
  <c r="AB909" i="20"/>
  <c r="AB186" i="20"/>
  <c r="AB1589" i="20"/>
  <c r="AB1023" i="20"/>
  <c r="AB2008" i="20"/>
  <c r="AB1363" i="20"/>
  <c r="AB1308" i="20"/>
  <c r="AB13" i="20"/>
  <c r="AB239" i="20"/>
  <c r="P36" i="34"/>
  <c r="R36" i="34" s="1"/>
  <c r="AB2130" i="20"/>
  <c r="AB2099" i="20"/>
  <c r="AB2071" i="20"/>
  <c r="AB2035" i="20"/>
  <c r="AB1979" i="20"/>
  <c r="AB1933" i="20"/>
  <c r="AB1903" i="20"/>
  <c r="AB1838" i="20"/>
  <c r="AB1778" i="20"/>
  <c r="AB1745" i="20"/>
  <c r="AB1714" i="20"/>
  <c r="AB1687" i="20"/>
  <c r="AB1656" i="20"/>
  <c r="AB1614" i="20"/>
  <c r="AB1582" i="20"/>
  <c r="AB1540" i="20"/>
  <c r="AB1495" i="20"/>
  <c r="AB1453" i="20"/>
  <c r="AB1416" i="20"/>
  <c r="AB1375" i="20"/>
  <c r="AB1336" i="20"/>
  <c r="AB1182" i="20"/>
  <c r="AB954" i="20"/>
  <c r="AB892" i="20"/>
  <c r="AB834" i="20"/>
  <c r="AB767" i="20"/>
  <c r="AB459" i="20"/>
  <c r="AB157" i="20"/>
  <c r="N44" i="34"/>
  <c r="O44" i="34" s="1"/>
  <c r="Q44" i="34" s="1"/>
  <c r="N72" i="34"/>
  <c r="O72" i="34" s="1"/>
  <c r="N16" i="34"/>
  <c r="O16" i="34" s="1"/>
  <c r="L113" i="34"/>
  <c r="L44" i="34"/>
  <c r="J21" i="34"/>
  <c r="L21" i="34" s="1"/>
  <c r="N71" i="34"/>
  <c r="O71" i="34" s="1"/>
  <c r="N41" i="34"/>
  <c r="O41" i="34" s="1"/>
  <c r="N15" i="34"/>
  <c r="O15" i="34" s="1"/>
  <c r="L112" i="34"/>
  <c r="J63" i="34"/>
  <c r="L63" i="34" s="1"/>
  <c r="L43" i="34"/>
  <c r="L2" i="34"/>
  <c r="Q76" i="34"/>
  <c r="N97" i="34"/>
  <c r="O97" i="34" s="1"/>
  <c r="N68" i="34"/>
  <c r="O68" i="34" s="1"/>
  <c r="N40" i="34"/>
  <c r="O40" i="34" s="1"/>
  <c r="N13" i="34"/>
  <c r="O13" i="34" s="1"/>
  <c r="L110" i="34"/>
  <c r="J111" i="34"/>
  <c r="L111" i="34" s="1"/>
  <c r="J87" i="34"/>
  <c r="L87" i="34" s="1"/>
  <c r="J62" i="34"/>
  <c r="L62" i="34" s="1"/>
  <c r="L42" i="34"/>
  <c r="L117" i="34"/>
  <c r="N89" i="34"/>
  <c r="O89" i="34" s="1"/>
  <c r="L75" i="34"/>
  <c r="N61" i="34"/>
  <c r="O61" i="34" s="1"/>
  <c r="N47" i="34"/>
  <c r="O47" i="34" s="1"/>
  <c r="L33" i="34"/>
  <c r="N19" i="34"/>
  <c r="O19" i="34" s="1"/>
  <c r="N99" i="34"/>
  <c r="O99" i="34" s="1"/>
  <c r="Q99" i="34" s="1"/>
  <c r="Q62" i="34"/>
  <c r="N96" i="34"/>
  <c r="O96" i="34" s="1"/>
  <c r="N12" i="34"/>
  <c r="O12" i="34" s="1"/>
  <c r="J105" i="34"/>
  <c r="L105" i="34" s="1"/>
  <c r="L86" i="34"/>
  <c r="L60" i="34"/>
  <c r="L114" i="34"/>
  <c r="L70" i="34"/>
  <c r="N100" i="34"/>
  <c r="O100" i="34" s="1"/>
  <c r="N88" i="34"/>
  <c r="O88" i="34" s="1"/>
  <c r="N32" i="34"/>
  <c r="O32" i="34" s="1"/>
  <c r="L96" i="34"/>
  <c r="L84" i="34"/>
  <c r="L58" i="34"/>
  <c r="J35" i="34"/>
  <c r="L35" i="34" s="1"/>
  <c r="L16" i="34"/>
  <c r="N58" i="34"/>
  <c r="O58" i="34" s="1"/>
  <c r="L12" i="34"/>
  <c r="L71" i="34"/>
  <c r="N86" i="34"/>
  <c r="O86" i="34" s="1"/>
  <c r="N57" i="34"/>
  <c r="O57" i="34" s="1"/>
  <c r="N30" i="34"/>
  <c r="O30" i="34" s="1"/>
  <c r="J77" i="34"/>
  <c r="L77" i="34" s="1"/>
  <c r="L32" i="34"/>
  <c r="N43" i="34"/>
  <c r="O43" i="34" s="1"/>
  <c r="Q43" i="34" s="1"/>
  <c r="Q110" i="34"/>
  <c r="N55" i="34"/>
  <c r="O55" i="34" s="1"/>
  <c r="N29" i="34"/>
  <c r="O29" i="34" s="1"/>
  <c r="N2" i="34"/>
  <c r="O2" i="34" s="1"/>
  <c r="L82" i="34"/>
  <c r="N83" i="34"/>
  <c r="O83" i="34" s="1"/>
  <c r="N54" i="34"/>
  <c r="O54" i="34" s="1"/>
  <c r="N27" i="34"/>
  <c r="O27" i="34" s="1"/>
  <c r="L68" i="34"/>
  <c r="N115" i="34"/>
  <c r="O115" i="34" s="1"/>
  <c r="Q115" i="34" s="1"/>
  <c r="N101" i="34"/>
  <c r="O101" i="34" s="1"/>
  <c r="L74" i="34"/>
  <c r="J49" i="34"/>
  <c r="L49" i="34" s="1"/>
  <c r="J39" i="34"/>
  <c r="L39" i="34" s="1"/>
  <c r="N39" i="34"/>
  <c r="O39" i="34" s="1"/>
  <c r="J25" i="34"/>
  <c r="L25" i="34" s="1"/>
  <c r="N25" i="34"/>
  <c r="O25" i="34" s="1"/>
  <c r="J11" i="34"/>
  <c r="L11" i="34" s="1"/>
  <c r="N11" i="34"/>
  <c r="O11" i="34" s="1"/>
  <c r="J94" i="34"/>
  <c r="L94" i="34" s="1"/>
  <c r="N94" i="34"/>
  <c r="O94" i="34" s="1"/>
  <c r="Q94" i="34" s="1"/>
  <c r="J80" i="34"/>
  <c r="L80" i="34" s="1"/>
  <c r="N80" i="34"/>
  <c r="O80" i="34" s="1"/>
  <c r="J66" i="34"/>
  <c r="L66" i="34" s="1"/>
  <c r="N66" i="34"/>
  <c r="O66" i="34" s="1"/>
  <c r="J52" i="34"/>
  <c r="L52" i="34" s="1"/>
  <c r="N52" i="34"/>
  <c r="O52" i="34" s="1"/>
  <c r="J38" i="34"/>
  <c r="L38" i="34" s="1"/>
  <c r="N38" i="34"/>
  <c r="O38" i="34" s="1"/>
  <c r="J24" i="34"/>
  <c r="L24" i="34" s="1"/>
  <c r="N24" i="34"/>
  <c r="O24" i="34" s="1"/>
  <c r="Q24" i="34" s="1"/>
  <c r="J10" i="34"/>
  <c r="L10" i="34" s="1"/>
  <c r="N10" i="34"/>
  <c r="O10" i="34" s="1"/>
  <c r="J9" i="34"/>
  <c r="L9" i="34" s="1"/>
  <c r="N9" i="34"/>
  <c r="O9" i="34" s="1"/>
  <c r="N109" i="34"/>
  <c r="O109" i="34" s="1"/>
  <c r="J109" i="34"/>
  <c r="L109" i="34" s="1"/>
  <c r="J108" i="34"/>
  <c r="L108" i="34" s="1"/>
  <c r="N108" i="34"/>
  <c r="O108" i="34" s="1"/>
  <c r="N75" i="34"/>
  <c r="O75" i="34" s="1"/>
  <c r="L69" i="34"/>
  <c r="L85" i="34"/>
  <c r="J61" i="34"/>
  <c r="L61" i="34" s="1"/>
  <c r="J107" i="34"/>
  <c r="L107" i="34" s="1"/>
  <c r="N107" i="34"/>
  <c r="O107" i="34" s="1"/>
  <c r="J50" i="34"/>
  <c r="L50" i="34" s="1"/>
  <c r="N50" i="34"/>
  <c r="O50" i="34" s="1"/>
  <c r="J22" i="34"/>
  <c r="L22" i="34" s="1"/>
  <c r="N22" i="34"/>
  <c r="O22" i="34" s="1"/>
  <c r="N53" i="34"/>
  <c r="O53" i="34" s="1"/>
  <c r="Q53" i="34" s="1"/>
  <c r="J53" i="34"/>
  <c r="L53" i="34" s="1"/>
  <c r="J51" i="34"/>
  <c r="L51" i="34" s="1"/>
  <c r="N51" i="34"/>
  <c r="O51" i="34" s="1"/>
  <c r="Q51" i="34" s="1"/>
  <c r="J64" i="34"/>
  <c r="L64" i="34" s="1"/>
  <c r="N64" i="34"/>
  <c r="O64" i="34" s="1"/>
  <c r="J8" i="34"/>
  <c r="L8" i="34" s="1"/>
  <c r="N8" i="34"/>
  <c r="O8" i="34" s="1"/>
  <c r="J95" i="34"/>
  <c r="L95" i="34" s="1"/>
  <c r="N95" i="34"/>
  <c r="O95" i="34" s="1"/>
  <c r="J81" i="34"/>
  <c r="L81" i="34" s="1"/>
  <c r="N81" i="34"/>
  <c r="O81" i="34" s="1"/>
  <c r="R51" i="34"/>
  <c r="R23" i="34"/>
  <c r="N117" i="34"/>
  <c r="O117" i="34" s="1"/>
  <c r="L100" i="34"/>
  <c r="L57" i="34"/>
  <c r="J79" i="34"/>
  <c r="L79" i="34" s="1"/>
  <c r="N79" i="34"/>
  <c r="O79" i="34" s="1"/>
  <c r="J65" i="34"/>
  <c r="L65" i="34" s="1"/>
  <c r="N65" i="34"/>
  <c r="O65" i="34" s="1"/>
  <c r="J23" i="34"/>
  <c r="L23" i="34" s="1"/>
  <c r="N23" i="34"/>
  <c r="O23" i="34" s="1"/>
  <c r="Q23" i="34" s="1"/>
  <c r="J92" i="34"/>
  <c r="L92" i="34" s="1"/>
  <c r="N92" i="34"/>
  <c r="O92" i="34" s="1"/>
  <c r="J78" i="34"/>
  <c r="L78" i="34" s="1"/>
  <c r="N78" i="34"/>
  <c r="O78" i="34" s="1"/>
  <c r="J36" i="34"/>
  <c r="L36" i="34" s="1"/>
  <c r="N36" i="34"/>
  <c r="O36" i="34" s="1"/>
  <c r="Q36" i="34" s="1"/>
  <c r="R94" i="34"/>
  <c r="Q78" i="34"/>
  <c r="R78" i="34"/>
  <c r="N69" i="34"/>
  <c r="O69" i="34" s="1"/>
  <c r="L99" i="34"/>
  <c r="L56" i="34"/>
  <c r="L15" i="34"/>
  <c r="J93" i="34"/>
  <c r="L93" i="34" s="1"/>
  <c r="N93" i="34"/>
  <c r="O93" i="34" s="1"/>
  <c r="J37" i="34"/>
  <c r="L37" i="34" s="1"/>
  <c r="N37" i="34"/>
  <c r="O37" i="34" s="1"/>
  <c r="J106" i="34"/>
  <c r="L106" i="34" s="1"/>
  <c r="N106" i="34"/>
  <c r="O106" i="34" s="1"/>
  <c r="R53" i="34"/>
  <c r="L98" i="34"/>
  <c r="L14" i="34"/>
  <c r="M112" i="34"/>
  <c r="N112" i="34"/>
  <c r="O112" i="34" s="1"/>
  <c r="M98" i="34"/>
  <c r="N98" i="34"/>
  <c r="O98" i="34" s="1"/>
  <c r="M84" i="34"/>
  <c r="N84" i="34"/>
  <c r="O84" i="34" s="1"/>
  <c r="M70" i="34"/>
  <c r="N70" i="34"/>
  <c r="O70" i="34" s="1"/>
  <c r="M56" i="34"/>
  <c r="N56" i="34"/>
  <c r="O56" i="34" s="1"/>
  <c r="M42" i="34"/>
  <c r="N42" i="34"/>
  <c r="O42" i="34" s="1"/>
  <c r="M28" i="34"/>
  <c r="N28" i="34"/>
  <c r="O28" i="34" s="1"/>
  <c r="M14" i="34"/>
  <c r="N14" i="34"/>
  <c r="O14" i="34" s="1"/>
  <c r="Q14" i="34" s="1"/>
  <c r="L73" i="34"/>
  <c r="L31" i="34"/>
  <c r="J67" i="34"/>
  <c r="L67" i="34" s="1"/>
  <c r="N67" i="34"/>
  <c r="O67" i="34" s="1"/>
  <c r="Q67" i="34" s="1"/>
  <c r="L115" i="34"/>
  <c r="L72" i="34"/>
  <c r="L30" i="34"/>
  <c r="R110" i="34"/>
  <c r="R82" i="34"/>
  <c r="S217" i="10"/>
  <c r="T217" i="10" s="1"/>
  <c r="V127" i="10"/>
  <c r="S127" i="10"/>
  <c r="T127" i="10" s="1"/>
  <c r="Y249" i="10"/>
  <c r="Z249" i="10" s="1"/>
  <c r="Y153" i="10"/>
  <c r="Z153" i="10" s="1"/>
  <c r="M200" i="10"/>
  <c r="N200" i="10" s="1"/>
  <c r="O200" i="10" s="1"/>
  <c r="P200" i="10"/>
  <c r="M216" i="10"/>
  <c r="N216" i="10" s="1"/>
  <c r="O216" i="10" s="1"/>
  <c r="Y216" i="10"/>
  <c r="Z216" i="10" s="1"/>
  <c r="M194" i="10"/>
  <c r="N194" i="10" s="1"/>
  <c r="O194" i="10" s="1"/>
  <c r="P194" i="10"/>
  <c r="M78" i="10"/>
  <c r="N78" i="10" s="1"/>
  <c r="O78" i="10" s="1"/>
  <c r="P78" i="10"/>
  <c r="P49" i="10"/>
  <c r="M49" i="10"/>
  <c r="N49" i="10" s="1"/>
  <c r="O49" i="10" s="1"/>
  <c r="M121" i="10"/>
  <c r="N121" i="10" s="1"/>
  <c r="O121" i="10" s="1"/>
  <c r="P121" i="10"/>
  <c r="Z100" i="10"/>
  <c r="Z120" i="10"/>
  <c r="Z103" i="10"/>
  <c r="M147" i="10"/>
  <c r="N147" i="10" s="1"/>
  <c r="O147" i="10" s="1"/>
  <c r="Y246" i="10"/>
  <c r="Z246" i="10" s="1"/>
  <c r="Y187" i="10"/>
  <c r="Z187" i="10" s="1"/>
  <c r="M187" i="10"/>
  <c r="N187" i="10" s="1"/>
  <c r="O187" i="10" s="1"/>
  <c r="M176" i="10"/>
  <c r="N176" i="10" s="1"/>
  <c r="O176" i="10" s="1"/>
  <c r="P176" i="10"/>
  <c r="Y126" i="10"/>
  <c r="Z126" i="10" s="1"/>
  <c r="M64" i="10"/>
  <c r="N64" i="10" s="1"/>
  <c r="O64" i="10" s="1"/>
  <c r="P64" i="10"/>
  <c r="Y48" i="10"/>
  <c r="Z48" i="10" s="1"/>
  <c r="Y29" i="10"/>
  <c r="Z29" i="10" s="1"/>
  <c r="P20" i="10"/>
  <c r="M20" i="10"/>
  <c r="N20" i="10" s="1"/>
  <c r="O20" i="10" s="1"/>
  <c r="M178" i="10"/>
  <c r="N178" i="10" s="1"/>
  <c r="O178" i="10" s="1"/>
  <c r="P178" i="10"/>
  <c r="W41" i="10"/>
  <c r="AA41" i="10" s="1"/>
  <c r="P164" i="10"/>
  <c r="M164" i="10"/>
  <c r="N164" i="10" s="1"/>
  <c r="O164" i="10" s="1"/>
  <c r="P50" i="10"/>
  <c r="Y50" i="10"/>
  <c r="Z50" i="10" s="1"/>
  <c r="M50" i="10"/>
  <c r="N50" i="10" s="1"/>
  <c r="O50" i="10" s="1"/>
  <c r="P211" i="10"/>
  <c r="Y211" i="10"/>
  <c r="Z211" i="10" s="1"/>
  <c r="Y204" i="10"/>
  <c r="Z204" i="10" s="1"/>
  <c r="Y123" i="10"/>
  <c r="Z123" i="10" s="1"/>
  <c r="S238" i="10"/>
  <c r="T238" i="10" s="1"/>
  <c r="V233" i="10"/>
  <c r="S233" i="10"/>
  <c r="T233" i="10" s="1"/>
  <c r="W55" i="10"/>
  <c r="AA55" i="10" s="1"/>
  <c r="P129" i="10"/>
  <c r="Y129" i="10"/>
  <c r="Z129" i="10" s="1"/>
  <c r="P240" i="10"/>
  <c r="Y240" i="10"/>
  <c r="Z240" i="10" s="1"/>
  <c r="Y66" i="10"/>
  <c r="Z66" i="10" s="1"/>
  <c r="T50" i="10"/>
  <c r="M110" i="10"/>
  <c r="N110" i="10" s="1"/>
  <c r="O110" i="10" s="1"/>
  <c r="M134" i="10"/>
  <c r="N134" i="10" s="1"/>
  <c r="O134" i="10" s="1"/>
  <c r="Y13" i="10"/>
  <c r="Z13" i="10" s="1"/>
  <c r="T209" i="10"/>
  <c r="P126" i="10"/>
  <c r="M239" i="10"/>
  <c r="N239" i="10" s="1"/>
  <c r="O239" i="10" s="1"/>
  <c r="M65" i="10"/>
  <c r="N65" i="10" s="1"/>
  <c r="O65" i="10" s="1"/>
  <c r="M144" i="10"/>
  <c r="N144" i="10" s="1"/>
  <c r="O144" i="10" s="1"/>
  <c r="M211" i="10"/>
  <c r="N211" i="10" s="1"/>
  <c r="O211" i="10" s="1"/>
  <c r="Y179" i="10"/>
  <c r="Z179" i="10" s="1"/>
  <c r="Y138" i="10"/>
  <c r="Z138" i="10" s="1"/>
  <c r="M204" i="10"/>
  <c r="N204" i="10" s="1"/>
  <c r="O204" i="10" s="1"/>
  <c r="M119" i="10"/>
  <c r="N119" i="10" s="1"/>
  <c r="O119" i="10" s="1"/>
  <c r="M202" i="10"/>
  <c r="N202" i="10" s="1"/>
  <c r="O202" i="10" s="1"/>
  <c r="S93" i="10"/>
  <c r="T93" i="10" s="1"/>
  <c r="S184" i="10"/>
  <c r="T184" i="10" s="1"/>
  <c r="Y208" i="10"/>
  <c r="Z208" i="10" s="1"/>
  <c r="Y6" i="10"/>
  <c r="Z6" i="10" s="1"/>
  <c r="V92" i="10"/>
  <c r="V204" i="10"/>
  <c r="W204" i="10" s="1"/>
  <c r="AA204" i="10" s="1"/>
  <c r="V246" i="10"/>
  <c r="V187" i="10"/>
  <c r="V176" i="10"/>
  <c r="V214" i="10"/>
  <c r="W214" i="10" s="1"/>
  <c r="X214" i="10" s="1"/>
  <c r="V239" i="10"/>
  <c r="W239" i="10" s="1"/>
  <c r="V218" i="10"/>
  <c r="W218" i="10" s="1"/>
  <c r="X218" i="10" s="1"/>
  <c r="V95" i="10"/>
  <c r="V126" i="10"/>
  <c r="V64" i="10"/>
  <c r="V58" i="10"/>
  <c r="V48" i="10"/>
  <c r="W48" i="10" s="1"/>
  <c r="V119" i="10"/>
  <c r="W119" i="10" s="1"/>
  <c r="V29" i="10"/>
  <c r="V20" i="10"/>
  <c r="W20" i="10" s="1"/>
  <c r="X20" i="10" s="1"/>
  <c r="V13" i="10"/>
  <c r="W13" i="10" s="1"/>
  <c r="V178" i="10"/>
  <c r="V134" i="10"/>
  <c r="P246" i="10"/>
  <c r="M13" i="10"/>
  <c r="N13" i="10" s="1"/>
  <c r="O13" i="10" s="1"/>
  <c r="M186" i="10"/>
  <c r="N186" i="10" s="1"/>
  <c r="O186" i="10" s="1"/>
  <c r="P186" i="10"/>
  <c r="Y85" i="10"/>
  <c r="Z85" i="10" s="1"/>
  <c r="Y79" i="10"/>
  <c r="Z79" i="10" s="1"/>
  <c r="Y142" i="10"/>
  <c r="Z142" i="10" s="1"/>
  <c r="P142" i="10"/>
  <c r="M142" i="10"/>
  <c r="N142" i="10" s="1"/>
  <c r="O142" i="10" s="1"/>
  <c r="Y158" i="10"/>
  <c r="Z158" i="10" s="1"/>
  <c r="M158" i="10"/>
  <c r="N158" i="10" s="1"/>
  <c r="O158" i="10" s="1"/>
  <c r="P158" i="10"/>
  <c r="M145" i="10"/>
  <c r="N145" i="10" s="1"/>
  <c r="O145" i="10" s="1"/>
  <c r="P145" i="10"/>
  <c r="Y174" i="10"/>
  <c r="Z174" i="10" s="1"/>
  <c r="M43" i="10"/>
  <c r="N43" i="10" s="1"/>
  <c r="O43" i="10" s="1"/>
  <c r="P43" i="10"/>
  <c r="Y27" i="10"/>
  <c r="Z27" i="10" s="1"/>
  <c r="M27" i="10"/>
  <c r="N27" i="10" s="1"/>
  <c r="O27" i="10" s="1"/>
  <c r="P27" i="10"/>
  <c r="Y222" i="10"/>
  <c r="Z222" i="10" s="1"/>
  <c r="M222" i="10"/>
  <c r="N222" i="10" s="1"/>
  <c r="O222" i="10" s="1"/>
  <c r="W210" i="10"/>
  <c r="X210" i="10" s="1"/>
  <c r="W74" i="10"/>
  <c r="AA74" i="10" s="1"/>
  <c r="Y31" i="10"/>
  <c r="Z31" i="10" s="1"/>
  <c r="T123" i="10"/>
  <c r="T179" i="10"/>
  <c r="T129" i="10"/>
  <c r="T164" i="10"/>
  <c r="T230" i="10"/>
  <c r="T240" i="10"/>
  <c r="T138" i="10"/>
  <c r="T154" i="10"/>
  <c r="T153" i="10"/>
  <c r="T66" i="10"/>
  <c r="T6" i="10"/>
  <c r="S250" i="10"/>
  <c r="T250" i="10" s="1"/>
  <c r="S232" i="10"/>
  <c r="Y118" i="10"/>
  <c r="Z118" i="10" s="1"/>
  <c r="S59" i="10"/>
  <c r="T59" i="10" s="1"/>
  <c r="S32" i="10"/>
  <c r="T32" i="10" s="1"/>
  <c r="S181" i="10"/>
  <c r="T181" i="10" s="1"/>
  <c r="M179" i="10"/>
  <c r="N179" i="10" s="1"/>
  <c r="O179" i="10" s="1"/>
  <c r="M210" i="10"/>
  <c r="N210" i="10" s="1"/>
  <c r="O210" i="10" s="1"/>
  <c r="Z40" i="10"/>
  <c r="Y154" i="10"/>
  <c r="Z154" i="10" s="1"/>
  <c r="Y132" i="10"/>
  <c r="Z132" i="10" s="1"/>
  <c r="W66" i="10"/>
  <c r="AA66" i="10" s="1"/>
  <c r="V125" i="10"/>
  <c r="S211" i="10"/>
  <c r="T211" i="10" s="1"/>
  <c r="P216" i="10"/>
  <c r="M221" i="10"/>
  <c r="N221" i="10" s="1"/>
  <c r="O221" i="10" s="1"/>
  <c r="M209" i="10"/>
  <c r="N209" i="10" s="1"/>
  <c r="O209" i="10" s="1"/>
  <c r="W209" i="10"/>
  <c r="AA209" i="10" s="1"/>
  <c r="Y176" i="10"/>
  <c r="Z176" i="10" s="1"/>
  <c r="Y180" i="10"/>
  <c r="Z180" i="10" s="1"/>
  <c r="W205" i="10"/>
  <c r="AA205" i="10" s="1"/>
  <c r="W10" i="10"/>
  <c r="X10" i="10" s="1"/>
  <c r="W116" i="10"/>
  <c r="Y200" i="10"/>
  <c r="S221" i="10"/>
  <c r="T221" i="10" s="1"/>
  <c r="S216" i="10"/>
  <c r="T216" i="10" s="1"/>
  <c r="Y194" i="10"/>
  <c r="Z194" i="10" s="1"/>
  <c r="S112" i="10"/>
  <c r="T112" i="10" s="1"/>
  <c r="Y110" i="10"/>
  <c r="Z110" i="10" s="1"/>
  <c r="Y78" i="10"/>
  <c r="Z78" i="10" s="1"/>
  <c r="S78" i="10"/>
  <c r="T78" i="10" s="1"/>
  <c r="S180" i="10"/>
  <c r="T180" i="10" s="1"/>
  <c r="S108" i="10"/>
  <c r="T108" i="10" s="1"/>
  <c r="V49" i="10"/>
  <c r="S144" i="10"/>
  <c r="T144" i="10" s="1"/>
  <c r="Y30" i="10"/>
  <c r="Z30" i="10" s="1"/>
  <c r="S30" i="10"/>
  <c r="T30" i="10" s="1"/>
  <c r="Y5" i="10"/>
  <c r="Z5" i="10" s="1"/>
  <c r="S99" i="10"/>
  <c r="T99" i="10" s="1"/>
  <c r="P187" i="10"/>
  <c r="P218" i="10"/>
  <c r="M246" i="10"/>
  <c r="N246" i="10" s="1"/>
  <c r="O246" i="10" s="1"/>
  <c r="M154" i="10"/>
  <c r="N154" i="10" s="1"/>
  <c r="O154" i="10" s="1"/>
  <c r="M29" i="10"/>
  <c r="N29" i="10" s="1"/>
  <c r="O29" i="10" s="1"/>
  <c r="Y248" i="10"/>
  <c r="Z248" i="10" s="1"/>
  <c r="Y192" i="10"/>
  <c r="W192" i="10" s="1"/>
  <c r="Y86" i="10"/>
  <c r="Z86" i="10" s="1"/>
  <c r="Y205" i="10"/>
  <c r="Z205" i="10" s="1"/>
  <c r="S208" i="10"/>
  <c r="T208" i="10" s="1"/>
  <c r="S89" i="10"/>
  <c r="T89" i="10" s="1"/>
  <c r="S186" i="10"/>
  <c r="T186" i="10" s="1"/>
  <c r="S231" i="10"/>
  <c r="T231" i="10" s="1"/>
  <c r="S85" i="10"/>
  <c r="T85" i="10" s="1"/>
  <c r="S79" i="10"/>
  <c r="T79" i="10" s="1"/>
  <c r="S142" i="10"/>
  <c r="T142" i="10" s="1"/>
  <c r="S100" i="10"/>
  <c r="T100" i="10" s="1"/>
  <c r="S158" i="10"/>
  <c r="T158" i="10" s="1"/>
  <c r="S145" i="10"/>
  <c r="T145" i="10" s="1"/>
  <c r="S174" i="10"/>
  <c r="T174" i="10" s="1"/>
  <c r="S43" i="10"/>
  <c r="T43" i="10" s="1"/>
  <c r="S210" i="10"/>
  <c r="T210" i="10" s="1"/>
  <c r="S27" i="10"/>
  <c r="T27" i="10" s="1"/>
  <c r="S120" i="10"/>
  <c r="T120" i="10" s="1"/>
  <c r="S222" i="10"/>
  <c r="T222" i="10" s="1"/>
  <c r="S132" i="10"/>
  <c r="T132" i="10" s="1"/>
  <c r="S103" i="10"/>
  <c r="T103" i="10" s="1"/>
  <c r="V90" i="10"/>
  <c r="S114" i="10"/>
  <c r="T114" i="10" s="1"/>
  <c r="S44" i="10"/>
  <c r="T44" i="10" s="1"/>
  <c r="V197" i="10"/>
  <c r="V28" i="10"/>
  <c r="W28" i="10" s="1"/>
  <c r="AA28" i="10" s="1"/>
  <c r="V9" i="10"/>
  <c r="W9" i="10" s="1"/>
  <c r="V151" i="10"/>
  <c r="W151" i="10" s="1"/>
  <c r="AA151" i="10" s="1"/>
  <c r="V223" i="10"/>
  <c r="V166" i="10"/>
  <c r="V165" i="10"/>
  <c r="V207" i="10"/>
  <c r="W207" i="10" s="1"/>
  <c r="V84" i="10"/>
  <c r="V169" i="10"/>
  <c r="V122" i="10"/>
  <c r="V148" i="10"/>
  <c r="V67" i="10"/>
  <c r="V135" i="10"/>
  <c r="V52" i="10"/>
  <c r="V33" i="10"/>
  <c r="V22" i="10"/>
  <c r="V235" i="10"/>
  <c r="V106" i="10"/>
  <c r="V215" i="10"/>
  <c r="T131" i="10"/>
  <c r="Y190" i="10"/>
  <c r="Z190" i="10" s="1"/>
  <c r="T237" i="10"/>
  <c r="Y201" i="10"/>
  <c r="Z201" i="10" s="1"/>
  <c r="Y42" i="10"/>
  <c r="Z42" i="10" s="1"/>
  <c r="Y26" i="10"/>
  <c r="Z26" i="10" s="1"/>
  <c r="Y146" i="10"/>
  <c r="Z146" i="10" s="1"/>
  <c r="T206" i="10"/>
  <c r="Y133" i="10"/>
  <c r="Z133" i="10" s="1"/>
  <c r="V250" i="10"/>
  <c r="V175" i="10"/>
  <c r="V199" i="10"/>
  <c r="V219" i="10"/>
  <c r="W219" i="10" s="1"/>
  <c r="V83" i="10"/>
  <c r="W83" i="10" s="1"/>
  <c r="V118" i="10"/>
  <c r="W118" i="10" s="1"/>
  <c r="V157" i="10"/>
  <c r="V159" i="10"/>
  <c r="V172" i="10"/>
  <c r="V59" i="10"/>
  <c r="V51" i="10"/>
  <c r="V32" i="10"/>
  <c r="V14" i="10"/>
  <c r="V181" i="10"/>
  <c r="W181" i="10" s="1"/>
  <c r="V2" i="10"/>
  <c r="S253" i="10"/>
  <c r="T253" i="10" s="1"/>
  <c r="S139" i="10"/>
  <c r="T139" i="10" s="1"/>
  <c r="P116" i="10"/>
  <c r="Y156" i="10"/>
  <c r="Z156" i="10" s="1"/>
  <c r="Y45" i="10"/>
  <c r="Z45" i="10" s="1"/>
  <c r="V249" i="10"/>
  <c r="W249" i="10" s="1"/>
  <c r="AA249" i="10" s="1"/>
  <c r="V179" i="10"/>
  <c r="V129" i="10"/>
  <c r="V164" i="10"/>
  <c r="W164" i="10" s="1"/>
  <c r="V230" i="10"/>
  <c r="W230" i="10" s="1"/>
  <c r="AA230" i="10" s="1"/>
  <c r="V50" i="10"/>
  <c r="V123" i="10"/>
  <c r="V31" i="10"/>
  <c r="V211" i="10"/>
  <c r="W211" i="10" s="1"/>
  <c r="V147" i="10"/>
  <c r="W147" i="10" s="1"/>
  <c r="AA147" i="10" s="1"/>
  <c r="S251" i="10"/>
  <c r="T251" i="10" s="1"/>
  <c r="S177" i="10"/>
  <c r="T177" i="10" s="1"/>
  <c r="S225" i="10"/>
  <c r="S185" i="10"/>
  <c r="T185" i="10" s="1"/>
  <c r="S163" i="10"/>
  <c r="T163" i="10" s="1"/>
  <c r="S98" i="10"/>
  <c r="T98" i="10" s="1"/>
  <c r="S115" i="10"/>
  <c r="S72" i="10"/>
  <c r="T72" i="10" s="1"/>
  <c r="S68" i="10"/>
  <c r="S60" i="10"/>
  <c r="S53" i="10"/>
  <c r="T53" i="10" s="1"/>
  <c r="S39" i="10"/>
  <c r="T39" i="10" s="1"/>
  <c r="S34" i="10"/>
  <c r="T34" i="10" s="1"/>
  <c r="S23" i="10"/>
  <c r="T23" i="10" s="1"/>
  <c r="S15" i="10"/>
  <c r="T15" i="10" s="1"/>
  <c r="S7" i="10"/>
  <c r="T7" i="10" s="1"/>
  <c r="Y170" i="10"/>
  <c r="Z170" i="10" s="1"/>
  <c r="Y173" i="10"/>
  <c r="Z173" i="10" s="1"/>
  <c r="Y16" i="10"/>
  <c r="Z16" i="10" s="1"/>
  <c r="X213" i="10"/>
  <c r="AA213" i="10"/>
  <c r="AA10" i="10"/>
  <c r="Z155" i="10"/>
  <c r="Y112" i="10"/>
  <c r="Z112" i="10" s="1"/>
  <c r="Y227" i="10"/>
  <c r="Y183" i="10"/>
  <c r="Z183" i="10" s="1"/>
  <c r="Y109" i="10"/>
  <c r="Z109" i="10" s="1"/>
  <c r="V71" i="10"/>
  <c r="W71" i="10" s="1"/>
  <c r="AA71" i="10" s="1"/>
  <c r="V99" i="10"/>
  <c r="W81" i="10"/>
  <c r="S194" i="10"/>
  <c r="T194" i="10" s="1"/>
  <c r="P227" i="10"/>
  <c r="M248" i="10"/>
  <c r="N248" i="10" s="1"/>
  <c r="O248" i="10" s="1"/>
  <c r="M70" i="10"/>
  <c r="N70" i="10" s="1"/>
  <c r="O70" i="10" s="1"/>
  <c r="M94" i="10"/>
  <c r="N94" i="10" s="1"/>
  <c r="O94" i="10" s="1"/>
  <c r="Z80" i="10"/>
  <c r="Y114" i="10"/>
  <c r="Z114" i="10" s="1"/>
  <c r="Y197" i="10"/>
  <c r="Z197" i="10" s="1"/>
  <c r="W248" i="10"/>
  <c r="AA248" i="10" s="1"/>
  <c r="Y152" i="10"/>
  <c r="Z152" i="10" s="1"/>
  <c r="S152" i="10"/>
  <c r="T152" i="10" s="1"/>
  <c r="S65" i="10"/>
  <c r="T65" i="10" s="1"/>
  <c r="Y65" i="10"/>
  <c r="Z65" i="10" s="1"/>
  <c r="Y202" i="10"/>
  <c r="Z202" i="10" s="1"/>
  <c r="S202" i="10"/>
  <c r="T202" i="10" s="1"/>
  <c r="Y229" i="10"/>
  <c r="Z229" i="10" s="1"/>
  <c r="V78" i="10"/>
  <c r="V224" i="10"/>
  <c r="P4" i="34" s="1"/>
  <c r="R4" i="34" s="1"/>
  <c r="W43" i="10"/>
  <c r="AA43" i="10" s="1"/>
  <c r="T190" i="10"/>
  <c r="S49" i="10"/>
  <c r="T49" i="10" s="1"/>
  <c r="S242" i="10"/>
  <c r="T242" i="10" s="1"/>
  <c r="Z239" i="10"/>
  <c r="S64" i="10"/>
  <c r="T64" i="10" s="1"/>
  <c r="Y64" i="10"/>
  <c r="Z64" i="10" s="1"/>
  <c r="S58" i="10"/>
  <c r="T58" i="10" s="1"/>
  <c r="Y58" i="10"/>
  <c r="S48" i="10"/>
  <c r="T48" i="10" s="1"/>
  <c r="S119" i="10"/>
  <c r="T119" i="10" s="1"/>
  <c r="S29" i="10"/>
  <c r="T29" i="10" s="1"/>
  <c r="S20" i="10"/>
  <c r="T20" i="10" s="1"/>
  <c r="S13" i="10"/>
  <c r="T13" i="10" s="1"/>
  <c r="S178" i="10"/>
  <c r="T178" i="10" s="1"/>
  <c r="Y178" i="10"/>
  <c r="Z178" i="10" s="1"/>
  <c r="S134" i="10"/>
  <c r="T134" i="10" s="1"/>
  <c r="Y134" i="10"/>
  <c r="Z134" i="10" s="1"/>
  <c r="M35" i="10"/>
  <c r="N35" i="10" s="1"/>
  <c r="O35" i="10" s="1"/>
  <c r="X35" i="10" s="1"/>
  <c r="M215" i="10"/>
  <c r="N215" i="10" s="1"/>
  <c r="O215" i="10" s="1"/>
  <c r="Z200" i="10"/>
  <c r="Y151" i="10"/>
  <c r="Z151" i="10" s="1"/>
  <c r="V221" i="10"/>
  <c r="W70" i="10"/>
  <c r="AA70" i="10" s="1"/>
  <c r="W146" i="10"/>
  <c r="X146" i="10" s="1"/>
  <c r="T227" i="10"/>
  <c r="S5" i="10"/>
  <c r="T5" i="10" s="1"/>
  <c r="T125" i="10"/>
  <c r="S19" i="10"/>
  <c r="T19" i="10" s="1"/>
  <c r="P91" i="10"/>
  <c r="P45" i="10"/>
  <c r="M76" i="10"/>
  <c r="N76" i="10" s="1"/>
  <c r="O76" i="10" s="1"/>
  <c r="W186" i="10"/>
  <c r="AA186" i="10" s="1"/>
  <c r="Z186" i="10"/>
  <c r="Y241" i="10"/>
  <c r="Z241" i="10" s="1"/>
  <c r="V114" i="10"/>
  <c r="V65" i="10"/>
  <c r="W65" i="10" s="1"/>
  <c r="AA65" i="10" s="1"/>
  <c r="V5" i="10"/>
  <c r="W5" i="10" s="1"/>
  <c r="AA5" i="10" s="1"/>
  <c r="W189" i="10"/>
  <c r="T229" i="10"/>
  <c r="S155" i="10"/>
  <c r="T155" i="10" s="1"/>
  <c r="S224" i="10"/>
  <c r="T224" i="10" s="1"/>
  <c r="S82" i="10"/>
  <c r="T82" i="10" s="1"/>
  <c r="V124" i="10"/>
  <c r="S124" i="10"/>
  <c r="T124" i="10" s="1"/>
  <c r="S11" i="10"/>
  <c r="T11" i="10" s="1"/>
  <c r="M85" i="10"/>
  <c r="N85" i="10" s="1"/>
  <c r="O85" i="10" s="1"/>
  <c r="Y243" i="10"/>
  <c r="Z243" i="10" s="1"/>
  <c r="Y49" i="10"/>
  <c r="Z49" i="10" s="1"/>
  <c r="Y206" i="10"/>
  <c r="Z206" i="10" s="1"/>
  <c r="V112" i="10"/>
  <c r="T42" i="10"/>
  <c r="S80" i="10"/>
  <c r="T80" i="10" s="1"/>
  <c r="S56" i="10"/>
  <c r="T56" i="10" s="1"/>
  <c r="S197" i="10"/>
  <c r="T197" i="10" s="1"/>
  <c r="S28" i="10"/>
  <c r="T28" i="10" s="1"/>
  <c r="S97" i="10"/>
  <c r="T97" i="10" s="1"/>
  <c r="S9" i="10"/>
  <c r="T9" i="10" s="1"/>
  <c r="S75" i="10"/>
  <c r="T75" i="10" s="1"/>
  <c r="S137" i="10"/>
  <c r="T137" i="10" s="1"/>
  <c r="Z116" i="10"/>
  <c r="Y128" i="10"/>
  <c r="Z128" i="10" s="1"/>
  <c r="P241" i="10"/>
  <c r="P198" i="10"/>
  <c r="P133" i="10"/>
  <c r="Y221" i="10"/>
  <c r="X40" i="10"/>
  <c r="V216" i="10"/>
  <c r="V144" i="10"/>
  <c r="W18" i="10"/>
  <c r="S110" i="10"/>
  <c r="T110" i="10" s="1"/>
  <c r="T96" i="10"/>
  <c r="T40" i="10"/>
  <c r="T8" i="10"/>
  <c r="Y56" i="10"/>
  <c r="Z56" i="10"/>
  <c r="Y99" i="10"/>
  <c r="Z99" i="10" s="1"/>
  <c r="V200" i="10"/>
  <c r="V110" i="10"/>
  <c r="V180" i="10"/>
  <c r="W180" i="10" s="1"/>
  <c r="V108" i="10"/>
  <c r="S200" i="10"/>
  <c r="T200" i="10" s="1"/>
  <c r="S109" i="10"/>
  <c r="T109" i="10" s="1"/>
  <c r="T16" i="10"/>
  <c r="P243" i="10"/>
  <c r="P212" i="10"/>
  <c r="M133" i="10"/>
  <c r="N133" i="10" s="1"/>
  <c r="O133" i="10" s="1"/>
  <c r="M89" i="10"/>
  <c r="N89" i="10" s="1"/>
  <c r="O89" i="10" s="1"/>
  <c r="P89" i="10"/>
  <c r="Y89" i="10"/>
  <c r="Z89" i="10" s="1"/>
  <c r="Y231" i="10"/>
  <c r="Z231" i="10" s="1"/>
  <c r="P231" i="10"/>
  <c r="M231" i="10"/>
  <c r="N231" i="10" s="1"/>
  <c r="O231" i="10" s="1"/>
  <c r="P79" i="10"/>
  <c r="M79" i="10"/>
  <c r="N79" i="10" s="1"/>
  <c r="O79" i="10" s="1"/>
  <c r="S191" i="10"/>
  <c r="T191" i="10" s="1"/>
  <c r="Y191" i="10"/>
  <c r="Z191" i="10" s="1"/>
  <c r="Y160" i="10"/>
  <c r="Z160" i="10" s="1"/>
  <c r="V160" i="10"/>
  <c r="V155" i="10"/>
  <c r="W155" i="10" s="1"/>
  <c r="S151" i="10"/>
  <c r="T151" i="10" s="1"/>
  <c r="W100" i="10"/>
  <c r="AA100" i="10" s="1"/>
  <c r="M192" i="10"/>
  <c r="N192" i="10" s="1"/>
  <c r="O192" i="10" s="1"/>
  <c r="P192" i="10"/>
  <c r="Z224" i="10"/>
  <c r="Y91" i="10"/>
  <c r="Z91" i="10" s="1"/>
  <c r="Y9" i="10"/>
  <c r="Z9" i="10" s="1"/>
  <c r="V247" i="10"/>
  <c r="W247" i="10" s="1"/>
  <c r="X247" i="10" s="1"/>
  <c r="W153" i="10"/>
  <c r="X153" i="10" s="1"/>
  <c r="V202" i="10"/>
  <c r="W202" i="10" s="1"/>
  <c r="X202" i="10" s="1"/>
  <c r="W95" i="10"/>
  <c r="X95" i="10" s="1"/>
  <c r="W178" i="10"/>
  <c r="T248" i="10"/>
  <c r="P248" i="10"/>
  <c r="M183" i="10"/>
  <c r="N183" i="10" s="1"/>
  <c r="O183" i="10" s="1"/>
  <c r="M109" i="10"/>
  <c r="N109" i="10" s="1"/>
  <c r="O109" i="10" s="1"/>
  <c r="M254" i="10"/>
  <c r="N254" i="10" s="1"/>
  <c r="O254" i="10" s="1"/>
  <c r="P254" i="10"/>
  <c r="M140" i="10"/>
  <c r="N140" i="10" s="1"/>
  <c r="O140" i="10" s="1"/>
  <c r="T140" i="10"/>
  <c r="M131" i="10"/>
  <c r="N131" i="10" s="1"/>
  <c r="O131" i="10" s="1"/>
  <c r="P131" i="10"/>
  <c r="Y131" i="10"/>
  <c r="Z131" i="10" s="1"/>
  <c r="M190" i="10"/>
  <c r="N190" i="10" s="1"/>
  <c r="O190" i="10" s="1"/>
  <c r="P190" i="10"/>
  <c r="P237" i="10"/>
  <c r="M237" i="10"/>
  <c r="N237" i="10" s="1"/>
  <c r="O237" i="10" s="1"/>
  <c r="X237" i="10" s="1"/>
  <c r="M96" i="10"/>
  <c r="N96" i="10" s="1"/>
  <c r="O96" i="10" s="1"/>
  <c r="Y96" i="10"/>
  <c r="Z96" i="10" s="1"/>
  <c r="M63" i="10"/>
  <c r="N63" i="10" s="1"/>
  <c r="O63" i="10" s="1"/>
  <c r="X63" i="10" s="1"/>
  <c r="P63" i="10"/>
  <c r="M201" i="10"/>
  <c r="N201" i="10" s="1"/>
  <c r="O201" i="10" s="1"/>
  <c r="P201" i="10"/>
  <c r="M146" i="10"/>
  <c r="N146" i="10" s="1"/>
  <c r="O146" i="10" s="1"/>
  <c r="P146" i="10"/>
  <c r="S88" i="10"/>
  <c r="T88" i="10" s="1"/>
  <c r="Z88" i="10"/>
  <c r="V44" i="10"/>
  <c r="V97" i="10"/>
  <c r="Y97" i="10"/>
  <c r="Z97" i="10" s="1"/>
  <c r="Y44" i="10"/>
  <c r="Z44" i="10" s="1"/>
  <c r="M244" i="10"/>
  <c r="N244" i="10" s="1"/>
  <c r="O244" i="10" s="1"/>
  <c r="Y244" i="10"/>
  <c r="Z244" i="10" s="1"/>
  <c r="P81" i="10"/>
  <c r="M81" i="10"/>
  <c r="N81" i="10" s="1"/>
  <c r="O81" i="10" s="1"/>
  <c r="P75" i="10"/>
  <c r="M75" i="10"/>
  <c r="N75" i="10" s="1"/>
  <c r="O75" i="10" s="1"/>
  <c r="Y75" i="10"/>
  <c r="Z75" i="10" s="1"/>
  <c r="Y90" i="10"/>
  <c r="W76" i="10"/>
  <c r="AA76" i="10" s="1"/>
  <c r="V152" i="10"/>
  <c r="S247" i="10"/>
  <c r="T247" i="10" s="1"/>
  <c r="P206" i="10"/>
  <c r="P139" i="10"/>
  <c r="Y139" i="10"/>
  <c r="Z139" i="10" s="1"/>
  <c r="M104" i="10"/>
  <c r="N104" i="10" s="1"/>
  <c r="O104" i="10" s="1"/>
  <c r="P104" i="10"/>
  <c r="P189" i="10"/>
  <c r="M189" i="10"/>
  <c r="N189" i="10" s="1"/>
  <c r="O189" i="10" s="1"/>
  <c r="Y107" i="10"/>
  <c r="Z107" i="10" s="1"/>
  <c r="Y28" i="10"/>
  <c r="Z28" i="10" s="1"/>
  <c r="S160" i="10"/>
  <c r="T160" i="10" s="1"/>
  <c r="M86" i="10"/>
  <c r="N86" i="10" s="1"/>
  <c r="O86" i="10" s="1"/>
  <c r="P86" i="10"/>
  <c r="M137" i="10"/>
  <c r="N137" i="10" s="1"/>
  <c r="O137" i="10" s="1"/>
  <c r="P137" i="10"/>
  <c r="Y184" i="10"/>
  <c r="Z184" i="10" s="1"/>
  <c r="Y108" i="10"/>
  <c r="Z108" i="10" s="1"/>
  <c r="Y144" i="10"/>
  <c r="Z144" i="10" s="1"/>
  <c r="Y198" i="10"/>
  <c r="Z198" i="10" s="1"/>
  <c r="V56" i="10"/>
  <c r="S175" i="10"/>
  <c r="T175" i="10" s="1"/>
  <c r="S83" i="10"/>
  <c r="T83" i="10" s="1"/>
  <c r="S228" i="10"/>
  <c r="T228" i="10" s="1"/>
  <c r="M206" i="10"/>
  <c r="N206" i="10" s="1"/>
  <c r="O206" i="10" s="1"/>
  <c r="M252" i="10"/>
  <c r="N252" i="10" s="1"/>
  <c r="O252" i="10" s="1"/>
  <c r="P252" i="10"/>
  <c r="P220" i="10"/>
  <c r="Y220" i="10"/>
  <c r="Z220" i="10" s="1"/>
  <c r="Y188" i="10"/>
  <c r="M188" i="10"/>
  <c r="N188" i="10" s="1"/>
  <c r="O188" i="10" s="1"/>
  <c r="M168" i="10"/>
  <c r="N168" i="10" s="1"/>
  <c r="O168" i="10" s="1"/>
  <c r="P168" i="10"/>
  <c r="Y168" i="10"/>
  <c r="Z168" i="10" s="1"/>
  <c r="Y54" i="10"/>
  <c r="Z54" i="10" s="1"/>
  <c r="M54" i="10"/>
  <c r="N54" i="10" s="1"/>
  <c r="O54" i="10" s="1"/>
  <c r="P54" i="10"/>
  <c r="M8" i="10"/>
  <c r="N8" i="10" s="1"/>
  <c r="O8" i="10" s="1"/>
  <c r="Y8" i="10"/>
  <c r="Z8" i="10" s="1"/>
  <c r="V93" i="10"/>
  <c r="V101" i="10"/>
  <c r="V203" i="10"/>
  <c r="V242" i="10"/>
  <c r="W242" i="10" s="1"/>
  <c r="V238" i="10"/>
  <c r="W238" i="10" s="1"/>
  <c r="V217" i="10"/>
  <c r="V111" i="10"/>
  <c r="V184" i="10"/>
  <c r="V57" i="10"/>
  <c r="W57" i="10" s="1"/>
  <c r="V47" i="10"/>
  <c r="V105" i="10"/>
  <c r="V19" i="10"/>
  <c r="V12" i="10"/>
  <c r="Y14" i="10"/>
  <c r="Z14" i="10" s="1"/>
  <c r="Y181" i="10"/>
  <c r="Z181" i="10" s="1"/>
  <c r="Y2" i="10"/>
  <c r="V102" i="10"/>
  <c r="V193" i="10"/>
  <c r="V87" i="10"/>
  <c r="V82" i="10"/>
  <c r="W82" i="10" s="1"/>
  <c r="V234" i="10"/>
  <c r="V150" i="10"/>
  <c r="V46" i="10"/>
  <c r="V130" i="10"/>
  <c r="V167" i="10"/>
  <c r="V11" i="10"/>
  <c r="T26" i="10"/>
  <c r="T77" i="10"/>
  <c r="P191" i="10"/>
  <c r="M21" i="10"/>
  <c r="N21" i="10" s="1"/>
  <c r="O21" i="10" s="1"/>
  <c r="V88" i="10"/>
  <c r="W88" i="10" s="1"/>
  <c r="AA88" i="10" s="1"/>
  <c r="V191" i="10"/>
  <c r="V107" i="10"/>
  <c r="V80" i="10"/>
  <c r="W80" i="10" s="1"/>
  <c r="T70" i="10"/>
  <c r="T3" i="10"/>
  <c r="M205" i="10"/>
  <c r="N205" i="10" s="1"/>
  <c r="O205" i="10" s="1"/>
  <c r="W145" i="10"/>
  <c r="S223" i="10"/>
  <c r="T223" i="10" s="1"/>
  <c r="S166" i="10"/>
  <c r="T166" i="10" s="1"/>
  <c r="S165" i="10"/>
  <c r="T165" i="10" s="1"/>
  <c r="S84" i="10"/>
  <c r="T84" i="10" s="1"/>
  <c r="S169" i="10"/>
  <c r="T169" i="10" s="1"/>
  <c r="S148" i="10"/>
  <c r="T148" i="10" s="1"/>
  <c r="S67" i="10"/>
  <c r="T67" i="10" s="1"/>
  <c r="S38" i="10"/>
  <c r="T38" i="10" s="1"/>
  <c r="S33" i="10"/>
  <c r="T33" i="10" s="1"/>
  <c r="S22" i="10"/>
  <c r="T22" i="10" s="1"/>
  <c r="S235" i="10"/>
  <c r="T235" i="10" s="1"/>
  <c r="Y93" i="10"/>
  <c r="Z93" i="10" s="1"/>
  <c r="Y238" i="10"/>
  <c r="Z238" i="10" s="1"/>
  <c r="Y217" i="10"/>
  <c r="Z217" i="10" s="1"/>
  <c r="Y111" i="10"/>
  <c r="Z111" i="10" s="1"/>
  <c r="Y127" i="10"/>
  <c r="Z127" i="10" s="1"/>
  <c r="Y12" i="10"/>
  <c r="Z12" i="10" s="1"/>
  <c r="Y113" i="10"/>
  <c r="Z113" i="10" s="1"/>
  <c r="T94" i="10"/>
  <c r="AA153" i="10"/>
  <c r="M251" i="10"/>
  <c r="N251" i="10" s="1"/>
  <c r="O251" i="10" s="1"/>
  <c r="P251" i="10"/>
  <c r="Y251" i="10"/>
  <c r="M225" i="10"/>
  <c r="N225" i="10" s="1"/>
  <c r="O225" i="10" s="1"/>
  <c r="P225" i="10"/>
  <c r="M163" i="10"/>
  <c r="N163" i="10" s="1"/>
  <c r="O163" i="10" s="1"/>
  <c r="P163" i="10"/>
  <c r="Y163" i="10"/>
  <c r="Z163" i="10" s="1"/>
  <c r="M98" i="10"/>
  <c r="N98" i="10" s="1"/>
  <c r="O98" i="10" s="1"/>
  <c r="P98" i="10"/>
  <c r="Y98" i="10"/>
  <c r="Z98" i="10" s="1"/>
  <c r="M115" i="10"/>
  <c r="N115" i="10" s="1"/>
  <c r="O115" i="10" s="1"/>
  <c r="P115" i="10"/>
  <c r="Y115" i="10"/>
  <c r="M68" i="10"/>
  <c r="N68" i="10" s="1"/>
  <c r="O68" i="10" s="1"/>
  <c r="P68" i="10"/>
  <c r="Y68" i="10"/>
  <c r="Z68" i="10" s="1"/>
  <c r="P165" i="10"/>
  <c r="M165" i="10"/>
  <c r="N165" i="10" s="1"/>
  <c r="O165" i="10" s="1"/>
  <c r="P148" i="10"/>
  <c r="M148" i="10"/>
  <c r="N148" i="10" s="1"/>
  <c r="O148" i="10" s="1"/>
  <c r="Y148" i="10"/>
  <c r="T68" i="10"/>
  <c r="P250" i="10"/>
  <c r="M250" i="10"/>
  <c r="N250" i="10" s="1"/>
  <c r="O250" i="10" s="1"/>
  <c r="Y250" i="10"/>
  <c r="P232" i="10"/>
  <c r="T232" i="10"/>
  <c r="M232" i="10"/>
  <c r="N232" i="10" s="1"/>
  <c r="O232" i="10" s="1"/>
  <c r="Y232" i="10"/>
  <c r="Z232" i="10" s="1"/>
  <c r="Y165" i="10"/>
  <c r="Z165" i="10" s="1"/>
  <c r="X18" i="10"/>
  <c r="AA18" i="10"/>
  <c r="P223" i="10"/>
  <c r="M223" i="10"/>
  <c r="N223" i="10" s="1"/>
  <c r="O223" i="10" s="1"/>
  <c r="Y223" i="10"/>
  <c r="Z223" i="10" s="1"/>
  <c r="P122" i="10"/>
  <c r="M122" i="10"/>
  <c r="N122" i="10" s="1"/>
  <c r="O122" i="10" s="1"/>
  <c r="Y122" i="10"/>
  <c r="T122" i="10"/>
  <c r="P52" i="10"/>
  <c r="M52" i="10"/>
  <c r="N52" i="10" s="1"/>
  <c r="O52" i="10" s="1"/>
  <c r="Y52" i="10"/>
  <c r="Z52" i="10" s="1"/>
  <c r="P22" i="10"/>
  <c r="Y22" i="10"/>
  <c r="M22" i="10"/>
  <c r="N22" i="10" s="1"/>
  <c r="O22" i="10" s="1"/>
  <c r="P235" i="10"/>
  <c r="M235" i="10"/>
  <c r="N235" i="10" s="1"/>
  <c r="O235" i="10" s="1"/>
  <c r="Y235" i="10"/>
  <c r="P166" i="10"/>
  <c r="M166" i="10"/>
  <c r="N166" i="10" s="1"/>
  <c r="O166" i="10" s="1"/>
  <c r="Y166" i="10"/>
  <c r="Z166" i="10" s="1"/>
  <c r="P169" i="10"/>
  <c r="M169" i="10"/>
  <c r="N169" i="10" s="1"/>
  <c r="O169" i="10" s="1"/>
  <c r="Y169" i="10"/>
  <c r="Z169" i="10" s="1"/>
  <c r="P33" i="10"/>
  <c r="M33" i="10"/>
  <c r="N33" i="10" s="1"/>
  <c r="O33" i="10" s="1"/>
  <c r="Y33" i="10"/>
  <c r="P106" i="10"/>
  <c r="M106" i="10"/>
  <c r="N106" i="10" s="1"/>
  <c r="O106" i="10" s="1"/>
  <c r="T106" i="10"/>
  <c r="Y106" i="10"/>
  <c r="AA63" i="10"/>
  <c r="P245" i="10"/>
  <c r="M245" i="10"/>
  <c r="N245" i="10" s="1"/>
  <c r="O245" i="10" s="1"/>
  <c r="Y245" i="10"/>
  <c r="Z245" i="10" s="1"/>
  <c r="P67" i="10"/>
  <c r="M67" i="10"/>
  <c r="N67" i="10" s="1"/>
  <c r="O67" i="10" s="1"/>
  <c r="Y67" i="10"/>
  <c r="Y225" i="10"/>
  <c r="Z225" i="10" s="1"/>
  <c r="Y215" i="10"/>
  <c r="Z215" i="10" s="1"/>
  <c r="AA77" i="10"/>
  <c r="X77" i="10"/>
  <c r="T207" i="10"/>
  <c r="T135" i="10"/>
  <c r="P84" i="10"/>
  <c r="M84" i="10"/>
  <c r="N84" i="10" s="1"/>
  <c r="O84" i="10" s="1"/>
  <c r="P135" i="10"/>
  <c r="M135" i="10"/>
  <c r="N135" i="10" s="1"/>
  <c r="O135" i="10" s="1"/>
  <c r="Y135" i="10"/>
  <c r="Z135" i="10" s="1"/>
  <c r="AA103" i="10"/>
  <c r="X116" i="10"/>
  <c r="AA116" i="10"/>
  <c r="M177" i="10"/>
  <c r="N177" i="10" s="1"/>
  <c r="O177" i="10" s="1"/>
  <c r="P177" i="10"/>
  <c r="Y177" i="10"/>
  <c r="Z177" i="10" s="1"/>
  <c r="M161" i="10"/>
  <c r="N161" i="10" s="1"/>
  <c r="O161" i="10" s="1"/>
  <c r="P161" i="10"/>
  <c r="M185" i="10"/>
  <c r="N185" i="10" s="1"/>
  <c r="O185" i="10" s="1"/>
  <c r="P185" i="10"/>
  <c r="M72" i="10"/>
  <c r="N72" i="10" s="1"/>
  <c r="O72" i="10" s="1"/>
  <c r="P72" i="10"/>
  <c r="Y72" i="10"/>
  <c r="M60" i="10"/>
  <c r="N60" i="10" s="1"/>
  <c r="O60" i="10" s="1"/>
  <c r="P60" i="10"/>
  <c r="Y60" i="10"/>
  <c r="Z60" i="10" s="1"/>
  <c r="M53" i="10"/>
  <c r="N53" i="10" s="1"/>
  <c r="O53" i="10" s="1"/>
  <c r="P53" i="10"/>
  <c r="Y53" i="10"/>
  <c r="Z53" i="10" s="1"/>
  <c r="P207" i="10"/>
  <c r="M207" i="10"/>
  <c r="N207" i="10" s="1"/>
  <c r="O207" i="10" s="1"/>
  <c r="P38" i="10"/>
  <c r="M38" i="10"/>
  <c r="N38" i="10" s="1"/>
  <c r="O38" i="10" s="1"/>
  <c r="Y38" i="10"/>
  <c r="T225" i="10"/>
  <c r="P175" i="10"/>
  <c r="M175" i="10"/>
  <c r="N175" i="10" s="1"/>
  <c r="O175" i="10" s="1"/>
  <c r="Y175" i="10"/>
  <c r="P199" i="10"/>
  <c r="M199" i="10"/>
  <c r="N199" i="10" s="1"/>
  <c r="O199" i="10" s="1"/>
  <c r="Y199" i="10"/>
  <c r="Z199" i="10" s="1"/>
  <c r="AA36" i="10"/>
  <c r="X36" i="10"/>
  <c r="X24" i="10"/>
  <c r="AA24" i="10"/>
  <c r="Z83" i="10"/>
  <c r="Y161" i="10"/>
  <c r="Z161" i="10" s="1"/>
  <c r="AA145" i="10"/>
  <c r="X145" i="10"/>
  <c r="M159" i="10"/>
  <c r="N159" i="10" s="1"/>
  <c r="O159" i="10" s="1"/>
  <c r="M51" i="10"/>
  <c r="N51" i="10" s="1"/>
  <c r="O51" i="10" s="1"/>
  <c r="P83" i="10"/>
  <c r="M83" i="10"/>
  <c r="N83" i="10" s="1"/>
  <c r="O83" i="10" s="1"/>
  <c r="P157" i="10"/>
  <c r="M157" i="10"/>
  <c r="N157" i="10" s="1"/>
  <c r="O157" i="10" s="1"/>
  <c r="P172" i="10"/>
  <c r="M172" i="10"/>
  <c r="N172" i="10" s="1"/>
  <c r="O172" i="10" s="1"/>
  <c r="T172" i="10"/>
  <c r="P59" i="10"/>
  <c r="M59" i="10"/>
  <c r="N59" i="10" s="1"/>
  <c r="O59" i="10" s="1"/>
  <c r="P37" i="10"/>
  <c r="M37" i="10"/>
  <c r="N37" i="10" s="1"/>
  <c r="O37" i="10" s="1"/>
  <c r="P32" i="10"/>
  <c r="M32" i="10"/>
  <c r="N32" i="10" s="1"/>
  <c r="O32" i="10" s="1"/>
  <c r="P181" i="10"/>
  <c r="M181" i="10"/>
  <c r="N181" i="10" s="1"/>
  <c r="O181" i="10" s="1"/>
  <c r="M226" i="10"/>
  <c r="N226" i="10" s="1"/>
  <c r="O226" i="10" s="1"/>
  <c r="P226" i="10"/>
  <c r="M217" i="10"/>
  <c r="N217" i="10" s="1"/>
  <c r="O217" i="10" s="1"/>
  <c r="P217" i="10"/>
  <c r="M136" i="10"/>
  <c r="N136" i="10" s="1"/>
  <c r="O136" i="10" s="1"/>
  <c r="P136" i="10"/>
  <c r="M105" i="10"/>
  <c r="N105" i="10" s="1"/>
  <c r="O105" i="10" s="1"/>
  <c r="P105" i="10"/>
  <c r="M19" i="10"/>
  <c r="N19" i="10" s="1"/>
  <c r="O19" i="10" s="1"/>
  <c r="P19" i="10"/>
  <c r="M233" i="10"/>
  <c r="N233" i="10" s="1"/>
  <c r="O233" i="10" s="1"/>
  <c r="P233" i="10"/>
  <c r="M87" i="10"/>
  <c r="N87" i="10" s="1"/>
  <c r="O87" i="10" s="1"/>
  <c r="Y87" i="10"/>
  <c r="Z87" i="10" s="1"/>
  <c r="M234" i="10"/>
  <c r="N234" i="10" s="1"/>
  <c r="O234" i="10" s="1"/>
  <c r="P234" i="10"/>
  <c r="Y234" i="10"/>
  <c r="M125" i="10"/>
  <c r="N125" i="10" s="1"/>
  <c r="O125" i="10" s="1"/>
  <c r="P125" i="10"/>
  <c r="Y125" i="10"/>
  <c r="Z125" i="10" s="1"/>
  <c r="M124" i="10"/>
  <c r="N124" i="10" s="1"/>
  <c r="O124" i="10" s="1"/>
  <c r="P124" i="10"/>
  <c r="Y124" i="10"/>
  <c r="Z124" i="10" s="1"/>
  <c r="M167" i="10"/>
  <c r="N167" i="10" s="1"/>
  <c r="O167" i="10" s="1"/>
  <c r="P167" i="10"/>
  <c r="Y167" i="10"/>
  <c r="Z167" i="10" s="1"/>
  <c r="M4" i="10"/>
  <c r="N4" i="10" s="1"/>
  <c r="O4" i="10" s="1"/>
  <c r="P4" i="10"/>
  <c r="Y4" i="10"/>
  <c r="Z4" i="10" s="1"/>
  <c r="Y37" i="10"/>
  <c r="Z37" i="10" s="1"/>
  <c r="Y51" i="10"/>
  <c r="Z51" i="10" s="1"/>
  <c r="X212" i="10"/>
  <c r="W73" i="10"/>
  <c r="W162" i="10"/>
  <c r="W117" i="10"/>
  <c r="W104" i="10"/>
  <c r="T105" i="10"/>
  <c r="T215" i="10"/>
  <c r="W136" i="10"/>
  <c r="X120" i="10"/>
  <c r="AA120" i="10"/>
  <c r="T157" i="10"/>
  <c r="T161" i="10"/>
  <c r="M102" i="10"/>
  <c r="N102" i="10" s="1"/>
  <c r="O102" i="10" s="1"/>
  <c r="P102" i="10"/>
  <c r="Y102" i="10"/>
  <c r="M171" i="10"/>
  <c r="N171" i="10" s="1"/>
  <c r="O171" i="10" s="1"/>
  <c r="P171" i="10"/>
  <c r="Y171" i="10"/>
  <c r="Z171" i="10" s="1"/>
  <c r="M46" i="10"/>
  <c r="N46" i="10" s="1"/>
  <c r="O46" i="10" s="1"/>
  <c r="P46" i="10"/>
  <c r="Y46" i="10"/>
  <c r="Y226" i="10"/>
  <c r="Z226" i="10" s="1"/>
  <c r="Y59" i="10"/>
  <c r="Z59" i="10" s="1"/>
  <c r="Y19" i="10"/>
  <c r="Z19" i="10" s="1"/>
  <c r="AA189" i="10"/>
  <c r="W62" i="10"/>
  <c r="W141" i="10"/>
  <c r="W195" i="10"/>
  <c r="Y233" i="10"/>
  <c r="Z233" i="10" s="1"/>
  <c r="T92" i="10"/>
  <c r="T199" i="10"/>
  <c r="T115" i="10"/>
  <c r="Y172" i="10"/>
  <c r="W253" i="10"/>
  <c r="W61" i="10"/>
  <c r="W7" i="10"/>
  <c r="T52" i="10"/>
  <c r="P219" i="10"/>
  <c r="M219" i="10"/>
  <c r="N219" i="10" s="1"/>
  <c r="O219" i="10" s="1"/>
  <c r="P118" i="10"/>
  <c r="M118" i="10"/>
  <c r="N118" i="10" s="1"/>
  <c r="O118" i="10" s="1"/>
  <c r="P159" i="10"/>
  <c r="T159" i="10"/>
  <c r="P228" i="10"/>
  <c r="M228" i="10"/>
  <c r="N228" i="10" s="1"/>
  <c r="O228" i="10" s="1"/>
  <c r="P14" i="10"/>
  <c r="M14" i="10"/>
  <c r="N14" i="10" s="1"/>
  <c r="O14" i="10" s="1"/>
  <c r="P2" i="10"/>
  <c r="T2" i="10"/>
  <c r="T37" i="10"/>
  <c r="M101" i="10"/>
  <c r="N101" i="10" s="1"/>
  <c r="O101" i="10" s="1"/>
  <c r="P101" i="10"/>
  <c r="M203" i="10"/>
  <c r="N203" i="10" s="1"/>
  <c r="O203" i="10" s="1"/>
  <c r="P203" i="10"/>
  <c r="M238" i="10"/>
  <c r="N238" i="10" s="1"/>
  <c r="O238" i="10" s="1"/>
  <c r="P238" i="10"/>
  <c r="M111" i="10"/>
  <c r="N111" i="10" s="1"/>
  <c r="O111" i="10" s="1"/>
  <c r="P111" i="10"/>
  <c r="M184" i="10"/>
  <c r="N184" i="10" s="1"/>
  <c r="O184" i="10" s="1"/>
  <c r="P184" i="10"/>
  <c r="M57" i="10"/>
  <c r="N57" i="10" s="1"/>
  <c r="O57" i="10" s="1"/>
  <c r="P57" i="10"/>
  <c r="M47" i="10"/>
  <c r="N47" i="10" s="1"/>
  <c r="O47" i="10" s="1"/>
  <c r="P47" i="10"/>
  <c r="M127" i="10"/>
  <c r="N127" i="10" s="1"/>
  <c r="O127" i="10" s="1"/>
  <c r="P127" i="10"/>
  <c r="M12" i="10"/>
  <c r="N12" i="10" s="1"/>
  <c r="O12" i="10" s="1"/>
  <c r="P12" i="10"/>
  <c r="M113" i="10"/>
  <c r="N113" i="10" s="1"/>
  <c r="O113" i="10" s="1"/>
  <c r="P113" i="10"/>
  <c r="T14" i="10"/>
  <c r="P92" i="10"/>
  <c r="M92" i="10"/>
  <c r="N92" i="10" s="1"/>
  <c r="O92" i="10" s="1"/>
  <c r="Y92" i="10"/>
  <c r="Z92" i="10" s="1"/>
  <c r="P193" i="10"/>
  <c r="Y193" i="10"/>
  <c r="P150" i="10"/>
  <c r="M150" i="10"/>
  <c r="N150" i="10" s="1"/>
  <c r="O150" i="10" s="1"/>
  <c r="Y150" i="10"/>
  <c r="Z150" i="10" s="1"/>
  <c r="P236" i="10"/>
  <c r="M236" i="10"/>
  <c r="N236" i="10" s="1"/>
  <c r="O236" i="10" s="1"/>
  <c r="Y236" i="10"/>
  <c r="P130" i="10"/>
  <c r="Y130" i="10"/>
  <c r="Z130" i="10" s="1"/>
  <c r="P11" i="10"/>
  <c r="M11" i="10"/>
  <c r="N11" i="10" s="1"/>
  <c r="O11" i="10" s="1"/>
  <c r="Y11" i="10"/>
  <c r="P143" i="10"/>
  <c r="Y143" i="10"/>
  <c r="Y159" i="10"/>
  <c r="Z159" i="10" s="1"/>
  <c r="Y105" i="10"/>
  <c r="Z105" i="10" s="1"/>
  <c r="W252" i="10"/>
  <c r="W182" i="10"/>
  <c r="T51" i="10"/>
  <c r="P242" i="10"/>
  <c r="Y228" i="10"/>
  <c r="Z228" i="10" s="1"/>
  <c r="M93" i="10"/>
  <c r="N93" i="10" s="1"/>
  <c r="O93" i="10" s="1"/>
  <c r="P93" i="10"/>
  <c r="Y203" i="10"/>
  <c r="Z203" i="10" s="1"/>
  <c r="Y32" i="10"/>
  <c r="Z32" i="10" s="1"/>
  <c r="P149" i="10"/>
  <c r="Y149" i="10"/>
  <c r="Z149" i="10" s="1"/>
  <c r="P82" i="10"/>
  <c r="M82" i="10"/>
  <c r="N82" i="10" s="1"/>
  <c r="O82" i="10" s="1"/>
  <c r="Y82" i="10"/>
  <c r="Z82" i="10" s="1"/>
  <c r="Y101" i="10"/>
  <c r="Z101" i="10" s="1"/>
  <c r="T60" i="10"/>
  <c r="Y157" i="10"/>
  <c r="Z157" i="10" s="1"/>
  <c r="Y47" i="10"/>
  <c r="Z47" i="10" s="1"/>
  <c r="W121" i="10"/>
  <c r="W69" i="10"/>
  <c r="P87" i="10"/>
  <c r="T219" i="10"/>
  <c r="T143" i="10"/>
  <c r="S204" i="10"/>
  <c r="T204" i="10" s="1"/>
  <c r="S246" i="10"/>
  <c r="T246" i="10" s="1"/>
  <c r="S187" i="10"/>
  <c r="T187" i="10" s="1"/>
  <c r="S176" i="10"/>
  <c r="T176" i="10" s="1"/>
  <c r="S214" i="10"/>
  <c r="T214" i="10" s="1"/>
  <c r="S239" i="10"/>
  <c r="T239" i="10" s="1"/>
  <c r="S218" i="10"/>
  <c r="T218" i="10" s="1"/>
  <c r="S95" i="10"/>
  <c r="T95" i="10" s="1"/>
  <c r="S126" i="10"/>
  <c r="T126" i="10" s="1"/>
  <c r="S226" i="10"/>
  <c r="T226" i="10" s="1"/>
  <c r="S101" i="10"/>
  <c r="T101" i="10" s="1"/>
  <c r="S203" i="10"/>
  <c r="T203" i="10" s="1"/>
  <c r="S111" i="10"/>
  <c r="T111" i="10" s="1"/>
  <c r="S136" i="10"/>
  <c r="T136" i="10" s="1"/>
  <c r="S57" i="10"/>
  <c r="T57" i="10" s="1"/>
  <c r="S47" i="10"/>
  <c r="T47" i="10" s="1"/>
  <c r="S149" i="10"/>
  <c r="T149" i="10" s="1"/>
  <c r="S102" i="10"/>
  <c r="T102" i="10" s="1"/>
  <c r="S193" i="10"/>
  <c r="T193" i="10" s="1"/>
  <c r="S234" i="10"/>
  <c r="T234" i="10" s="1"/>
  <c r="S150" i="10"/>
  <c r="T150" i="10" s="1"/>
  <c r="S91" i="10"/>
  <c r="T91" i="10" s="1"/>
  <c r="S244" i="10"/>
  <c r="T244" i="10" s="1"/>
  <c r="S192" i="10"/>
  <c r="T192" i="10" s="1"/>
  <c r="S86" i="10"/>
  <c r="T86" i="10" s="1"/>
  <c r="S81" i="10"/>
  <c r="T81" i="10" s="1"/>
  <c r="S183" i="10"/>
  <c r="T183" i="10" s="1"/>
  <c r="S45" i="10"/>
  <c r="T45" i="10" s="1"/>
  <c r="S205" i="10"/>
  <c r="T205" i="10" s="1"/>
  <c r="S213" i="10"/>
  <c r="T213" i="10" s="1"/>
  <c r="S10" i="10"/>
  <c r="T10" i="10" s="1"/>
  <c r="Z58" i="10"/>
  <c r="W25" i="10"/>
  <c r="T118" i="10"/>
  <c r="S236" i="10"/>
  <c r="T236" i="10" s="1"/>
  <c r="S46" i="10"/>
  <c r="T46" i="10" s="1"/>
  <c r="S130" i="10"/>
  <c r="T130" i="10" s="1"/>
  <c r="S90" i="10"/>
  <c r="T90" i="10" s="1"/>
  <c r="S107" i="10"/>
  <c r="T107" i="10" s="1"/>
  <c r="S71" i="10"/>
  <c r="T71" i="10" s="1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49" i="10"/>
  <c r="N249" i="10" s="1"/>
  <c r="O249" i="10" s="1"/>
  <c r="M66" i="10"/>
  <c r="N66" i="10" s="1"/>
  <c r="O66" i="10" s="1"/>
  <c r="M6" i="10"/>
  <c r="N6" i="10" s="1"/>
  <c r="O6" i="10" s="1"/>
  <c r="M129" i="10"/>
  <c r="N129" i="10" s="1"/>
  <c r="O129" i="10" s="1"/>
  <c r="M138" i="10"/>
  <c r="N138" i="10" s="1"/>
  <c r="O138" i="10" s="1"/>
  <c r="M31" i="10"/>
  <c r="N31" i="10" s="1"/>
  <c r="O31" i="10" s="1"/>
  <c r="M240" i="10"/>
  <c r="N240" i="10" s="1"/>
  <c r="O240" i="10" s="1"/>
  <c r="M123" i="10"/>
  <c r="N123" i="10" s="1"/>
  <c r="O123" i="10" s="1"/>
  <c r="W225" i="10" l="1"/>
  <c r="W232" i="10"/>
  <c r="P48" i="34"/>
  <c r="X23" i="10"/>
  <c r="P60" i="34"/>
  <c r="P3" i="34"/>
  <c r="P34" i="34"/>
  <c r="W3" i="10"/>
  <c r="AA3" i="10" s="1"/>
  <c r="W68" i="10"/>
  <c r="X68" i="10" s="1"/>
  <c r="W90" i="10"/>
  <c r="X90" i="10" s="1"/>
  <c r="W240" i="10"/>
  <c r="AA240" i="10" s="1"/>
  <c r="W216" i="10"/>
  <c r="X216" i="10" s="1"/>
  <c r="Q114" i="34"/>
  <c r="W156" i="10"/>
  <c r="AA156" i="10" s="1"/>
  <c r="Q92" i="34"/>
  <c r="Q59" i="34"/>
  <c r="Q112" i="34"/>
  <c r="P66" i="34"/>
  <c r="R66" i="34" s="1"/>
  <c r="P2" i="34"/>
  <c r="R2" i="34" s="1"/>
  <c r="P50" i="34"/>
  <c r="R50" i="34" s="1"/>
  <c r="W64" i="10"/>
  <c r="AA64" i="10" s="1"/>
  <c r="P64" i="34"/>
  <c r="R64" i="34" s="1"/>
  <c r="P80" i="34"/>
  <c r="Q80" i="34" s="1"/>
  <c r="W152" i="10"/>
  <c r="AA152" i="10" s="1"/>
  <c r="P96" i="34"/>
  <c r="R96" i="34" s="1"/>
  <c r="X140" i="10"/>
  <c r="W127" i="10"/>
  <c r="R108" i="34"/>
  <c r="W131" i="10"/>
  <c r="W45" i="10"/>
  <c r="X45" i="10" s="1"/>
  <c r="W169" i="10"/>
  <c r="AA169" i="10" s="1"/>
  <c r="Q33" i="34"/>
  <c r="W113" i="10"/>
  <c r="W142" i="10"/>
  <c r="AA142" i="10" s="1"/>
  <c r="Z90" i="10"/>
  <c r="W179" i="10"/>
  <c r="W84" i="10"/>
  <c r="AA84" i="10" s="1"/>
  <c r="Q50" i="34"/>
  <c r="Q96" i="34"/>
  <c r="Q82" i="34"/>
  <c r="AA13" i="10"/>
  <c r="X13" i="10"/>
  <c r="X9" i="10"/>
  <c r="AA9" i="10"/>
  <c r="Q72" i="34"/>
  <c r="X74" i="10"/>
  <c r="R91" i="34"/>
  <c r="Q91" i="34"/>
  <c r="P88" i="34"/>
  <c r="R88" i="34" s="1"/>
  <c r="P10" i="34"/>
  <c r="R10" i="34" s="1"/>
  <c r="P40" i="34"/>
  <c r="P56" i="34"/>
  <c r="R56" i="34" s="1"/>
  <c r="P72" i="34"/>
  <c r="R72" i="34" s="1"/>
  <c r="P17" i="34"/>
  <c r="P104" i="34"/>
  <c r="P30" i="34"/>
  <c r="R30" i="34" s="1"/>
  <c r="P20" i="34"/>
  <c r="Q117" i="34"/>
  <c r="Q79" i="34"/>
  <c r="R7" i="34"/>
  <c r="Q7" i="34"/>
  <c r="Q98" i="34"/>
  <c r="Q93" i="34"/>
  <c r="R26" i="34"/>
  <c r="Q83" i="34"/>
  <c r="Q85" i="34"/>
  <c r="AA20" i="10"/>
  <c r="X21" i="10"/>
  <c r="W128" i="10"/>
  <c r="AA128" i="10" s="1"/>
  <c r="P21" i="34"/>
  <c r="P41" i="34"/>
  <c r="R41" i="34" s="1"/>
  <c r="P57" i="34"/>
  <c r="R57" i="34" s="1"/>
  <c r="P73" i="34"/>
  <c r="P89" i="34"/>
  <c r="R89" i="34" s="1"/>
  <c r="P105" i="34"/>
  <c r="P31" i="34"/>
  <c r="P5" i="34"/>
  <c r="W201" i="10"/>
  <c r="Q107" i="34"/>
  <c r="W78" i="10"/>
  <c r="AA78" i="10" s="1"/>
  <c r="X55" i="10"/>
  <c r="X204" i="10"/>
  <c r="P18" i="34"/>
  <c r="P102" i="34"/>
  <c r="P8" i="34"/>
  <c r="R8" i="34" s="1"/>
  <c r="P38" i="34"/>
  <c r="R38" i="34" s="1"/>
  <c r="P54" i="34"/>
  <c r="P70" i="34"/>
  <c r="R70" i="34" s="1"/>
  <c r="P86" i="34"/>
  <c r="R86" i="34" s="1"/>
  <c r="P28" i="34"/>
  <c r="R28" i="34" s="1"/>
  <c r="P15" i="34"/>
  <c r="R15" i="34" s="1"/>
  <c r="W197" i="10"/>
  <c r="P6" i="34"/>
  <c r="P25" i="34"/>
  <c r="R25" i="34" s="1"/>
  <c r="P93" i="34"/>
  <c r="R93" i="34" s="1"/>
  <c r="P109" i="34"/>
  <c r="P45" i="34"/>
  <c r="P61" i="34"/>
  <c r="R61" i="34" s="1"/>
  <c r="P77" i="34"/>
  <c r="P35" i="34"/>
  <c r="P39" i="34"/>
  <c r="R39" i="34" s="1"/>
  <c r="P55" i="34"/>
  <c r="R55" i="34" s="1"/>
  <c r="P11" i="34"/>
  <c r="P71" i="34"/>
  <c r="R71" i="34" s="1"/>
  <c r="P87" i="34"/>
  <c r="P103" i="34"/>
  <c r="P29" i="34"/>
  <c r="R29" i="34" s="1"/>
  <c r="P16" i="34"/>
  <c r="R16" i="34" s="1"/>
  <c r="P19" i="34"/>
  <c r="R19" i="34" s="1"/>
  <c r="W108" i="10"/>
  <c r="X108" i="10" s="1"/>
  <c r="Q69" i="34"/>
  <c r="P81" i="34"/>
  <c r="P97" i="34"/>
  <c r="R97" i="34" s="1"/>
  <c r="P49" i="34"/>
  <c r="P113" i="34"/>
  <c r="P65" i="34"/>
  <c r="R65" i="34" s="1"/>
  <c r="W158" i="10"/>
  <c r="W231" i="10"/>
  <c r="AA231" i="10" s="1"/>
  <c r="W154" i="10"/>
  <c r="Q56" i="34"/>
  <c r="Q12" i="34"/>
  <c r="W31" i="10"/>
  <c r="AA31" i="10" s="1"/>
  <c r="W52" i="10"/>
  <c r="AA52" i="10" s="1"/>
  <c r="W42" i="10"/>
  <c r="AA42" i="10" s="1"/>
  <c r="Q28" i="34"/>
  <c r="P111" i="34"/>
  <c r="P37" i="34"/>
  <c r="R37" i="34" s="1"/>
  <c r="P9" i="34"/>
  <c r="R9" i="34" s="1"/>
  <c r="P63" i="34"/>
  <c r="P79" i="34"/>
  <c r="R79" i="34" s="1"/>
  <c r="P27" i="34"/>
  <c r="R27" i="34" s="1"/>
  <c r="P47" i="34"/>
  <c r="R47" i="34" s="1"/>
  <c r="P95" i="34"/>
  <c r="X41" i="10"/>
  <c r="X79" i="10"/>
  <c r="W49" i="10"/>
  <c r="W194" i="10"/>
  <c r="AA194" i="10" s="1"/>
  <c r="Q29" i="34"/>
  <c r="W215" i="10"/>
  <c r="X215" i="10" s="1"/>
  <c r="W34" i="10"/>
  <c r="AA34" i="10" s="1"/>
  <c r="X65" i="10"/>
  <c r="X196" i="10"/>
  <c r="P116" i="34"/>
  <c r="P52" i="34"/>
  <c r="R52" i="34" s="1"/>
  <c r="P68" i="34"/>
  <c r="P84" i="34"/>
  <c r="R84" i="34" s="1"/>
  <c r="P100" i="34"/>
  <c r="R100" i="34" s="1"/>
  <c r="X15" i="10"/>
  <c r="W8" i="10"/>
  <c r="X8" i="10" s="1"/>
  <c r="W185" i="10"/>
  <c r="X185" i="10" s="1"/>
  <c r="AA210" i="10"/>
  <c r="W27" i="10"/>
  <c r="X189" i="10"/>
  <c r="P32" i="34"/>
  <c r="R32" i="34" s="1"/>
  <c r="P74" i="34"/>
  <c r="P22" i="34"/>
  <c r="R22" i="34" s="1"/>
  <c r="P42" i="34"/>
  <c r="R42" i="34" s="1"/>
  <c r="P13" i="34"/>
  <c r="R13" i="34" s="1"/>
  <c r="P58" i="34"/>
  <c r="R58" i="34" s="1"/>
  <c r="P90" i="34"/>
  <c r="P106" i="34"/>
  <c r="R106" i="34" s="1"/>
  <c r="W39" i="10"/>
  <c r="AA39" i="10" s="1"/>
  <c r="W15" i="10"/>
  <c r="AA15" i="10" s="1"/>
  <c r="R80" i="34"/>
  <c r="Q65" i="34"/>
  <c r="Q75" i="34"/>
  <c r="Q86" i="34"/>
  <c r="AA146" i="10"/>
  <c r="W14" i="10"/>
  <c r="AA14" i="10" s="1"/>
  <c r="W79" i="10"/>
  <c r="AA79" i="10" s="1"/>
  <c r="X14" i="10"/>
  <c r="X230" i="10"/>
  <c r="W200" i="10"/>
  <c r="AA200" i="10" s="1"/>
  <c r="W187" i="10"/>
  <c r="AA187" i="10" s="1"/>
  <c r="Q101" i="34"/>
  <c r="Q13" i="34"/>
  <c r="Q4" i="34"/>
  <c r="AA48" i="10"/>
  <c r="X48" i="10"/>
  <c r="X239" i="10"/>
  <c r="AA239" i="10"/>
  <c r="AA197" i="10"/>
  <c r="X197" i="10"/>
  <c r="X119" i="10"/>
  <c r="AA119" i="10"/>
  <c r="X249" i="10"/>
  <c r="W16" i="10"/>
  <c r="AA16" i="10" s="1"/>
  <c r="X248" i="10"/>
  <c r="AA218" i="10"/>
  <c r="X209" i="10"/>
  <c r="X28" i="10"/>
  <c r="W184" i="10"/>
  <c r="AA184" i="10" s="1"/>
  <c r="W133" i="10"/>
  <c r="AA133" i="10" s="1"/>
  <c r="W173" i="10"/>
  <c r="W222" i="10"/>
  <c r="W206" i="10"/>
  <c r="AA206" i="10" s="1"/>
  <c r="X137" i="10"/>
  <c r="W134" i="10"/>
  <c r="X134" i="10" s="1"/>
  <c r="X133" i="10"/>
  <c r="W91" i="10"/>
  <c r="W224" i="10"/>
  <c r="AA224" i="10" s="1"/>
  <c r="W126" i="10"/>
  <c r="W170" i="10"/>
  <c r="X66" i="10"/>
  <c r="W191" i="10"/>
  <c r="AA191" i="10" s="1"/>
  <c r="X254" i="10"/>
  <c r="W160" i="10"/>
  <c r="X160" i="10" s="1"/>
  <c r="W99" i="10"/>
  <c r="AA99" i="10" s="1"/>
  <c r="W168" i="10"/>
  <c r="X168" i="10" s="1"/>
  <c r="X147" i="10"/>
  <c r="X43" i="10"/>
  <c r="X71" i="10"/>
  <c r="W208" i="10"/>
  <c r="X208" i="10" s="1"/>
  <c r="W2" i="10"/>
  <c r="X2" i="10" s="1"/>
  <c r="W190" i="10"/>
  <c r="AA190" i="10" s="1"/>
  <c r="X31" i="10"/>
  <c r="X156" i="10"/>
  <c r="W12" i="10"/>
  <c r="X12" i="10" s="1"/>
  <c r="W93" i="10"/>
  <c r="X131" i="10"/>
  <c r="W123" i="10"/>
  <c r="AA123" i="10" s="1"/>
  <c r="W176" i="10"/>
  <c r="W138" i="10"/>
  <c r="AA138" i="10" s="1"/>
  <c r="W174" i="10"/>
  <c r="AA95" i="10"/>
  <c r="W111" i="10"/>
  <c r="X111" i="10" s="1"/>
  <c r="AA247" i="10"/>
  <c r="W6" i="10"/>
  <c r="AA6" i="10" s="1"/>
  <c r="W50" i="10"/>
  <c r="W30" i="10"/>
  <c r="X129" i="10"/>
  <c r="X205" i="10"/>
  <c r="X100" i="10"/>
  <c r="X5" i="10"/>
  <c r="X76" i="10"/>
  <c r="W58" i="10"/>
  <c r="X58" i="10" s="1"/>
  <c r="X94" i="10"/>
  <c r="W246" i="10"/>
  <c r="W29" i="10"/>
  <c r="W110" i="10"/>
  <c r="AA110" i="10" s="1"/>
  <c r="Z192" i="10"/>
  <c r="W132" i="10"/>
  <c r="W105" i="10"/>
  <c r="X105" i="10" s="1"/>
  <c r="X200" i="10"/>
  <c r="W124" i="10"/>
  <c r="W129" i="10"/>
  <c r="AA129" i="10" s="1"/>
  <c r="W26" i="10"/>
  <c r="W85" i="10"/>
  <c r="W188" i="10"/>
  <c r="Z188" i="10"/>
  <c r="W149" i="10"/>
  <c r="AA149" i="10" s="1"/>
  <c r="X88" i="10"/>
  <c r="W4" i="10"/>
  <c r="X4" i="10" s="1"/>
  <c r="X151" i="10"/>
  <c r="W245" i="10"/>
  <c r="AA245" i="10" s="1"/>
  <c r="AA208" i="10"/>
  <c r="Z2" i="10"/>
  <c r="X186" i="10"/>
  <c r="AA214" i="10"/>
  <c r="W221" i="10"/>
  <c r="Z221" i="10"/>
  <c r="W217" i="10"/>
  <c r="AA217" i="10" s="1"/>
  <c r="W97" i="10"/>
  <c r="X178" i="10"/>
  <c r="AA178" i="10"/>
  <c r="W112" i="10"/>
  <c r="W228" i="10"/>
  <c r="X228" i="10" s="1"/>
  <c r="W54" i="10"/>
  <c r="AA54" i="10" s="1"/>
  <c r="W150" i="10"/>
  <c r="X150" i="10" s="1"/>
  <c r="W44" i="10"/>
  <c r="W89" i="10"/>
  <c r="W109" i="10"/>
  <c r="W139" i="10"/>
  <c r="X139" i="10" s="1"/>
  <c r="AA131" i="10"/>
  <c r="X70" i="10"/>
  <c r="W56" i="10"/>
  <c r="AA164" i="10"/>
  <c r="X164" i="10"/>
  <c r="W75" i="10"/>
  <c r="W183" i="10"/>
  <c r="X206" i="10"/>
  <c r="W114" i="10"/>
  <c r="X81" i="10"/>
  <c r="AA81" i="10"/>
  <c r="W198" i="10"/>
  <c r="AA192" i="10"/>
  <c r="X192" i="10"/>
  <c r="AA155" i="10"/>
  <c r="X155" i="10"/>
  <c r="W177" i="10"/>
  <c r="X177" i="10" s="1"/>
  <c r="X142" i="10"/>
  <c r="W144" i="10"/>
  <c r="AA211" i="10"/>
  <c r="X211" i="10"/>
  <c r="W243" i="10"/>
  <c r="W244" i="10"/>
  <c r="W227" i="10"/>
  <c r="Z227" i="10"/>
  <c r="AA202" i="10"/>
  <c r="W37" i="10"/>
  <c r="X37" i="10" s="1"/>
  <c r="W19" i="10"/>
  <c r="X19" i="10" s="1"/>
  <c r="AA80" i="10"/>
  <c r="X80" i="10"/>
  <c r="W96" i="10"/>
  <c r="AA96" i="10" s="1"/>
  <c r="W241" i="10"/>
  <c r="W223" i="10"/>
  <c r="AA223" i="10" s="1"/>
  <c r="W220" i="10"/>
  <c r="AA220" i="10" s="1"/>
  <c r="W107" i="10"/>
  <c r="W229" i="10"/>
  <c r="X86" i="10"/>
  <c r="AA86" i="10"/>
  <c r="X3" i="10"/>
  <c r="Z115" i="10"/>
  <c r="W115" i="10"/>
  <c r="X104" i="10"/>
  <c r="AA104" i="10"/>
  <c r="W234" i="10"/>
  <c r="Z234" i="10"/>
  <c r="X64" i="10"/>
  <c r="X93" i="10"/>
  <c r="AA93" i="10"/>
  <c r="X195" i="10"/>
  <c r="AA195" i="10"/>
  <c r="Z102" i="10"/>
  <c r="W102" i="10"/>
  <c r="X136" i="10"/>
  <c r="AA136" i="10"/>
  <c r="AA117" i="10"/>
  <c r="X117" i="10"/>
  <c r="W47" i="10"/>
  <c r="AA12" i="10"/>
  <c r="X113" i="10"/>
  <c r="AA113" i="10"/>
  <c r="Z148" i="10"/>
  <c r="W148" i="10"/>
  <c r="AA61" i="10"/>
  <c r="X61" i="10"/>
  <c r="X141" i="10"/>
  <c r="AA141" i="10"/>
  <c r="W130" i="10"/>
  <c r="X57" i="10"/>
  <c r="AA57" i="10"/>
  <c r="W38" i="10"/>
  <c r="Z38" i="10"/>
  <c r="W167" i="10"/>
  <c r="Z106" i="10"/>
  <c r="W106" i="10"/>
  <c r="Z235" i="10"/>
  <c r="W235" i="10"/>
  <c r="X181" i="10"/>
  <c r="AA181" i="10"/>
  <c r="Z72" i="10"/>
  <c r="W72" i="10"/>
  <c r="AA162" i="10"/>
  <c r="X162" i="10"/>
  <c r="Z143" i="10"/>
  <c r="W143" i="10"/>
  <c r="W157" i="10"/>
  <c r="AA73" i="10"/>
  <c r="X73" i="10"/>
  <c r="W203" i="10"/>
  <c r="Z175" i="10"/>
  <c r="W175" i="10"/>
  <c r="Z33" i="10"/>
  <c r="W33" i="10"/>
  <c r="W101" i="10"/>
  <c r="W163" i="10"/>
  <c r="W250" i="10"/>
  <c r="Z250" i="10"/>
  <c r="AA253" i="10"/>
  <c r="X253" i="10"/>
  <c r="W53" i="10"/>
  <c r="W233" i="10"/>
  <c r="X118" i="10"/>
  <c r="AA118" i="10"/>
  <c r="Z67" i="10"/>
  <c r="W67" i="10"/>
  <c r="W59" i="10"/>
  <c r="W22" i="10"/>
  <c r="Z22" i="10"/>
  <c r="W92" i="10"/>
  <c r="W159" i="10"/>
  <c r="W98" i="10"/>
  <c r="X169" i="10"/>
  <c r="AA252" i="10"/>
  <c r="X252" i="10"/>
  <c r="X232" i="10"/>
  <c r="AA232" i="10"/>
  <c r="W166" i="10"/>
  <c r="Z172" i="10"/>
  <c r="W172" i="10"/>
  <c r="X124" i="10"/>
  <c r="AA124" i="10"/>
  <c r="W135" i="10"/>
  <c r="X182" i="10"/>
  <c r="AA182" i="10"/>
  <c r="Z11" i="10"/>
  <c r="W11" i="10"/>
  <c r="W171" i="10"/>
  <c r="W199" i="10"/>
  <c r="X127" i="10"/>
  <c r="AA127" i="10"/>
  <c r="AA121" i="10"/>
  <c r="X121" i="10"/>
  <c r="AA207" i="10"/>
  <c r="X207" i="10"/>
  <c r="AA17" i="10"/>
  <c r="X17" i="10"/>
  <c r="Z122" i="10"/>
  <c r="W122" i="10"/>
  <c r="AA82" i="10"/>
  <c r="X82" i="10"/>
  <c r="X83" i="10"/>
  <c r="AA83" i="10"/>
  <c r="W87" i="10"/>
  <c r="Z193" i="10"/>
  <c r="W193" i="10"/>
  <c r="X238" i="10"/>
  <c r="AA238" i="10"/>
  <c r="AA69" i="10"/>
  <c r="X69" i="10"/>
  <c r="X49" i="10"/>
  <c r="AA49" i="10"/>
  <c r="Z46" i="10"/>
  <c r="W46" i="10"/>
  <c r="W161" i="10"/>
  <c r="W32" i="10"/>
  <c r="Z236" i="10"/>
  <c r="W236" i="10"/>
  <c r="X242" i="10"/>
  <c r="AA242" i="10"/>
  <c r="X180" i="10"/>
  <c r="AA180" i="10"/>
  <c r="AA25" i="10"/>
  <c r="X25" i="10"/>
  <c r="AA215" i="10"/>
  <c r="AA225" i="10"/>
  <c r="X225" i="10"/>
  <c r="W51" i="10"/>
  <c r="W165" i="10"/>
  <c r="AA62" i="10"/>
  <c r="X62" i="10"/>
  <c r="W226" i="10"/>
  <c r="AA134" i="10"/>
  <c r="X219" i="10"/>
  <c r="AA219" i="10"/>
  <c r="W125" i="10"/>
  <c r="W60" i="10"/>
  <c r="X7" i="10"/>
  <c r="AA7" i="10"/>
  <c r="W251" i="10"/>
  <c r="Z251" i="10"/>
  <c r="X84" i="10" l="1"/>
  <c r="X152" i="10"/>
  <c r="Q8" i="34"/>
  <c r="Q47" i="34"/>
  <c r="Q97" i="34"/>
  <c r="AA179" i="10"/>
  <c r="X179" i="10"/>
  <c r="AA185" i="10"/>
  <c r="AA90" i="10"/>
  <c r="AA160" i="10"/>
  <c r="Q52" i="34"/>
  <c r="Q84" i="34"/>
  <c r="Q66" i="34"/>
  <c r="R34" i="34"/>
  <c r="Q34" i="34"/>
  <c r="X240" i="10"/>
  <c r="Q38" i="34"/>
  <c r="Q57" i="34"/>
  <c r="Q61" i="34"/>
  <c r="Q27" i="34"/>
  <c r="AA216" i="10"/>
  <c r="Q100" i="34"/>
  <c r="Q2" i="34"/>
  <c r="Q88" i="34"/>
  <c r="AA68" i="10"/>
  <c r="X78" i="10"/>
  <c r="Q19" i="34"/>
  <c r="Q30" i="34"/>
  <c r="Q64" i="34"/>
  <c r="R48" i="34"/>
  <c r="Q48" i="34"/>
  <c r="X194" i="10"/>
  <c r="Q58" i="34"/>
  <c r="R60" i="34"/>
  <c r="Q60" i="34"/>
  <c r="AA108" i="10"/>
  <c r="AA45" i="10"/>
  <c r="Q89" i="34"/>
  <c r="Q71" i="34"/>
  <c r="R3" i="34"/>
  <c r="Q3" i="34"/>
  <c r="AA150" i="10"/>
  <c r="AA111" i="10"/>
  <c r="R74" i="34"/>
  <c r="Q74" i="34"/>
  <c r="R63" i="34"/>
  <c r="Q63" i="34"/>
  <c r="X154" i="10"/>
  <c r="AA154" i="10"/>
  <c r="Q22" i="34"/>
  <c r="Q40" i="34"/>
  <c r="R40" i="34"/>
  <c r="X231" i="10"/>
  <c r="R21" i="34"/>
  <c r="Q21" i="34"/>
  <c r="Q106" i="34"/>
  <c r="AA158" i="10"/>
  <c r="X158" i="10"/>
  <c r="R6" i="34"/>
  <c r="Q6" i="34"/>
  <c r="AA2" i="10"/>
  <c r="X224" i="10"/>
  <c r="Q70" i="34"/>
  <c r="AA27" i="10"/>
  <c r="X27" i="10"/>
  <c r="R111" i="34"/>
  <c r="Q111" i="34"/>
  <c r="Q25" i="34"/>
  <c r="R103" i="34"/>
  <c r="Q103" i="34"/>
  <c r="AA105" i="10"/>
  <c r="X42" i="10"/>
  <c r="Q37" i="34"/>
  <c r="Q10" i="34"/>
  <c r="AA139" i="10"/>
  <c r="R11" i="34"/>
  <c r="Q11" i="34"/>
  <c r="X187" i="10"/>
  <c r="X201" i="10"/>
  <c r="AA201" i="10"/>
  <c r="AA58" i="10"/>
  <c r="R113" i="34"/>
  <c r="Q113" i="34"/>
  <c r="R54" i="34"/>
  <c r="Q54" i="34"/>
  <c r="R5" i="34"/>
  <c r="Q5" i="34"/>
  <c r="R20" i="34"/>
  <c r="Q20" i="34"/>
  <c r="X52" i="10"/>
  <c r="X34" i="10"/>
  <c r="AA37" i="10"/>
  <c r="X99" i="10"/>
  <c r="X6" i="10"/>
  <c r="R90" i="34"/>
  <c r="Q90" i="34"/>
  <c r="Q41" i="34"/>
  <c r="R49" i="34"/>
  <c r="Q49" i="34"/>
  <c r="R35" i="34"/>
  <c r="Q35" i="34"/>
  <c r="Q31" i="34"/>
  <c r="R31" i="34"/>
  <c r="Q16" i="34"/>
  <c r="X149" i="10"/>
  <c r="X110" i="10"/>
  <c r="Q42" i="34"/>
  <c r="R95" i="34"/>
  <c r="Q95" i="34"/>
  <c r="Q32" i="34"/>
  <c r="R77" i="34"/>
  <c r="Q77" i="34"/>
  <c r="R105" i="34"/>
  <c r="Q105" i="34"/>
  <c r="R104" i="34"/>
  <c r="Q104" i="34"/>
  <c r="R87" i="34"/>
  <c r="Q87" i="34"/>
  <c r="AA8" i="10"/>
  <c r="X245" i="10"/>
  <c r="Q15" i="34"/>
  <c r="Q68" i="34"/>
  <c r="R68" i="34"/>
  <c r="R81" i="34"/>
  <c r="Q81" i="34"/>
  <c r="R102" i="34"/>
  <c r="Q102" i="34"/>
  <c r="X39" i="10"/>
  <c r="R17" i="34"/>
  <c r="Q17" i="34"/>
  <c r="X128" i="10"/>
  <c r="Q55" i="34"/>
  <c r="R45" i="34"/>
  <c r="Q45" i="34"/>
  <c r="R18" i="34"/>
  <c r="Q18" i="34"/>
  <c r="R73" i="34"/>
  <c r="Q73" i="34"/>
  <c r="R116" i="34"/>
  <c r="Q116" i="34"/>
  <c r="R109" i="34"/>
  <c r="Q109" i="34"/>
  <c r="Q39" i="34"/>
  <c r="Q9" i="34"/>
  <c r="X16" i="10"/>
  <c r="X91" i="10"/>
  <c r="AA91" i="10"/>
  <c r="AA85" i="10"/>
  <c r="X85" i="10"/>
  <c r="X176" i="10"/>
  <c r="AA176" i="10"/>
  <c r="AA4" i="10"/>
  <c r="AA26" i="10"/>
  <c r="X26" i="10"/>
  <c r="X123" i="10"/>
  <c r="AA174" i="10"/>
  <c r="X174" i="10"/>
  <c r="X50" i="10"/>
  <c r="AA50" i="10"/>
  <c r="X173" i="10"/>
  <c r="AA173" i="10"/>
  <c r="AA132" i="10"/>
  <c r="X132" i="10"/>
  <c r="AA30" i="10"/>
  <c r="X30" i="10"/>
  <c r="X96" i="10"/>
  <c r="X191" i="10"/>
  <c r="AA170" i="10"/>
  <c r="X170" i="10"/>
  <c r="X222" i="10"/>
  <c r="AA222" i="10"/>
  <c r="AA19" i="10"/>
  <c r="X184" i="10"/>
  <c r="AA168" i="10"/>
  <c r="X190" i="10"/>
  <c r="X29" i="10"/>
  <c r="AA29" i="10"/>
  <c r="X126" i="10"/>
  <c r="AA126" i="10"/>
  <c r="X54" i="10"/>
  <c r="X246" i="10"/>
  <c r="AA246" i="10"/>
  <c r="X138" i="10"/>
  <c r="X183" i="10"/>
  <c r="AA183" i="10"/>
  <c r="AA177" i="10"/>
  <c r="AA144" i="10"/>
  <c r="X144" i="10"/>
  <c r="AA75" i="10"/>
  <c r="X75" i="10"/>
  <c r="X221" i="10"/>
  <c r="AA221" i="10"/>
  <c r="AA56" i="10"/>
  <c r="X56" i="10"/>
  <c r="AA112" i="10"/>
  <c r="X112" i="10"/>
  <c r="X220" i="10"/>
  <c r="AA229" i="10"/>
  <c r="X229" i="10"/>
  <c r="X217" i="10"/>
  <c r="AA107" i="10"/>
  <c r="X107" i="10"/>
  <c r="X97" i="10"/>
  <c r="AA97" i="10"/>
  <c r="X188" i="10"/>
  <c r="AA188" i="10"/>
  <c r="AA227" i="10"/>
  <c r="X227" i="10"/>
  <c r="AA228" i="10"/>
  <c r="AA241" i="10"/>
  <c r="X241" i="10"/>
  <c r="X198" i="10"/>
  <c r="AA198" i="10"/>
  <c r="X244" i="10"/>
  <c r="AA244" i="10"/>
  <c r="AA89" i="10"/>
  <c r="X89" i="10"/>
  <c r="X223" i="10"/>
  <c r="AA243" i="10"/>
  <c r="X243" i="10"/>
  <c r="AA114" i="10"/>
  <c r="X114" i="10"/>
  <c r="AA44" i="10"/>
  <c r="X44" i="10"/>
  <c r="X109" i="10"/>
  <c r="AA109" i="10"/>
  <c r="AA125" i="10"/>
  <c r="X125" i="10"/>
  <c r="AA226" i="10"/>
  <c r="X226" i="10"/>
  <c r="AA11" i="10"/>
  <c r="X11" i="10"/>
  <c r="X157" i="10"/>
  <c r="AA157" i="10"/>
  <c r="AA135" i="10"/>
  <c r="X135" i="10"/>
  <c r="X250" i="10"/>
  <c r="AA250" i="10"/>
  <c r="X148" i="10"/>
  <c r="AA148" i="10"/>
  <c r="X165" i="10"/>
  <c r="AA165" i="10"/>
  <c r="X32" i="10"/>
  <c r="AA32" i="10"/>
  <c r="X98" i="10"/>
  <c r="AA98" i="10"/>
  <c r="X163" i="10"/>
  <c r="AA163" i="10"/>
  <c r="X193" i="10"/>
  <c r="AA193" i="10"/>
  <c r="X92" i="10"/>
  <c r="AA92" i="10"/>
  <c r="X33" i="10"/>
  <c r="AA33" i="10"/>
  <c r="X233" i="10"/>
  <c r="AA233" i="10"/>
  <c r="X102" i="10"/>
  <c r="AA102" i="10"/>
  <c r="AA234" i="10"/>
  <c r="X234" i="10"/>
  <c r="X199" i="10"/>
  <c r="AA199" i="10"/>
  <c r="X159" i="10"/>
  <c r="AA159" i="10"/>
  <c r="X101" i="10"/>
  <c r="AA101" i="10"/>
  <c r="AA251" i="10"/>
  <c r="X251" i="10"/>
  <c r="X51" i="10"/>
  <c r="AA51" i="10"/>
  <c r="X161" i="10"/>
  <c r="AA161" i="10"/>
  <c r="X122" i="10"/>
  <c r="AA122" i="10"/>
  <c r="X172" i="10"/>
  <c r="AA172" i="10"/>
  <c r="X72" i="10"/>
  <c r="AA72" i="10"/>
  <c r="X167" i="10"/>
  <c r="AA167" i="10"/>
  <c r="AA143" i="10"/>
  <c r="X143" i="10"/>
  <c r="X235" i="10"/>
  <c r="AA235" i="10"/>
  <c r="X22" i="10"/>
  <c r="AA22" i="10"/>
  <c r="X175" i="10"/>
  <c r="AA175" i="10"/>
  <c r="X115" i="10"/>
  <c r="AA115" i="10"/>
  <c r="X106" i="10"/>
  <c r="AA106" i="10"/>
  <c r="X166" i="10"/>
  <c r="AA166" i="10"/>
  <c r="X59" i="10"/>
  <c r="AA59" i="10"/>
  <c r="X38" i="10"/>
  <c r="AA38" i="10"/>
  <c r="X47" i="10"/>
  <c r="AA47" i="10"/>
  <c r="X46" i="10"/>
  <c r="AA46" i="10"/>
  <c r="X67" i="10"/>
  <c r="AA67" i="10"/>
  <c r="X203" i="10"/>
  <c r="AA203" i="10"/>
  <c r="X53" i="10"/>
  <c r="AA53" i="10"/>
  <c r="X87" i="10"/>
  <c r="AA87" i="10"/>
  <c r="AA60" i="10"/>
  <c r="X60" i="10"/>
  <c r="X236" i="10"/>
  <c r="AA236" i="10"/>
  <c r="X171" i="10"/>
  <c r="AA171" i="10"/>
  <c r="X130" i="10"/>
  <c r="AA130" i="1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<sst xmlns="http://schemas.openxmlformats.org/spreadsheetml/2006/main" count="15849" uniqueCount="2006">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</sst>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0.13064328575771395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859502177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8.407523331813346E-3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0.11477603483454386</c:v>
                </c:pt>
                <c:pt idx="1">
                  <c:v>0.88522396516545609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-$6.369.568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13,06%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$859.502.177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11,48%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099537" createdVersion="8" refreshedVersion="8" minRefreshableVersion="3" recordCount="21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9T00:00:00"/>
    </cacheField>
    <cacheField name="FECHA SOLICITUD" numFmtId="14">
      <sharedItems containsSemiMixedTypes="0" containsNonDate="0" containsDate="1" containsString="0" minDate="2025-10-08T00:00:00" maxDate="2026-06-09T00:00:00" count="12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3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9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  <cacheField name="Trimestres (FECHA SOLICITUD)" numFmtId="0" databaseField="0">
      <fieldGroup base="1">
        <rangePr groupBy="quarters" startDate="2025-10-08T00:00:00" endDate="2026-06-09T00:00:00"/>
        <groupItems count="6">
          <s v="&lt;08-10-2025"/>
          <s v="Trim.1"/>
          <s v="Trim.2"/>
          <s v="Trim.3"/>
          <s v="Trim.4"/>
          <s v="&gt;09-06-2026"/>
        </groupItems>
      </fieldGroup>
    </cacheField>
    <cacheField name="Años (FECHA SOLICITUD)" numFmtId="0" databaseField="0">
      <fieldGroup base="1">
        <rangePr groupBy="years" startDate="2025-10-08T00:00:00" endDate="2026-06-09T00:00:00"/>
        <groupItems count="4">
          <s v="&lt;08-10-2025"/>
          <s v="2025"/>
          <s v="2026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666666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277.231664178940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1793981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26136363636363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0601853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6">
        <n v="0.99999999999999989"/>
        <n v="0.97999999999999965"/>
        <n v="0.96999999999999986"/>
        <n v="0.95999999999999985"/>
        <n v="0.98499999999999988"/>
        <n v="0.96499999999999986"/>
        <n v="0.86499999999999999"/>
        <n v="0.97499999999999987"/>
        <n v="0.74"/>
        <n v="0.78"/>
        <n v="0.96999999999999964"/>
        <n v="0.83499999999999996"/>
        <n v="0.84999999999999987"/>
        <n v="0.95499999999999985"/>
        <n v="0.91499999999999981"/>
        <n v="0.80500000000000005"/>
        <n v="0.94999999999999984"/>
        <n v="0.74499999999999988"/>
        <n v="0.8"/>
        <n v="0.94"/>
        <n v="0.65999999999999992"/>
        <n v="0.75"/>
        <n v="0.92"/>
        <n v="0.59"/>
        <n v="0.7"/>
        <n v="0.92499999999999982"/>
        <n v="0.69"/>
        <n v="0.63"/>
        <n v="0.8899999999999999"/>
        <n v="0.86499999999999988"/>
        <n v="0.66999999999999993"/>
        <n v="0.8949999999999998"/>
        <n v="0.78500000000000003"/>
        <n v="0.57999999999999996"/>
        <n v="0.6"/>
        <n v="0.7649999999999999"/>
        <n v="0.56999999999999995"/>
        <n v="0.39"/>
        <n v="0.41"/>
        <n v="0.42999999999999994"/>
        <n v="0.12"/>
        <n v="0.23"/>
        <n v="0"/>
        <n v="0.81" u="1"/>
        <n v="0.71" u="1"/>
        <n v="0.83999999999999986" u="1"/>
        <n v="0.88499999999999979" u="1"/>
        <n v="0.8999999999999998" u="1"/>
        <n v="0.85999999999999988" u="1"/>
        <n v="0.83499999999999985" u="1"/>
        <n v="0.64" u="1"/>
        <n v="0.41999999999999993" u="1"/>
        <n v="0.54999999999999993" u="1"/>
        <n v="0.55999999999999994" u="1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849999999999999" u="1"/>
        <n v="0.5099999999999999" u="1"/>
        <n v="0.81999999999999984" u="1"/>
        <n v="0.944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2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20-29%"/>
        <s v="0%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5810187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61574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ERFIL ESQUINERO INTERIOR PVC 8MM BLANCO"/>
        <s v="PERFIL ESQUINERO ENCUENTRO PVC 8MM BLANCO"/>
        <s v="PLANCHA YESO CARTON RF 1.22x2.44x15 BORDE CUADRADO S/PAPEL ( 2,9768 M2 X PL=70 PLX PQTE) SKU 5001097"/>
        <s v="ESQUINERO CORNIZA EXTERIOR PVC COLOR BLANCO"/>
        <s v="CONECTOR DENTADO SIMPSON DE 3&quot; X 6&quot; (AS36B / CAJA 232 UND)"/>
        <s v="SOPORTE DE TINA STANDARD D25 H13 ( SB004819130100)"/>
        <s v="Geotextil No Tejido 0,20x500Mts 40Grs Altec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TORNILLO ZINCADO 8 x 3&quot; CRS."/>
        <s v="FIBROCEMENTO LISO 1.2 x 2.40 x 22 MM (VOLCAN)"/>
        <s v="TORNILLO CABEZA PLANA 7,7MM X 85MM (250 X CAJA) (SDW22338MB)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QUINERO GUARDAPOLVO EXTERIOR PVC COLOR BLANCO"/>
        <s v="HOLDOWN ALTA CARGA HDQ8 CON TORNILLOS SDS 3&quot;-DHQ8"/>
        <s v="PLACA LP OSB STANDAR 1.22 x2.44 x 9.5 MM APA PT-OECA095  (84 PL.xPAQ)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AISLAN GLASS 140 MM R100/349 0.375x7.20 MTS DENSIDAD 13 KG/M3 (8.1 M2) COD:4000724"/>
        <s v="ESPEJO RECTO AL. BLANCO DE 50x70 CMS"/>
        <s v="PLANCHA YESO CARTON VOLCAN RF 122 x 2.44 x 15 LINEN GREY BORDE CUADRADO 70 PLXPALLET SKU 5002205"/>
        <s v="ESMALTE AL AGUA RAL 8001"/>
        <s v="PORTA ROLLO BENTON CROMO (21BE0000100)"/>
        <s v="CUADRADILLO EXPANSION 8X8X70MM"/>
        <s v="V01-VENTANA DORMITORIOS 2 PAÑOS.INFERIOR FIJO Y SUPERIOR PROYECTANTE (2050mm X 700 mm)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EXTRACTOR VENTILACION PASIVA JONAS 4 VERSION CUADRADA F C/CELOSIA #150 BLANCO 100MM (COD: 250729)"/>
        <s v="CILINDRO 03 LLAVE/LLAVE 70MM (35X35) AI"/>
        <s v="TINA DE ACERO ESMALTADA BLANCA ANTIDESLIZANTE 130x70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PERFIL ESQUINERO ENCUENTRO"/>
        <s v="ESQUINERO CORNIZA EXTERIOR"/>
        <s v="CONECTOR DENTADO"/>
        <s v="SOPORTE TINA"/>
        <s v="CLAVO HELICOIDAL PROFIX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ESQUINERO CORNIZA INTERIOR"/>
        <s v="GRAPA T50"/>
        <s v="ESQUINERO GUARDAPOLVO EXTERIOR"/>
        <s v="PB2"/>
        <s v="OSB 9.5"/>
        <s v="AISLAN GLASS 90MM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AISLAN GLASS 140MM"/>
        <s v="VOCANITA EMPAPELADA MURO"/>
        <s v="PORTA ROLLO BENTON"/>
        <s v="CUADRADILLO EXPANSION 8X"/>
        <s v="VENTANA V-01"/>
        <s v="PERCHA SIMPLE YORK"/>
        <s v="ARGOLLA TOALLA BENTON"/>
        <s v="MANILLA JUEGO"/>
        <s v="VOLCANITA RH"/>
        <s v="MEMBRANA PVC"/>
        <s v="VENTILACIÓN PASIVA"/>
        <s v="CILINDRO 03 LLAVE/LLAVE"/>
        <s v="TINA DE ACERO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ERCIADO FENOLICO"/>
        <s v="TORNILLO SIMPSON 6&quot;"/>
        <s v="PINO 2X6X320"/>
        <s v="HOLDOWN PB1"/>
        <s v="PISO TARKET"/>
        <s v="VENTANA V.05"/>
        <s v="AISLAN GLASS 140MM"/>
        <s v="VOCANITA EMPAPELADA MURO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62902812499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950217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064328575771395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91477272727273"/>
    </cacheField>
    <cacheField name="%AVANCE FISICO MENSUAL" numFmtId="10">
      <sharedItems containsString="0" containsBlank="1" containsNumber="1" minValue="1.6129032258064512E-2" maxValue="5.700186696011919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m/>
    <n v="66070.642752"/>
    <m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m/>
    <s v=""/>
    <m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m/>
    <n v="1706308.5424560003"/>
    <m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m/>
    <n v="3119.19866"/>
    <m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m/>
    <n v="601277.10064200009"/>
    <m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m/>
    <n v="453321.13050000009"/>
    <m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m/>
    <n v="9203.5378099999998"/>
    <m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m/>
    <n v="20421.197059999999"/>
    <m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m/>
    <n v="1622474.7756000008"/>
    <m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m/>
    <n v="45608.293188000011"/>
    <m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m/>
    <n v="148200"/>
    <m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m/>
    <n v="21307.573100000001"/>
    <m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m/>
    <n v="176208"/>
    <m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m/>
    <n v="7664"/>
    <m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m/>
    <n v="11626.684384"/>
    <m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m/>
    <n v="1341.9588640000002"/>
    <m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m/>
    <n v="12140"/>
    <m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m/>
    <n v="14528"/>
    <m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m/>
    <n v="63133.935483999994"/>
    <m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m/>
    <n v="10210.598529999999"/>
    <m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m/>
    <n v="4601.7689049999999"/>
    <m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m/>
    <n v="28575.132740000001"/>
    <m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m/>
    <n v="136499.94280000002"/>
    <m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m/>
    <n v="62860.503869999957"/>
    <m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m/>
    <n v="237837.50409999999"/>
    <m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m/>
    <n v="34391.599999999999"/>
    <m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m/>
    <n v="533202.50991891895"/>
    <m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m/>
    <n v="92120"/>
    <m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m/>
    <n v="7557.04882"/>
    <m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m/>
    <n v="51720.000000000007"/>
    <m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m/>
    <n v="19003.455494999998"/>
    <m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m/>
    <n v="220260"/>
    <m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m/>
    <n v="47567.500819999994"/>
    <m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m/>
    <n v="209535.01289999983"/>
    <m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m/>
    <n v="269999.86050000007"/>
    <m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m/>
    <n v="28764.000000000004"/>
    <m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m/>
    <n v="72600"/>
    <m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m/>
    <n v="23990"/>
    <m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m/>
    <n v="4440.1755039999998"/>
    <m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m/>
    <n v="121350"/>
    <m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m/>
    <n v="191460"/>
    <m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m/>
    <n v="80724.283626000004"/>
    <m/>
    <n v="-5.5532708100066814E-3"/>
    <n v="80724.282200000001"/>
    <x v="1"/>
    <n v="46"/>
    <x v="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0"/>
    <n v="30"/>
    <x v="4"/>
    <x v="16"/>
    <n v="0.87037037037037035"/>
    <n v="0.49180327868852458"/>
    <n v="14"/>
    <n v="31"/>
    <n v="10"/>
    <n v="0.15340909090909091"/>
    <n v="0.13352272727272727"/>
    <n v="8.6647727272727279E-2"/>
    <n v="4.261363636363636E-2"/>
    <n v="0.12002840909090909"/>
  </r>
  <r>
    <x v="114"/>
    <n v="2"/>
    <n v="110"/>
    <n v="0"/>
    <n v="94"/>
    <n v="3"/>
    <n v="64"/>
    <n v="0"/>
    <n v="30"/>
    <x v="4"/>
    <x v="16"/>
    <n v="0.8545454545454545"/>
    <n v="0.46875"/>
    <n v="16"/>
    <n v="34"/>
    <n v="10"/>
    <n v="0.15625"/>
    <n v="0.13352272727272727"/>
    <n v="9.0909090909090912E-2"/>
    <n v="4.261363636363636E-2"/>
    <n v="0.12357954545454546"/>
  </r>
  <r>
    <x v="115"/>
    <n v="2"/>
    <n v="112"/>
    <n v="0"/>
    <n v="94"/>
    <n v="2"/>
    <n v="66"/>
    <n v="0"/>
    <n v="30"/>
    <x v="4"/>
    <x v="16"/>
    <n v="0.8392857142857143"/>
    <n v="0.45454545454545453"/>
    <n v="18"/>
    <n v="36"/>
    <n v="10"/>
    <n v="0.15909090909090909"/>
    <n v="0.13352272727272727"/>
    <n v="9.375E-2"/>
    <n v="4.261363636363636E-2"/>
    <n v="0.12642045454545453"/>
  </r>
  <r>
    <x v="116"/>
    <n v="2"/>
    <n v="114"/>
    <n v="0"/>
    <n v="94"/>
    <n v="2"/>
    <n v="68"/>
    <n v="0"/>
    <n v="30"/>
    <x v="4"/>
    <x v="16"/>
    <n v="0.82456140350877194"/>
    <n v="0.44117647058823528"/>
    <n v="20"/>
    <n v="38"/>
    <n v="10"/>
    <n v="0.16193181818181818"/>
    <n v="0.13352272727272727"/>
    <n v="9.6590909090909088E-2"/>
    <n v="4.261363636363636E-2"/>
    <n v="0.12926136363636365"/>
  </r>
  <r>
    <x v="117"/>
    <n v="0"/>
    <n v="114"/>
    <n v="0"/>
    <n v="94"/>
    <n v="4"/>
    <n v="72"/>
    <n v="0"/>
    <n v="30"/>
    <x v="4"/>
    <x v="16"/>
    <n v="0.82456140350877194"/>
    <n v="0.41666666666666669"/>
    <n v="20"/>
    <n v="42"/>
    <n v="10"/>
    <n v="0.16193181818181818"/>
    <n v="0.13352272727272727"/>
    <n v="0.10227272727272728"/>
    <n v="4.261363636363636E-2"/>
    <n v="0.13210227272727273"/>
  </r>
  <r>
    <x v="118"/>
    <n v="0"/>
    <n v="114"/>
    <n v="0"/>
    <n v="94"/>
    <n v="1"/>
    <n v="73"/>
    <n v="0"/>
    <n v="30"/>
    <x v="4"/>
    <x v="17"/>
    <n v="0.82456140350877194"/>
    <n v="0.41095890410958902"/>
    <n v="20"/>
    <n v="43"/>
    <n v="10"/>
    <n v="0.16193181818181818"/>
    <n v="0.13352272727272727"/>
    <n v="0.10369318181818182"/>
    <n v="4.261363636363636E-2"/>
    <n v="0.1328125"/>
  </r>
  <r>
    <x v="119"/>
    <n v="2"/>
    <n v="116"/>
    <n v="0"/>
    <n v="94"/>
    <n v="1"/>
    <n v="74"/>
    <n v="0"/>
    <n v="30"/>
    <x v="4"/>
    <x v="17"/>
    <n v="0.81034482758620685"/>
    <n v="0.40540540540540543"/>
    <n v="22"/>
    <n v="44"/>
    <n v="10"/>
    <n v="0.16477272727272727"/>
    <n v="0.13352272727272727"/>
    <n v="0.10511363636363637"/>
    <n v="4.261363636363636E-2"/>
    <n v="0.13494318181818182"/>
  </r>
  <r>
    <x v="120"/>
    <n v="2"/>
    <n v="118"/>
    <n v="0"/>
    <n v="94"/>
    <n v="1"/>
    <n v="75"/>
    <n v="0"/>
    <n v="30"/>
    <x v="4"/>
    <x v="17"/>
    <n v="0.79661016949152541"/>
    <n v="0.4"/>
    <n v="24"/>
    <n v="45"/>
    <n v="10"/>
    <n v="0.16761363636363635"/>
    <n v="0.13352272727272727"/>
    <n v="0.10653409090909091"/>
    <n v="4.261363636363636E-2"/>
    <n v="0.13707386363636365"/>
  </r>
  <r>
    <x v="121"/>
    <n v="2"/>
    <n v="120"/>
    <n v="0"/>
    <n v="94"/>
    <n v="2"/>
    <n v="77"/>
    <n v="0"/>
    <n v="30"/>
    <x v="4"/>
    <x v="17"/>
    <n v="0.78333333333333333"/>
    <n v="0.38961038961038963"/>
    <n v="26"/>
    <n v="47"/>
    <n v="10"/>
    <n v="0.17045454545454544"/>
    <n v="0.13352272727272727"/>
    <n v="0.109375"/>
    <n v="4.261363636363636E-2"/>
    <n v="0.13991477272727271"/>
  </r>
  <r>
    <x v="122"/>
    <n v="2"/>
    <n v="122"/>
    <n v="0"/>
    <n v="94"/>
    <n v="1"/>
    <n v="78"/>
    <n v="0"/>
    <n v="30"/>
    <x v="4"/>
    <x v="17"/>
    <n v="0.77049180327868849"/>
    <n v="0.38461538461538464"/>
    <n v="28"/>
    <n v="48"/>
    <n v="10"/>
    <n v="0.17329545454545456"/>
    <n v="0.13352272727272727"/>
    <n v="0.11079545454545454"/>
    <n v="4.261363636363636E-2"/>
    <n v="0.14204545454545456"/>
  </r>
  <r>
    <x v="123"/>
    <n v="2"/>
    <n v="124"/>
    <n v="0"/>
    <n v="94"/>
    <n v="1"/>
    <n v="79"/>
    <n v="0"/>
    <n v="30"/>
    <x v="4"/>
    <x v="17"/>
    <n v="0.75806451612903225"/>
    <n v="0.379746835443038"/>
    <n v="30"/>
    <n v="49"/>
    <n v="10"/>
    <n v="0.17613636363636365"/>
    <n v="0.13352272727272727"/>
    <n v="0.11221590909090909"/>
    <n v="4.261363636363636E-2"/>
    <n v="0.14417613636363635"/>
  </r>
  <r>
    <x v="124"/>
    <n v="0"/>
    <n v="124"/>
    <n v="0"/>
    <n v="94"/>
    <n v="2"/>
    <n v="81"/>
    <n v="0"/>
    <n v="30"/>
    <x v="4"/>
    <x v="17"/>
    <n v="0.75806451612903225"/>
    <n v="0.37037037037037035"/>
    <n v="30"/>
    <n v="51"/>
    <n v="10"/>
    <n v="0.17613636363636365"/>
    <n v="0.13352272727272727"/>
    <n v="0.11505681818181818"/>
    <n v="4.261363636363636E-2"/>
    <n v="0.14559659090909091"/>
  </r>
  <r>
    <x v="125"/>
    <n v="0"/>
    <n v="124"/>
    <n v="0"/>
    <n v="94"/>
    <n v="1"/>
    <n v="82"/>
    <n v="0"/>
    <n v="30"/>
    <x v="4"/>
    <x v="18"/>
    <n v="0.75806451612903225"/>
    <n v="0.36585365853658536"/>
    <n v="30"/>
    <n v="52"/>
    <n v="11"/>
    <n v="0.17613636363636365"/>
    <n v="0.13352272727272727"/>
    <n v="0.11647727272727272"/>
    <n v="4.261363636363636E-2"/>
    <n v="0.14630681818181818"/>
  </r>
  <r>
    <x v="126"/>
    <n v="2"/>
    <n v="126"/>
    <n v="0"/>
    <n v="94"/>
    <n v="1"/>
    <n v="83"/>
    <n v="0"/>
    <n v="30"/>
    <x v="4"/>
    <x v="18"/>
    <n v="0.74603174603174605"/>
    <n v="0.36144578313253012"/>
    <n v="32"/>
    <n v="53"/>
    <n v="11"/>
    <n v="0.17897727272727273"/>
    <n v="0.13352272727272727"/>
    <n v="0.11789772727272728"/>
    <n v="4.261363636363636E-2"/>
    <n v="0.1484375"/>
  </r>
  <r>
    <x v="127"/>
    <n v="2"/>
    <n v="128"/>
    <n v="0"/>
    <n v="94"/>
    <n v="2"/>
    <n v="85"/>
    <n v="0"/>
    <n v="30"/>
    <x v="4"/>
    <x v="18"/>
    <n v="0.734375"/>
    <n v="0.35294117647058826"/>
    <n v="34"/>
    <n v="55"/>
    <n v="11"/>
    <n v="0.18181818181818182"/>
    <n v="0.13352272727272727"/>
    <n v="0.12073863636363637"/>
    <n v="4.261363636363636E-2"/>
    <n v="0.15127840909090909"/>
  </r>
  <r>
    <x v="128"/>
    <n v="2"/>
    <n v="130"/>
    <n v="0"/>
    <n v="94"/>
    <n v="2"/>
    <n v="87"/>
    <n v="0"/>
    <n v="30"/>
    <x v="4"/>
    <x v="18"/>
    <n v="0.72307692307692306"/>
    <n v="0.34482758620689657"/>
    <n v="36"/>
    <n v="57"/>
    <n v="11"/>
    <n v="0.18465909090909091"/>
    <n v="0.13352272727272727"/>
    <n v="0.12357954545454546"/>
    <n v="4.261363636363636E-2"/>
    <n v="0.15411931818181818"/>
  </r>
  <r>
    <x v="129"/>
    <n v="3"/>
    <n v="133"/>
    <n v="0"/>
    <n v="94"/>
    <n v="1"/>
    <n v="88"/>
    <n v="0"/>
    <n v="30"/>
    <x v="4"/>
    <x v="18"/>
    <n v="0.70676691729323304"/>
    <n v="0.34090909090909088"/>
    <n v="39"/>
    <n v="58"/>
    <n v="11"/>
    <n v="0.18892045454545456"/>
    <n v="0.13352272727272727"/>
    <n v="0.125"/>
    <n v="4.261363636363636E-2"/>
    <n v="0.15696022727272729"/>
  </r>
  <r>
    <x v="130"/>
    <n v="2"/>
    <n v="135"/>
    <n v="0"/>
    <n v="94"/>
    <n v="1"/>
    <n v="89"/>
    <n v="0"/>
    <n v="30"/>
    <x v="4"/>
    <x v="18"/>
    <n v="0.6962962962962963"/>
    <n v="0.33707865168539325"/>
    <n v="41"/>
    <n v="59"/>
    <n v="11"/>
    <n v="0.19176136363636365"/>
    <n v="0.13352272727272727"/>
    <n v="0.12642045454545456"/>
    <n v="4.261363636363636E-2"/>
    <n v="0.15909090909090912"/>
  </r>
  <r>
    <x v="131"/>
    <n v="0"/>
    <n v="135"/>
    <n v="0"/>
    <n v="94"/>
    <n v="3"/>
    <n v="92"/>
    <n v="0"/>
    <n v="30"/>
    <x v="4"/>
    <x v="18"/>
    <n v="0.6962962962962963"/>
    <n v="0.32608695652173914"/>
    <n v="41"/>
    <n v="62"/>
    <n v="11"/>
    <n v="0.19176136363636365"/>
    <n v="0.13352272727272727"/>
    <n v="0.13068181818181818"/>
    <n v="4.261363636363636E-2"/>
    <n v="0.16122159090909091"/>
  </r>
  <r>
    <x v="132"/>
    <n v="0"/>
    <n v="135"/>
    <n v="0"/>
    <n v="94"/>
    <n v="1"/>
    <n v="93"/>
    <n v="0"/>
    <n v="30"/>
    <x v="4"/>
    <x v="19"/>
    <n v="0.6962962962962963"/>
    <n v="0.32258064516129031"/>
    <n v="41"/>
    <n v="63"/>
    <n v="5"/>
    <n v="0.19176136363636365"/>
    <n v="0.13352272727272727"/>
    <n v="0.13210227272727273"/>
    <n v="4.261363636363636E-2"/>
    <n v="0.16193181818181818"/>
  </r>
  <r>
    <x v="133"/>
    <n v="3"/>
    <n v="138"/>
    <n v="0"/>
    <n v="94"/>
    <n v="1"/>
    <n v="94"/>
    <n v="0"/>
    <n v="30"/>
    <x v="4"/>
    <x v="19"/>
    <n v="0.6811594202898551"/>
    <n v="0.31914893617021278"/>
    <n v="44"/>
    <n v="64"/>
    <n v="5"/>
    <n v="0.19602272727272727"/>
    <n v="0.13352272727272727"/>
    <n v="0.13352272727272727"/>
    <n v="4.261363636363636E-2"/>
    <n v="0.16477272727272727"/>
  </r>
  <r>
    <x v="134"/>
    <n v="2"/>
    <n v="140"/>
    <n v="0"/>
    <n v="94"/>
    <n v="1"/>
    <n v="95"/>
    <n v="0"/>
    <n v="30"/>
    <x v="4"/>
    <x v="19"/>
    <n v="0.67142857142857137"/>
    <n v="0.31578947368421051"/>
    <n v="46"/>
    <n v="65"/>
    <n v="5"/>
    <n v="0.19886363636363635"/>
    <n v="0.13352272727272727"/>
    <n v="0.13494318181818182"/>
    <n v="4.261363636363636E-2"/>
    <n v="0.16690340909090909"/>
  </r>
  <r>
    <x v="135"/>
    <n v="3"/>
    <n v="143"/>
    <n v="0"/>
    <n v="94"/>
    <n v="1"/>
    <n v="96"/>
    <n v="0"/>
    <n v="30"/>
    <x v="5"/>
    <x v="19"/>
    <n v="0.65734265734265729"/>
    <n v="0.3125"/>
    <n v="49"/>
    <n v="66"/>
    <n v="8"/>
    <n v="0.203125"/>
    <n v="0.13352272727272727"/>
    <n v="0.13636363636363635"/>
    <n v="4.261363636363636E-2"/>
    <n v="0.16974431818181818"/>
  </r>
  <r>
    <x v="136"/>
    <n v="2"/>
    <n v="145"/>
    <n v="0"/>
    <n v="94"/>
    <n v="2"/>
    <n v="98"/>
    <n v="0"/>
    <n v="30"/>
    <x v="5"/>
    <x v="19"/>
    <n v="0.64827586206896548"/>
    <n v="0.30612244897959184"/>
    <n v="51"/>
    <n v="68"/>
    <n v="8"/>
    <n v="0.20596590909090909"/>
    <n v="0.13352272727272727"/>
    <n v="0.13920454545454544"/>
    <n v="4.261363636363636E-2"/>
    <n v="0.17258522727272727"/>
  </r>
  <r>
    <x v="137"/>
    <n v="3"/>
    <n v="148"/>
    <n v="0"/>
    <n v="94"/>
    <n v="2"/>
    <n v="100"/>
    <n v="0"/>
    <n v="30"/>
    <x v="5"/>
    <x v="19"/>
    <n v="0.63513513513513509"/>
    <n v="0.3"/>
    <n v="54"/>
    <n v="70"/>
    <n v="8"/>
    <n v="0.21022727272727273"/>
    <n v="0.13352272727272727"/>
    <n v="0.14204545454545456"/>
    <n v="4.261363636363636E-2"/>
    <n v="0.17613636363636365"/>
  </r>
  <r>
    <x v="138"/>
    <n v="0"/>
    <n v="148"/>
    <n v="0"/>
    <n v="94"/>
    <n v="2"/>
    <n v="102"/>
    <n v="0"/>
    <n v="30"/>
    <x v="5"/>
    <x v="19"/>
    <n v="0.63513513513513509"/>
    <n v="0.29411764705882354"/>
    <n v="54"/>
    <n v="72"/>
    <n v="8"/>
    <n v="0.21022727272727273"/>
    <n v="0.13352272727272727"/>
    <n v="0.14488636363636365"/>
    <n v="4.261363636363636E-2"/>
    <n v="0.17755681818181818"/>
  </r>
  <r>
    <x v="139"/>
    <n v="0"/>
    <n v="148"/>
    <n v="0"/>
    <n v="94"/>
    <n v="1"/>
    <n v="103"/>
    <n v="0"/>
    <n v="30"/>
    <x v="5"/>
    <x v="20"/>
    <n v="0.63513513513513509"/>
    <n v="0.29126213592233008"/>
    <n v="54"/>
    <n v="73"/>
    <n v="12"/>
    <n v="0.21022727272727273"/>
    <n v="0.13352272727272727"/>
    <n v="0.14630681818181818"/>
    <n v="4.261363636363636E-2"/>
    <n v="0.17826704545454547"/>
  </r>
  <r>
    <x v="140"/>
    <n v="2"/>
    <n v="150"/>
    <n v="0"/>
    <n v="94"/>
    <n v="2"/>
    <n v="105"/>
    <n v="0"/>
    <n v="30"/>
    <x v="5"/>
    <x v="20"/>
    <n v="0.62666666666666671"/>
    <n v="0.2857142857142857"/>
    <n v="56"/>
    <n v="75"/>
    <n v="12"/>
    <n v="0.21306818181818182"/>
    <n v="0.13352272727272727"/>
    <n v="0.14914772727272727"/>
    <n v="4.261363636363636E-2"/>
    <n v="0.18110795454545453"/>
  </r>
  <r>
    <x v="141"/>
    <n v="3"/>
    <n v="153"/>
    <n v="0"/>
    <n v="94"/>
    <n v="2"/>
    <n v="107"/>
    <n v="0"/>
    <n v="30"/>
    <x v="5"/>
    <x v="20"/>
    <n v="0.6143790849673203"/>
    <n v="0.28037383177570091"/>
    <n v="59"/>
    <n v="77"/>
    <n v="12"/>
    <n v="0.21732954545454544"/>
    <n v="0.13352272727272727"/>
    <n v="0.15198863636363635"/>
    <n v="4.261363636363636E-2"/>
    <n v="0.18465909090909088"/>
  </r>
  <r>
    <x v="142"/>
    <n v="2"/>
    <n v="155"/>
    <n v="0"/>
    <n v="94"/>
    <n v="1"/>
    <n v="108"/>
    <n v="0"/>
    <n v="30"/>
    <x v="5"/>
    <x v="20"/>
    <n v="0.6064516129032258"/>
    <n v="0.27777777777777779"/>
    <n v="61"/>
    <n v="78"/>
    <n v="12"/>
    <n v="0.22017045454545456"/>
    <n v="0.13352272727272727"/>
    <n v="0.15340909090909091"/>
    <n v="4.261363636363636E-2"/>
    <n v="0.18678977272727273"/>
  </r>
  <r>
    <x v="143"/>
    <n v="3"/>
    <n v="158"/>
    <n v="0"/>
    <n v="94"/>
    <n v="2"/>
    <n v="110"/>
    <n v="0"/>
    <n v="30"/>
    <x v="5"/>
    <x v="20"/>
    <n v="0.59493670886075944"/>
    <n v="0.27272727272727271"/>
    <n v="64"/>
    <n v="80"/>
    <n v="12"/>
    <n v="0.22443181818181818"/>
    <n v="0.13352272727272727"/>
    <n v="0.15625"/>
    <n v="4.261363636363636E-2"/>
    <n v="0.19034090909090909"/>
  </r>
  <r>
    <x v="144"/>
    <n v="2"/>
    <n v="160"/>
    <n v="0"/>
    <n v="94"/>
    <n v="1"/>
    <n v="111"/>
    <n v="0"/>
    <n v="30"/>
    <x v="5"/>
    <x v="20"/>
    <n v="0.58750000000000002"/>
    <n v="0.27027027027027029"/>
    <n v="66"/>
    <n v="81"/>
    <n v="12"/>
    <n v="0.22727272727272727"/>
    <n v="0.13352272727272727"/>
    <n v="0.15767045454545456"/>
    <n v="4.261363636363636E-2"/>
    <n v="0.19247159090909091"/>
  </r>
  <r>
    <x v="145"/>
    <n v="0"/>
    <n v="160"/>
    <n v="0"/>
    <n v="94"/>
    <n v="1"/>
    <n v="112"/>
    <n v="0"/>
    <n v="30"/>
    <x v="5"/>
    <x v="20"/>
    <n v="0.58750000000000002"/>
    <n v="0.26785714285714285"/>
    <n v="66"/>
    <n v="82"/>
    <n v="12"/>
    <n v="0.22727272727272727"/>
    <n v="0.13352272727272727"/>
    <n v="0.15909090909090909"/>
    <n v="4.261363636363636E-2"/>
    <n v="0.19318181818181818"/>
  </r>
  <r>
    <x v="146"/>
    <n v="0"/>
    <n v="160"/>
    <n v="0"/>
    <n v="94"/>
    <n v="2"/>
    <n v="114"/>
    <n v="0"/>
    <n v="30"/>
    <x v="5"/>
    <x v="21"/>
    <n v="0.58750000000000002"/>
    <n v="0.26315789473684209"/>
    <n v="66"/>
    <n v="84"/>
    <n v="13"/>
    <n v="0.22727272727272727"/>
    <n v="0.13352272727272727"/>
    <n v="0.16193181818181818"/>
    <n v="4.261363636363636E-2"/>
    <n v="0.19460227272727271"/>
  </r>
  <r>
    <x v="147"/>
    <n v="3"/>
    <n v="163"/>
    <n v="0"/>
    <n v="94"/>
    <n v="2"/>
    <n v="116"/>
    <n v="0"/>
    <n v="30"/>
    <x v="5"/>
    <x v="21"/>
    <n v="0.57668711656441718"/>
    <n v="0.25862068965517243"/>
    <n v="69"/>
    <n v="86"/>
    <n v="13"/>
    <n v="0.23153409090909091"/>
    <n v="0.13352272727272727"/>
    <n v="0.16477272727272727"/>
    <n v="4.261363636363636E-2"/>
    <n v="0.19815340909090909"/>
  </r>
  <r>
    <x v="148"/>
    <n v="2"/>
    <n v="165"/>
    <n v="0"/>
    <n v="94"/>
    <n v="1"/>
    <n v="117"/>
    <n v="0"/>
    <n v="30"/>
    <x v="5"/>
    <x v="21"/>
    <n v="0.5696969696969697"/>
    <n v="0.25641025641025639"/>
    <n v="71"/>
    <n v="87"/>
    <n v="13"/>
    <n v="0.234375"/>
    <n v="0.13352272727272727"/>
    <n v="0.16619318181818182"/>
    <n v="4.261363636363636E-2"/>
    <n v="0.20028409090909091"/>
  </r>
  <r>
    <x v="149"/>
    <n v="3"/>
    <n v="168"/>
    <n v="0"/>
    <n v="94"/>
    <n v="1"/>
    <n v="118"/>
    <n v="0"/>
    <n v="30"/>
    <x v="5"/>
    <x v="21"/>
    <n v="0.55952380952380953"/>
    <n v="0.25423728813559321"/>
    <n v="74"/>
    <n v="88"/>
    <n v="13"/>
    <n v="0.23863636363636365"/>
    <n v="0.13352272727272727"/>
    <n v="0.16761363636363635"/>
    <n v="4.261363636363636E-2"/>
    <n v="0.203125"/>
  </r>
  <r>
    <x v="150"/>
    <n v="2"/>
    <n v="170"/>
    <n v="0"/>
    <n v="94"/>
    <n v="3"/>
    <n v="121"/>
    <n v="0"/>
    <n v="30"/>
    <x v="5"/>
    <x v="21"/>
    <n v="0.55294117647058827"/>
    <n v="0.24793388429752067"/>
    <n v="76"/>
    <n v="91"/>
    <n v="13"/>
    <n v="0.24147727272727273"/>
    <n v="0.13352272727272727"/>
    <n v="0.171875"/>
    <n v="4.261363636363636E-2"/>
    <n v="0.20667613636363635"/>
  </r>
  <r>
    <x v="151"/>
    <n v="3"/>
    <n v="173"/>
    <n v="0"/>
    <n v="94"/>
    <n v="3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2"/>
    <n v="0"/>
    <n v="173"/>
    <n v="0"/>
    <n v="94"/>
    <n v="0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3"/>
    <n v="0"/>
    <n v="173"/>
    <n v="0"/>
    <n v="94"/>
    <n v="1"/>
    <n v="125"/>
    <n v="0"/>
    <n v="30"/>
    <x v="5"/>
    <x v="22"/>
    <n v="0.54335260115606931"/>
    <n v="0.24"/>
    <n v="79"/>
    <n v="95"/>
    <n v="12"/>
    <n v="0.24573863636363635"/>
    <n v="0.13352272727272727"/>
    <n v="0.17755681818181818"/>
    <n v="4.261363636363636E-2"/>
    <n v="0.21164772727272727"/>
  </r>
  <r>
    <x v="154"/>
    <n v="2"/>
    <n v="175"/>
    <n v="0"/>
    <n v="94"/>
    <n v="1"/>
    <n v="126"/>
    <n v="0"/>
    <n v="30"/>
    <x v="5"/>
    <x v="22"/>
    <n v="0.53714285714285714"/>
    <n v="0.23809523809523808"/>
    <n v="81"/>
    <n v="96"/>
    <n v="12"/>
    <n v="0.24857954545454544"/>
    <n v="0.13352272727272727"/>
    <n v="0.17897727272727273"/>
    <n v="4.261363636363636E-2"/>
    <n v="0.21377840909090909"/>
  </r>
  <r>
    <x v="155"/>
    <n v="3"/>
    <n v="178"/>
    <n v="0"/>
    <n v="94"/>
    <n v="3"/>
    <n v="129"/>
    <n v="0"/>
    <n v="30"/>
    <x v="5"/>
    <x v="22"/>
    <n v="0.5280898876404494"/>
    <n v="0.23255813953488372"/>
    <n v="84"/>
    <n v="99"/>
    <n v="12"/>
    <n v="0.25284090909090912"/>
    <n v="0.13352272727272727"/>
    <n v="0.18323863636363635"/>
    <n v="4.261363636363636E-2"/>
    <n v="0.21803977272727273"/>
  </r>
  <r>
    <x v="156"/>
    <n v="2"/>
    <n v="180"/>
    <n v="0"/>
    <n v="94"/>
    <n v="2"/>
    <n v="131"/>
    <n v="0"/>
    <n v="30"/>
    <x v="5"/>
    <x v="22"/>
    <n v="0.52222222222222225"/>
    <n v="0.22900763358778625"/>
    <n v="86"/>
    <n v="101"/>
    <n v="12"/>
    <n v="0.25568181818181818"/>
    <n v="0.13352272727272727"/>
    <n v="0.18607954545454544"/>
    <n v="4.261363636363636E-2"/>
    <n v="0.22088068181818182"/>
  </r>
  <r>
    <x v="157"/>
    <n v="3"/>
    <n v="183"/>
    <n v="0"/>
    <n v="94"/>
    <n v="2"/>
    <n v="133"/>
    <n v="0"/>
    <n v="30"/>
    <x v="5"/>
    <x v="22"/>
    <n v="0.51366120218579236"/>
    <n v="0.22556390977443608"/>
    <n v="89"/>
    <n v="103"/>
    <n v="12"/>
    <n v="0.25994318181818182"/>
    <n v="0.13352272727272727"/>
    <n v="0.18892045454545456"/>
    <n v="4.261363636363636E-2"/>
    <n v="0.22443181818181818"/>
  </r>
  <r>
    <x v="158"/>
    <n v="2"/>
    <n v="185"/>
    <n v="0"/>
    <n v="94"/>
    <n v="2"/>
    <n v="135"/>
    <n v="0"/>
    <n v="30"/>
    <x v="5"/>
    <x v="22"/>
    <n v="0.50810810810810814"/>
    <n v="0.22222222222222221"/>
    <n v="91"/>
    <n v="105"/>
    <n v="12"/>
    <n v="0.26278409090909088"/>
    <n v="0.13352272727272727"/>
    <n v="0.19176136363636365"/>
    <n v="4.261363636363636E-2"/>
    <n v="0.22727272727272727"/>
  </r>
  <r>
    <x v="159"/>
    <n v="0"/>
    <n v="185"/>
    <n v="0"/>
    <n v="94"/>
    <n v="1"/>
    <n v="136"/>
    <n v="0"/>
    <n v="30"/>
    <x v="5"/>
    <x v="22"/>
    <n v="0.50810810810810814"/>
    <n v="0.22058823529411764"/>
    <n v="91"/>
    <n v="106"/>
    <n v="12"/>
    <n v="0.26278409090909088"/>
    <n v="0.13352272727272727"/>
    <n v="0.19318181818181818"/>
    <n v="4.261363636363636E-2"/>
    <n v="0.22798295454545453"/>
  </r>
  <r>
    <x v="160"/>
    <n v="0"/>
    <n v="185"/>
    <n v="0"/>
    <n v="94"/>
    <n v="2"/>
    <n v="138"/>
    <n v="0"/>
    <n v="30"/>
    <x v="5"/>
    <x v="23"/>
    <n v="0.50810810810810814"/>
    <n v="0.21739130434782608"/>
    <n v="91"/>
    <n v="108"/>
    <n v="13"/>
    <n v="0.26278409090909088"/>
    <n v="0.13352272727272727"/>
    <n v="0.19602272727272727"/>
    <n v="4.261363636363636E-2"/>
    <n v="0.22940340909090906"/>
  </r>
  <r>
    <x v="161"/>
    <n v="3"/>
    <n v="188"/>
    <n v="0"/>
    <n v="94"/>
    <n v="2"/>
    <n v="140"/>
    <n v="0"/>
    <n v="30"/>
    <x v="5"/>
    <x v="23"/>
    <n v="0.5"/>
    <n v="0.21428571428571427"/>
    <n v="94"/>
    <n v="110"/>
    <n v="13"/>
    <n v="0.26704545454545453"/>
    <n v="0.13352272727272727"/>
    <n v="0.19886363636363635"/>
    <n v="4.261363636363636E-2"/>
    <n v="0.23295454545454544"/>
  </r>
  <r>
    <x v="162"/>
    <n v="2"/>
    <n v="190"/>
    <n v="0"/>
    <n v="94"/>
    <n v="3"/>
    <n v="143"/>
    <n v="0"/>
    <n v="30"/>
    <x v="5"/>
    <x v="23"/>
    <n v="0.49473684210526314"/>
    <n v="0.20979020979020979"/>
    <n v="96"/>
    <n v="113"/>
    <n v="13"/>
    <n v="0.26988636363636365"/>
    <n v="0.13352272727272727"/>
    <n v="0.203125"/>
    <n v="4.261363636363636E-2"/>
    <n v="0.23650568181818182"/>
  </r>
  <r>
    <x v="163"/>
    <n v="3"/>
    <n v="193"/>
    <n v="0"/>
    <n v="94"/>
    <n v="2"/>
    <n v="145"/>
    <n v="0"/>
    <n v="30"/>
    <x v="5"/>
    <x v="23"/>
    <n v="0.48704663212435234"/>
    <n v="0.20689655172413793"/>
    <n v="99"/>
    <n v="115"/>
    <n v="13"/>
    <n v="0.27414772727272729"/>
    <n v="0.13352272727272727"/>
    <n v="0.20596590909090909"/>
    <n v="4.261363636363636E-2"/>
    <n v="0.24005681818181818"/>
  </r>
  <r>
    <x v="164"/>
    <n v="2"/>
    <n v="195"/>
    <n v="0"/>
    <n v="94"/>
    <n v="0"/>
    <n v="145"/>
    <n v="0"/>
    <n v="30"/>
    <x v="5"/>
    <x v="23"/>
    <n v="0.48205128205128206"/>
    <n v="0.20689655172413793"/>
    <n v="101"/>
    <n v="115"/>
    <n v="13"/>
    <n v="0.27698863636363635"/>
    <n v="0.13352272727272727"/>
    <n v="0.20596590909090909"/>
    <n v="4.261363636363636E-2"/>
    <n v="0.24147727272727271"/>
  </r>
  <r>
    <x v="165"/>
    <n v="3"/>
    <n v="198"/>
    <n v="0"/>
    <n v="94"/>
    <n v="3"/>
    <n v="148"/>
    <n v="0"/>
    <n v="30"/>
    <x v="5"/>
    <x v="23"/>
    <n v="0.47474747474747475"/>
    <n v="0.20270270270270271"/>
    <n v="104"/>
    <n v="118"/>
    <n v="13"/>
    <n v="0.28125"/>
    <n v="0.13352272727272727"/>
    <n v="0.21022727272727273"/>
    <n v="4.261363636363636E-2"/>
    <n v="0.24573863636363635"/>
  </r>
  <r>
    <x v="166"/>
    <n v="0"/>
    <n v="198"/>
    <n v="0"/>
    <n v="94"/>
    <n v="2"/>
    <n v="150"/>
    <n v="0"/>
    <n v="30"/>
    <x v="6"/>
    <x v="23"/>
    <n v="0.47474747474747475"/>
    <n v="0.2"/>
    <n v="104"/>
    <n v="120"/>
    <n v="0"/>
    <n v="0.28125"/>
    <n v="0.13352272727272727"/>
    <n v="0.21306818181818182"/>
    <n v="4.261363636363636E-2"/>
    <n v="0.24715909090909091"/>
  </r>
  <r>
    <x v="167"/>
    <n v="0"/>
    <n v="198"/>
    <n v="0"/>
    <n v="94"/>
    <n v="3"/>
    <n v="153"/>
    <n v="0"/>
    <n v="30"/>
    <x v="6"/>
    <x v="24"/>
    <n v="0.47474747474747475"/>
    <n v="0.19607843137254902"/>
    <n v="104"/>
    <n v="123"/>
    <n v="12"/>
    <n v="0.28125"/>
    <n v="0.13352272727272727"/>
    <n v="0.21732954545454544"/>
    <n v="4.261363636363636E-2"/>
    <n v="0.24928977272727271"/>
  </r>
  <r>
    <x v="168"/>
    <n v="2"/>
    <n v="200"/>
    <n v="0"/>
    <n v="94"/>
    <n v="2"/>
    <n v="155"/>
    <n v="0"/>
    <n v="30"/>
    <x v="6"/>
    <x v="24"/>
    <n v="0.47"/>
    <n v="0.19354838709677419"/>
    <n v="106"/>
    <n v="125"/>
    <n v="12"/>
    <n v="0.28409090909090912"/>
    <n v="0.13352272727272727"/>
    <n v="0.22017045454545456"/>
    <n v="4.261363636363636E-2"/>
    <n v="0.25213068181818182"/>
  </r>
  <r>
    <x v="169"/>
    <n v="3"/>
    <n v="203"/>
    <n v="0"/>
    <n v="94"/>
    <n v="3"/>
    <n v="158"/>
    <n v="0"/>
    <n v="30"/>
    <x v="6"/>
    <x v="24"/>
    <n v="0.46305418719211822"/>
    <n v="0.189873417721519"/>
    <n v="109"/>
    <n v="128"/>
    <n v="12"/>
    <n v="0.28835227272727271"/>
    <n v="0.13352272727272727"/>
    <n v="0.22443181818181818"/>
    <n v="4.261363636363636E-2"/>
    <n v="0.25639204545454541"/>
  </r>
  <r>
    <x v="170"/>
    <n v="2"/>
    <n v="205"/>
    <n v="0"/>
    <n v="94"/>
    <n v="1"/>
    <n v="159"/>
    <n v="0"/>
    <n v="30"/>
    <x v="6"/>
    <x v="24"/>
    <n v="0.45853658536585368"/>
    <n v="0.18867924528301888"/>
    <n v="111"/>
    <n v="129"/>
    <n v="12"/>
    <n v="0.29119318181818182"/>
    <n v="0.13352272727272727"/>
    <n v="0.22585227272727273"/>
    <n v="4.261363636363636E-2"/>
    <n v="0.25852272727272729"/>
  </r>
  <r>
    <x v="171"/>
    <n v="3"/>
    <n v="208"/>
    <n v="0"/>
    <n v="94"/>
    <n v="2"/>
    <n v="161"/>
    <n v="0"/>
    <n v="30"/>
    <x v="6"/>
    <x v="24"/>
    <n v="0.45192307692307693"/>
    <n v="0.18633540372670807"/>
    <n v="114"/>
    <n v="131"/>
    <n v="12"/>
    <n v="0.29545454545454547"/>
    <n v="0.13352272727272727"/>
    <n v="0.22869318181818182"/>
    <n v="4.261363636363636E-2"/>
    <n v="0.26207386363636365"/>
  </r>
  <r>
    <x v="172"/>
    <n v="2"/>
    <n v="210"/>
    <n v="0"/>
    <n v="94"/>
    <n v="1"/>
    <n v="162"/>
    <n v="0"/>
    <n v="30"/>
    <x v="6"/>
    <x v="24"/>
    <n v="0.44761904761904764"/>
    <n v="0.18518518518518517"/>
    <n v="116"/>
    <n v="132"/>
    <n v="12"/>
    <n v="0.29829545454545453"/>
    <n v="0.13352272727272727"/>
    <n v="0.23011363636363635"/>
    <n v="4.261363636363636E-2"/>
    <n v="0.26420454545454541"/>
  </r>
  <r>
    <x v="173"/>
    <n v="0"/>
    <n v="210"/>
    <n v="0"/>
    <n v="94"/>
    <n v="1"/>
    <n v="163"/>
    <n v="0"/>
    <n v="30"/>
    <x v="6"/>
    <x v="24"/>
    <n v="0.44761904761904764"/>
    <n v="0.18404907975460122"/>
    <n v="116"/>
    <n v="133"/>
    <n v="12"/>
    <n v="0.29829545454545453"/>
    <n v="0.13352272727272727"/>
    <n v="0.23153409090909091"/>
    <n v="4.261363636363636E-2"/>
    <n v="0.26491477272727271"/>
  </r>
  <r>
    <x v="174"/>
    <n v="0"/>
    <n v="210"/>
    <n v="0"/>
    <n v="94"/>
    <n v="2"/>
    <n v="165"/>
    <n v="0"/>
    <n v="30"/>
    <x v="6"/>
    <x v="25"/>
    <n v="0.44761904761904764"/>
    <n v="0.18181818181818182"/>
    <n v="116"/>
    <n v="135"/>
    <n v="13"/>
    <n v="0.29829545454545453"/>
    <n v="0.13352272727272727"/>
    <n v="0.234375"/>
    <n v="4.261363636363636E-2"/>
    <n v="0.26633522727272729"/>
  </r>
  <r>
    <x v="175"/>
    <n v="3"/>
    <n v="213"/>
    <n v="0"/>
    <n v="94"/>
    <n v="3"/>
    <n v="168"/>
    <n v="0"/>
    <n v="30"/>
    <x v="6"/>
    <x v="25"/>
    <n v="0.44131455399061031"/>
    <n v="0.17857142857142858"/>
    <n v="119"/>
    <n v="138"/>
    <n v="13"/>
    <n v="0.30255681818181818"/>
    <n v="0.13352272727272727"/>
    <n v="0.23863636363636365"/>
    <n v="4.261363636363636E-2"/>
    <n v="0.27059659090909094"/>
  </r>
  <r>
    <x v="176"/>
    <n v="2"/>
    <n v="215"/>
    <n v="0"/>
    <n v="94"/>
    <n v="2"/>
    <n v="170"/>
    <n v="0"/>
    <n v="30"/>
    <x v="6"/>
    <x v="25"/>
    <n v="0.43720930232558142"/>
    <n v="0.17647058823529413"/>
    <n v="121"/>
    <n v="140"/>
    <n v="13"/>
    <n v="0.30539772727272729"/>
    <n v="0.13352272727272727"/>
    <n v="0.24147727272727273"/>
    <n v="4.261363636363636E-2"/>
    <n v="0.2734375"/>
  </r>
  <r>
    <x v="177"/>
    <n v="3"/>
    <n v="218"/>
    <n v="0"/>
    <n v="94"/>
    <n v="3"/>
    <n v="173"/>
    <n v="0"/>
    <n v="30"/>
    <x v="6"/>
    <x v="25"/>
    <n v="0.43119266055045874"/>
    <n v="0.17341040462427745"/>
    <n v="124"/>
    <n v="143"/>
    <n v="13"/>
    <n v="0.30965909090909088"/>
    <n v="0.13352272727272727"/>
    <n v="0.24573863636363635"/>
    <n v="4.261363636363636E-2"/>
    <n v="0.27769886363636365"/>
  </r>
  <r>
    <x v="178"/>
    <n v="2"/>
    <n v="220"/>
    <n v="0"/>
    <n v="94"/>
    <n v="2"/>
    <n v="175"/>
    <n v="0"/>
    <n v="30"/>
    <x v="6"/>
    <x v="25"/>
    <n v="0.42727272727272725"/>
    <n v="0.17142857142857143"/>
    <n v="126"/>
    <n v="145"/>
    <n v="13"/>
    <n v="0.3125"/>
    <n v="0.13352272727272727"/>
    <n v="0.24857954545454544"/>
    <n v="4.261363636363636E-2"/>
    <n v="0.28053977272727271"/>
  </r>
  <r>
    <x v="179"/>
    <n v="3"/>
    <n v="223"/>
    <n v="0"/>
    <n v="94"/>
    <n v="2"/>
    <n v="177"/>
    <n v="0"/>
    <n v="30"/>
    <x v="6"/>
    <x v="25"/>
    <n v="0.42152466367713004"/>
    <n v="0.16949152542372881"/>
    <n v="129"/>
    <n v="147"/>
    <n v="13"/>
    <n v="0.31676136363636365"/>
    <n v="0.13352272727272727"/>
    <n v="0.25142045454545453"/>
    <n v="4.261363636363636E-2"/>
    <n v="0.28409090909090906"/>
  </r>
  <r>
    <x v="180"/>
    <n v="0"/>
    <n v="223"/>
    <n v="0"/>
    <n v="94"/>
    <n v="1"/>
    <n v="178"/>
    <n v="0"/>
    <n v="30"/>
    <x v="6"/>
    <x v="25"/>
    <n v="0.42152466367713004"/>
    <n v="0.16853932584269662"/>
    <n v="129"/>
    <n v="148"/>
    <n v="13"/>
    <n v="0.31676136363636365"/>
    <n v="0.13352272727272727"/>
    <n v="0.25284090909090912"/>
    <n v="4.261363636363636E-2"/>
    <n v="0.28480113636363635"/>
  </r>
  <r>
    <x v="181"/>
    <n v="0"/>
    <n v="223"/>
    <n v="0"/>
    <n v="94"/>
    <n v="2"/>
    <n v="180"/>
    <n v="0"/>
    <n v="30"/>
    <x v="6"/>
    <x v="26"/>
    <n v="0.42152466367713004"/>
    <n v="0.16666666666666666"/>
    <n v="129"/>
    <n v="150"/>
    <n v="12"/>
    <n v="0.31676136363636365"/>
    <n v="0.13352272727272727"/>
    <n v="0.25568181818181818"/>
    <n v="4.261363636363636E-2"/>
    <n v="0.28622159090909094"/>
  </r>
  <r>
    <x v="182"/>
    <n v="2"/>
    <n v="225"/>
    <n v="0"/>
    <n v="94"/>
    <n v="1"/>
    <n v="181"/>
    <n v="0"/>
    <n v="30"/>
    <x v="6"/>
    <x v="26"/>
    <n v="0.4177777777777778"/>
    <n v="0.16574585635359115"/>
    <n v="131"/>
    <n v="151"/>
    <n v="12"/>
    <n v="0.31960227272727271"/>
    <n v="0.13352272727272727"/>
    <n v="0.25710227272727271"/>
    <n v="4.261363636363636E-2"/>
    <n v="0.28835227272727271"/>
  </r>
  <r>
    <x v="183"/>
    <n v="3"/>
    <n v="228"/>
    <n v="0"/>
    <n v="94"/>
    <n v="2"/>
    <n v="183"/>
    <n v="0"/>
    <n v="30"/>
    <x v="6"/>
    <x v="26"/>
    <n v="0.41228070175438597"/>
    <n v="0.16393442622950818"/>
    <n v="134"/>
    <n v="153"/>
    <n v="12"/>
    <n v="0.32386363636363635"/>
    <n v="0.13352272727272727"/>
    <n v="0.25994318181818182"/>
    <n v="4.261363636363636E-2"/>
    <n v="0.29190340909090906"/>
  </r>
  <r>
    <x v="184"/>
    <n v="2"/>
    <n v="230"/>
    <n v="0"/>
    <n v="94"/>
    <n v="2"/>
    <n v="185"/>
    <n v="0"/>
    <n v="30"/>
    <x v="6"/>
    <x v="26"/>
    <n v="0.40869565217391307"/>
    <n v="0.16216216216216217"/>
    <n v="136"/>
    <n v="155"/>
    <n v="12"/>
    <n v="0.32670454545454547"/>
    <n v="0.13352272727272727"/>
    <n v="0.26278409090909088"/>
    <n v="4.261363636363636E-2"/>
    <n v="0.29474431818181818"/>
  </r>
  <r>
    <x v="185"/>
    <n v="3"/>
    <n v="233"/>
    <n v="0"/>
    <n v="94"/>
    <n v="3"/>
    <n v="188"/>
    <n v="0"/>
    <n v="30"/>
    <x v="6"/>
    <x v="26"/>
    <n v="0.40343347639484978"/>
    <n v="0.15957446808510639"/>
    <n v="139"/>
    <n v="158"/>
    <n v="12"/>
    <n v="0.33096590909090912"/>
    <n v="0.13352272727272727"/>
    <n v="0.26704545454545453"/>
    <n v="4.261363636363636E-2"/>
    <n v="0.29900568181818182"/>
  </r>
  <r>
    <x v="186"/>
    <n v="2"/>
    <n v="235"/>
    <n v="0"/>
    <n v="94"/>
    <n v="1"/>
    <n v="189"/>
    <n v="0"/>
    <n v="30"/>
    <x v="6"/>
    <x v="26"/>
    <n v="0.4"/>
    <n v="0.15873015873015872"/>
    <n v="141"/>
    <n v="159"/>
    <n v="12"/>
    <n v="0.33380681818181818"/>
    <n v="0.13352272727272727"/>
    <n v="0.26846590909090912"/>
    <n v="4.261363636363636E-2"/>
    <n v="0.30113636363636365"/>
  </r>
  <r>
    <x v="187"/>
    <n v="0"/>
    <n v="235"/>
    <n v="0"/>
    <n v="94"/>
    <n v="2"/>
    <n v="191"/>
    <n v="0"/>
    <n v="30"/>
    <x v="6"/>
    <x v="26"/>
    <n v="0.4"/>
    <n v="0.15706806282722513"/>
    <n v="141"/>
    <n v="161"/>
    <n v="12"/>
    <n v="0.33380681818181818"/>
    <n v="0.13352272727272727"/>
    <n v="0.27130681818181818"/>
    <n v="4.261363636363636E-2"/>
    <n v="0.30255681818181818"/>
  </r>
  <r>
    <x v="188"/>
    <n v="0"/>
    <n v="235"/>
    <n v="0"/>
    <n v="94"/>
    <n v="1"/>
    <n v="192"/>
    <n v="0"/>
    <n v="30"/>
    <x v="6"/>
    <x v="27"/>
    <n v="0.4"/>
    <n v="0.15625"/>
    <n v="141"/>
    <n v="162"/>
    <n v="13"/>
    <n v="0.33380681818181818"/>
    <n v="0.13352272727272727"/>
    <n v="0.27272727272727271"/>
    <n v="4.261363636363636E-2"/>
    <n v="0.30326704545454541"/>
  </r>
  <r>
    <x v="189"/>
    <n v="3"/>
    <n v="238"/>
    <n v="0"/>
    <n v="94"/>
    <n v="1"/>
    <n v="193"/>
    <n v="0"/>
    <n v="30"/>
    <x v="6"/>
    <x v="27"/>
    <n v="0.3949579831932773"/>
    <n v="0.15544041450777202"/>
    <n v="144"/>
    <n v="163"/>
    <n v="13"/>
    <n v="0.33806818181818182"/>
    <n v="0.13352272727272727"/>
    <n v="0.27414772727272729"/>
    <n v="4.261363636363636E-2"/>
    <n v="0.30610795454545459"/>
  </r>
  <r>
    <x v="190"/>
    <n v="2"/>
    <n v="240"/>
    <n v="0"/>
    <n v="94"/>
    <n v="2"/>
    <n v="195"/>
    <n v="0"/>
    <n v="30"/>
    <x v="6"/>
    <x v="27"/>
    <n v="0.39166666666666666"/>
    <n v="0.15384615384615385"/>
    <n v="146"/>
    <n v="165"/>
    <n v="13"/>
    <n v="0.34090909090909088"/>
    <n v="0.13352272727272727"/>
    <n v="0.27698863636363635"/>
    <n v="4.261363636363636E-2"/>
    <n v="0.30894886363636365"/>
  </r>
  <r>
    <x v="191"/>
    <n v="3"/>
    <n v="243"/>
    <n v="0"/>
    <n v="94"/>
    <n v="3"/>
    <n v="198"/>
    <n v="0"/>
    <n v="30"/>
    <x v="6"/>
    <x v="27"/>
    <n v="0.38683127572016462"/>
    <n v="0.15151515151515152"/>
    <n v="149"/>
    <n v="168"/>
    <n v="13"/>
    <n v="0.34517045454545453"/>
    <n v="0.13352272727272727"/>
    <n v="0.28125"/>
    <n v="4.261363636363636E-2"/>
    <n v="0.31321022727272729"/>
  </r>
  <r>
    <x v="192"/>
    <n v="2"/>
    <n v="245"/>
    <n v="0"/>
    <n v="94"/>
    <n v="2"/>
    <n v="200"/>
    <n v="0"/>
    <n v="30"/>
    <x v="6"/>
    <x v="27"/>
    <n v="0.3836734693877551"/>
    <n v="0.15"/>
    <n v="151"/>
    <n v="170"/>
    <n v="13"/>
    <n v="0.34801136363636365"/>
    <n v="0.13352272727272727"/>
    <n v="0.28409090909090912"/>
    <n v="4.261363636363636E-2"/>
    <n v="0.31605113636363635"/>
  </r>
  <r>
    <x v="193"/>
    <n v="3"/>
    <n v="248"/>
    <n v="0"/>
    <n v="94"/>
    <n v="1"/>
    <n v="201"/>
    <n v="0"/>
    <n v="30"/>
    <x v="6"/>
    <x v="27"/>
    <n v="0.37903225806451613"/>
    <n v="0.14925373134328357"/>
    <n v="154"/>
    <n v="171"/>
    <n v="13"/>
    <n v="0.35227272727272729"/>
    <n v="0.13352272727272727"/>
    <n v="0.28551136363636365"/>
    <n v="4.261363636363636E-2"/>
    <n v="0.31889204545454547"/>
  </r>
  <r>
    <x v="194"/>
    <n v="0"/>
    <n v="248"/>
    <n v="0"/>
    <n v="94"/>
    <n v="2"/>
    <n v="203"/>
    <n v="0"/>
    <n v="30"/>
    <x v="6"/>
    <x v="27"/>
    <n v="0.37903225806451613"/>
    <n v="0.14778325123152711"/>
    <n v="154"/>
    <n v="173"/>
    <n v="13"/>
    <n v="0.35227272727272729"/>
    <n v="0.13352272727272727"/>
    <n v="0.28835227272727271"/>
    <n v="4.261363636363636E-2"/>
    <n v="0.3203125"/>
  </r>
  <r>
    <x v="195"/>
    <n v="0"/>
    <n v="248"/>
    <n v="0"/>
    <n v="94"/>
    <n v="3"/>
    <n v="206"/>
    <n v="0"/>
    <n v="30"/>
    <x v="6"/>
    <x v="28"/>
    <n v="0.37903225806451613"/>
    <n v="0.14563106796116504"/>
    <n v="154"/>
    <n v="176"/>
    <n v="2"/>
    <n v="0.35227272727272729"/>
    <n v="0.13352272727272727"/>
    <n v="0.29261363636363635"/>
    <n v="4.261363636363636E-2"/>
    <n v="0.32244318181818182"/>
  </r>
  <r>
    <x v="196"/>
    <n v="2"/>
    <n v="250"/>
    <n v="0"/>
    <n v="94"/>
    <n v="0"/>
    <n v="206"/>
    <n v="0"/>
    <n v="30"/>
    <x v="6"/>
    <x v="28"/>
    <n v="0.376"/>
    <n v="0.14563106796116504"/>
    <n v="156"/>
    <n v="176"/>
    <n v="2"/>
    <n v="0.35511363636363635"/>
    <n v="0.13352272727272727"/>
    <n v="0.29261363636363635"/>
    <n v="4.261363636363636E-2"/>
    <n v="0.32386363636363635"/>
  </r>
  <r>
    <x v="197"/>
    <n v="3"/>
    <n v="253"/>
    <n v="0"/>
    <n v="94"/>
    <n v="2"/>
    <n v="208"/>
    <n v="0"/>
    <n v="30"/>
    <x v="7"/>
    <x v="28"/>
    <n v="0.3715415019762846"/>
    <n v="0.14423076923076922"/>
    <n v="159"/>
    <n v="178"/>
    <n v="12"/>
    <n v="0.359375"/>
    <n v="0.13352272727272727"/>
    <n v="0.29545454545454547"/>
    <n v="4.261363636363636E-2"/>
    <n v="0.32741477272727271"/>
  </r>
  <r>
    <x v="198"/>
    <n v="3"/>
    <n v="256"/>
    <n v="0"/>
    <n v="94"/>
    <n v="2"/>
    <n v="210"/>
    <n v="0"/>
    <n v="30"/>
    <x v="7"/>
    <x v="28"/>
    <n v="0.3671875"/>
    <n v="0.14285714285714285"/>
    <n v="162"/>
    <n v="180"/>
    <n v="12"/>
    <n v="0.36363636363636365"/>
    <n v="0.13352272727272727"/>
    <n v="0.29829545454545453"/>
    <n v="4.261363636363636E-2"/>
    <n v="0.33096590909090906"/>
  </r>
  <r>
    <x v="199"/>
    <n v="3"/>
    <n v="259"/>
    <n v="0"/>
    <n v="94"/>
    <n v="3"/>
    <n v="213"/>
    <n v="0"/>
    <n v="30"/>
    <x v="7"/>
    <x v="28"/>
    <n v="0.36293436293436293"/>
    <n v="0.14084507042253522"/>
    <n v="165"/>
    <n v="183"/>
    <n v="12"/>
    <n v="0.36789772727272729"/>
    <n v="0.13352272727272727"/>
    <n v="0.30255681818181818"/>
    <n v="4.261363636363636E-2"/>
    <n v="0.33522727272727271"/>
  </r>
  <r>
    <x v="200"/>
    <n v="3"/>
    <n v="262"/>
    <n v="0"/>
    <n v="94"/>
    <n v="0"/>
    <n v="213"/>
    <n v="0"/>
    <n v="30"/>
    <x v="7"/>
    <x v="28"/>
    <n v="0.35877862595419846"/>
    <n v="0.14084507042253522"/>
    <n v="168"/>
    <n v="183"/>
    <n v="12"/>
    <n v="0.37215909090909088"/>
    <n v="0.13352272727272727"/>
    <n v="0.30255681818181818"/>
    <n v="4.261363636363636E-2"/>
    <n v="0.33735795454545453"/>
  </r>
  <r>
    <x v="201"/>
    <n v="0"/>
    <n v="262"/>
    <n v="0"/>
    <n v="94"/>
    <n v="2"/>
    <n v="215"/>
    <n v="0"/>
    <n v="30"/>
    <x v="7"/>
    <x v="28"/>
    <n v="0.35877862595419846"/>
    <n v="0.13953488372093023"/>
    <n v="168"/>
    <n v="185"/>
    <n v="12"/>
    <n v="0.37215909090909088"/>
    <n v="0.13352272727272727"/>
    <n v="0.30539772727272729"/>
    <n v="4.261363636363636E-2"/>
    <n v="0.33877840909090906"/>
  </r>
  <r>
    <x v="202"/>
    <n v="0"/>
    <n v="262"/>
    <n v="0"/>
    <n v="94"/>
    <n v="3"/>
    <n v="218"/>
    <n v="0"/>
    <n v="30"/>
    <x v="7"/>
    <x v="29"/>
    <n v="0.35877862595419846"/>
    <n v="0.13761467889908258"/>
    <n v="168"/>
    <n v="188"/>
    <n v="15"/>
    <n v="0.37215909090909088"/>
    <n v="0.13352272727272727"/>
    <n v="0.30965909090909088"/>
    <n v="4.261363636363636E-2"/>
    <n v="0.34090909090909088"/>
  </r>
  <r>
    <x v="203"/>
    <n v="3"/>
    <n v="265"/>
    <n v="0"/>
    <n v="94"/>
    <n v="1"/>
    <n v="219"/>
    <n v="0"/>
    <n v="30"/>
    <x v="7"/>
    <x v="29"/>
    <n v="0.35471698113207545"/>
    <n v="0.13698630136986301"/>
    <n v="171"/>
    <n v="189"/>
    <n v="15"/>
    <n v="0.37642045454545453"/>
    <n v="0.13352272727272727"/>
    <n v="0.31107954545454547"/>
    <n v="4.261363636363636E-2"/>
    <n v="0.34375"/>
  </r>
  <r>
    <x v="204"/>
    <n v="3"/>
    <n v="268"/>
    <n v="0"/>
    <n v="94"/>
    <n v="1"/>
    <n v="220"/>
    <n v="0"/>
    <n v="30"/>
    <x v="7"/>
    <x v="29"/>
    <n v="0.35074626865671643"/>
    <n v="0.13636363636363635"/>
    <n v="174"/>
    <n v="190"/>
    <n v="15"/>
    <n v="0.38068181818181818"/>
    <n v="0.13352272727272727"/>
    <n v="0.3125"/>
    <n v="4.261363636363636E-2"/>
    <n v="0.34659090909090906"/>
  </r>
  <r>
    <x v="205"/>
    <n v="3"/>
    <n v="271"/>
    <n v="0"/>
    <n v="94"/>
    <n v="3"/>
    <n v="223"/>
    <n v="0"/>
    <n v="30"/>
    <x v="7"/>
    <x v="29"/>
    <n v="0.34686346863468637"/>
    <n v="0.13452914798206278"/>
    <n v="177"/>
    <n v="193"/>
    <n v="15"/>
    <n v="0.38494318181818182"/>
    <n v="0.13352272727272727"/>
    <n v="0.31676136363636365"/>
    <n v="4.261363636363636E-2"/>
    <n v="0.35085227272727271"/>
  </r>
  <r>
    <x v="206"/>
    <n v="3"/>
    <n v="274"/>
    <n v="0"/>
    <n v="94"/>
    <n v="2"/>
    <n v="225"/>
    <n v="0"/>
    <n v="30"/>
    <x v="7"/>
    <x v="29"/>
    <n v="0.34306569343065696"/>
    <n v="0.13333333333333333"/>
    <n v="180"/>
    <n v="195"/>
    <n v="15"/>
    <n v="0.38920454545454547"/>
    <n v="0.13352272727272727"/>
    <n v="0.31960227272727271"/>
    <n v="4.261363636363636E-2"/>
    <n v="0.35440340909090906"/>
  </r>
  <r>
    <x v="207"/>
    <n v="3"/>
    <n v="277"/>
    <n v="0"/>
    <n v="94"/>
    <n v="1"/>
    <n v="226"/>
    <n v="0"/>
    <n v="30"/>
    <x v="7"/>
    <x v="29"/>
    <n v="0.33935018050541516"/>
    <n v="0.13274336283185842"/>
    <n v="183"/>
    <n v="196"/>
    <n v="15"/>
    <n v="0.39346590909090912"/>
    <n v="0.13352272727272727"/>
    <n v="0.32102272727272729"/>
    <n v="4.261363636363636E-2"/>
    <n v="0.35724431818181823"/>
  </r>
  <r>
    <x v="208"/>
    <n v="0"/>
    <n v="277"/>
    <n v="0"/>
    <n v="94"/>
    <n v="1"/>
    <n v="227"/>
    <n v="0"/>
    <n v="30"/>
    <x v="7"/>
    <x v="29"/>
    <n v="0.33935018050541516"/>
    <n v="0.13215859030837004"/>
    <n v="183"/>
    <n v="197"/>
    <n v="15"/>
    <n v="0.39346590909090912"/>
    <n v="0.13352272727272727"/>
    <n v="0.32244318181818182"/>
    <n v="4.261363636363636E-2"/>
    <n v="0.35795454545454547"/>
  </r>
  <r>
    <x v="209"/>
    <n v="0"/>
    <n v="277"/>
    <n v="0"/>
    <n v="94"/>
    <n v="4"/>
    <n v="231"/>
    <n v="0"/>
    <n v="30"/>
    <x v="7"/>
    <x v="30"/>
    <n v="0.33935018050541516"/>
    <n v="0.12987012987012986"/>
    <n v="183"/>
    <n v="201"/>
    <n v="6"/>
    <n v="0.39346590909090912"/>
    <n v="0.13352272727272727"/>
    <n v="0.328125"/>
    <n v="4.261363636363636E-2"/>
    <n v="0.36079545454545459"/>
  </r>
  <r>
    <x v="210"/>
    <n v="3"/>
    <n v="280"/>
    <n v="0"/>
    <n v="94"/>
    <n v="1"/>
    <n v="232"/>
    <n v="0"/>
    <n v="30"/>
    <x v="7"/>
    <x v="30"/>
    <n v="0.33571428571428569"/>
    <n v="0.12931034482758622"/>
    <n v="186"/>
    <n v="202"/>
    <n v="6"/>
    <n v="0.39772727272727271"/>
    <n v="0.13352272727272727"/>
    <n v="0.32954545454545453"/>
    <n v="4.261363636363636E-2"/>
    <n v="0.36363636363636365"/>
  </r>
  <r>
    <x v="211"/>
    <n v="3"/>
    <n v="283"/>
    <n v="0"/>
    <n v="94"/>
    <n v="1"/>
    <n v="233"/>
    <n v="0"/>
    <n v="30"/>
    <x v="7"/>
    <x v="30"/>
    <n v="0.33215547703180209"/>
    <n v="0.12875536480686695"/>
    <n v="189"/>
    <n v="203"/>
    <n v="6"/>
    <n v="0.40198863636363635"/>
    <n v="0.13352272727272727"/>
    <n v="0.33096590909090912"/>
    <n v="4.261363636363636E-2"/>
    <n v="0.36647727272727271"/>
  </r>
  <r>
    <x v="212"/>
    <n v="0"/>
    <n v="283"/>
    <n v="0"/>
    <n v="94"/>
    <n v="2"/>
    <n v="235"/>
    <n v="0"/>
    <n v="30"/>
    <x v="7"/>
    <x v="30"/>
    <n v="0.33215547703180209"/>
    <n v="0.1276595744680851"/>
    <n v="189"/>
    <n v="205"/>
    <n v="6"/>
    <n v="0.40198863636363635"/>
    <n v="0.13352272727272727"/>
    <n v="0.33380681818181818"/>
    <n v="4.261363636363636E-2"/>
    <n v="0.36789772727272729"/>
  </r>
  <r>
    <x v="213"/>
    <n v="0"/>
    <n v="283"/>
    <n v="0"/>
    <n v="94"/>
    <n v="3"/>
    <n v="238"/>
    <n v="0"/>
    <n v="30"/>
    <x v="7"/>
    <x v="30"/>
    <n v="0.33215547703180209"/>
    <n v="0.12605042016806722"/>
    <n v="189"/>
    <n v="208"/>
    <n v="6"/>
    <n v="0.40198863636363635"/>
    <n v="0.13352272727272727"/>
    <n v="0.33806818181818182"/>
    <n v="4.261363636363636E-2"/>
    <n v="0.37002840909090906"/>
  </r>
  <r>
    <x v="214"/>
    <n v="0"/>
    <n v="283"/>
    <n v="0"/>
    <n v="94"/>
    <n v="1"/>
    <n v="239"/>
    <n v="0"/>
    <n v="30"/>
    <x v="7"/>
    <x v="30"/>
    <n v="0.33215547703180209"/>
    <n v="0.12552301255230125"/>
    <n v="189"/>
    <n v="209"/>
    <n v="6"/>
    <n v="0.40198863636363635"/>
    <n v="0.13352272727272727"/>
    <n v="0.33948863636363635"/>
    <n v="4.261363636363636E-2"/>
    <n v="0.37073863636363635"/>
  </r>
  <r>
    <x v="215"/>
    <n v="0"/>
    <n v="283"/>
    <n v="0"/>
    <n v="94"/>
    <n v="1"/>
    <n v="240"/>
    <n v="0"/>
    <n v="30"/>
    <x v="7"/>
    <x v="30"/>
    <n v="0.33215547703180209"/>
    <n v="0.125"/>
    <n v="189"/>
    <n v="210"/>
    <n v="6"/>
    <n v="0.40198863636363635"/>
    <n v="0.13352272727272727"/>
    <n v="0.34090909090909088"/>
    <n v="4.261363636363636E-2"/>
    <n v="0.37144886363636365"/>
  </r>
  <r>
    <x v="216"/>
    <n v="0"/>
    <n v="283"/>
    <n v="0"/>
    <n v="94"/>
    <n v="3"/>
    <n v="243"/>
    <n v="0"/>
    <n v="30"/>
    <x v="7"/>
    <x v="31"/>
    <n v="0.33215547703180209"/>
    <n v="0.12345679012345678"/>
    <n v="189"/>
    <n v="213"/>
    <n v="15"/>
    <n v="0.40198863636363635"/>
    <n v="0.13352272727272727"/>
    <n v="0.34517045454545453"/>
    <n v="4.261363636363636E-2"/>
    <n v="0.37357954545454541"/>
  </r>
  <r>
    <x v="217"/>
    <n v="3"/>
    <n v="286"/>
    <n v="0"/>
    <n v="94"/>
    <n v="2"/>
    <n v="245"/>
    <n v="0"/>
    <n v="30"/>
    <x v="7"/>
    <x v="31"/>
    <n v="0.32867132867132864"/>
    <n v="0.12244897959183673"/>
    <n v="192"/>
    <n v="215"/>
    <n v="15"/>
    <n v="0.40625"/>
    <n v="0.13352272727272727"/>
    <n v="0.34801136363636365"/>
    <n v="4.261363636363636E-2"/>
    <n v="0.37713068181818182"/>
  </r>
  <r>
    <x v="218"/>
    <n v="3"/>
    <n v="289"/>
    <n v="0"/>
    <n v="94"/>
    <n v="1"/>
    <n v="246"/>
    <n v="0"/>
    <n v="30"/>
    <x v="7"/>
    <x v="31"/>
    <n v="0.32525951557093424"/>
    <n v="0.12195121951219512"/>
    <n v="195"/>
    <n v="216"/>
    <n v="15"/>
    <n v="0.41051136363636365"/>
    <n v="0.13352272727272727"/>
    <n v="0.34943181818181818"/>
    <n v="4.261363636363636E-2"/>
    <n v="0.37997159090909094"/>
  </r>
  <r>
    <x v="219"/>
    <n v="3"/>
    <n v="292"/>
    <n v="0"/>
    <n v="94"/>
    <n v="2"/>
    <n v="248"/>
    <n v="0"/>
    <n v="30"/>
    <x v="7"/>
    <x v="31"/>
    <n v="0.32191780821917809"/>
    <n v="0.12096774193548387"/>
    <n v="198"/>
    <n v="218"/>
    <n v="15"/>
    <n v="0.41477272727272729"/>
    <n v="0.13352272727272727"/>
    <n v="0.35227272727272729"/>
    <n v="4.261363636363636E-2"/>
    <n v="0.38352272727272729"/>
  </r>
  <r>
    <x v="220"/>
    <n v="3"/>
    <n v="295"/>
    <n v="0"/>
    <n v="94"/>
    <n v="3"/>
    <n v="251"/>
    <n v="0"/>
    <n v="30"/>
    <x v="7"/>
    <x v="31"/>
    <n v="0.31864406779661014"/>
    <n v="0.11952191235059761"/>
    <n v="201"/>
    <n v="221"/>
    <n v="15"/>
    <n v="0.41903409090909088"/>
    <n v="0.13352272727272727"/>
    <n v="0.35653409090909088"/>
    <n v="4.261363636363636E-2"/>
    <n v="0.38778409090909088"/>
  </r>
  <r>
    <x v="221"/>
    <n v="3"/>
    <n v="298"/>
    <n v="0"/>
    <n v="94"/>
    <n v="2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2"/>
    <n v="0"/>
    <n v="298"/>
    <n v="0"/>
    <n v="94"/>
    <n v="0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3"/>
    <n v="0"/>
    <n v="298"/>
    <n v="0"/>
    <n v="94"/>
    <n v="4"/>
    <n v="257"/>
    <n v="0"/>
    <n v="30"/>
    <x v="7"/>
    <x v="32"/>
    <n v="0.31543624161073824"/>
    <n v="0.11673151750972763"/>
    <n v="204"/>
    <n v="227"/>
    <n v="9"/>
    <n v="0.42329545454545453"/>
    <n v="0.13352272727272727"/>
    <n v="0.36505681818181818"/>
    <n v="4.261363636363636E-2"/>
    <n v="0.39417613636363635"/>
  </r>
  <r>
    <x v="224"/>
    <n v="3"/>
    <n v="301"/>
    <n v="0"/>
    <n v="94"/>
    <n v="1"/>
    <n v="258"/>
    <n v="0"/>
    <n v="30"/>
    <x v="7"/>
    <x v="32"/>
    <n v="0.3122923588039867"/>
    <n v="0.11627906976744186"/>
    <n v="207"/>
    <n v="228"/>
    <n v="9"/>
    <n v="0.42755681818181818"/>
    <n v="0.13352272727272727"/>
    <n v="0.36647727272727271"/>
    <n v="4.261363636363636E-2"/>
    <n v="0.39701704545454541"/>
  </r>
  <r>
    <x v="225"/>
    <n v="3"/>
    <n v="304"/>
    <n v="0"/>
    <n v="94"/>
    <n v="1"/>
    <n v="259"/>
    <n v="0"/>
    <n v="30"/>
    <x v="7"/>
    <x v="32"/>
    <n v="0.30921052631578949"/>
    <n v="0.11583011583011583"/>
    <n v="210"/>
    <n v="229"/>
    <n v="9"/>
    <n v="0.43181818181818182"/>
    <n v="0.13352272727272727"/>
    <n v="0.36789772727272729"/>
    <n v="4.261363636363636E-2"/>
    <n v="0.39985795454545459"/>
  </r>
  <r>
    <x v="226"/>
    <n v="3"/>
    <n v="307"/>
    <n v="0"/>
    <n v="94"/>
    <n v="3"/>
    <n v="262"/>
    <n v="0"/>
    <n v="30"/>
    <x v="7"/>
    <x v="32"/>
    <n v="0.30618892508143325"/>
    <n v="0.11450381679389313"/>
    <n v="213"/>
    <n v="232"/>
    <n v="9"/>
    <n v="0.43607954545454547"/>
    <n v="0.13352272727272727"/>
    <n v="0.37215909090909088"/>
    <n v="4.261363636363636E-2"/>
    <n v="0.40411931818181818"/>
  </r>
  <r>
    <x v="227"/>
    <n v="3"/>
    <n v="310"/>
    <n v="0"/>
    <n v="94"/>
    <n v="3"/>
    <n v="265"/>
    <n v="0"/>
    <n v="30"/>
    <x v="8"/>
    <x v="32"/>
    <n v="0.3032258064516129"/>
    <n v="0.11320754716981132"/>
    <n v="216"/>
    <n v="235"/>
    <n v="6"/>
    <n v="0.44034090909090912"/>
    <n v="0.13352272727272727"/>
    <n v="0.37642045454545453"/>
    <n v="4.261363636363636E-2"/>
    <n v="0.40838068181818182"/>
  </r>
  <r>
    <x v="228"/>
    <n v="3"/>
    <n v="313"/>
    <n v="0"/>
    <n v="94"/>
    <n v="2"/>
    <n v="267"/>
    <n v="0"/>
    <n v="30"/>
    <x v="8"/>
    <x v="32"/>
    <n v="0.30031948881789139"/>
    <n v="0.11235955056179775"/>
    <n v="219"/>
    <n v="237"/>
    <n v="6"/>
    <n v="0.44460227272727271"/>
    <n v="0.13352272727272727"/>
    <n v="0.37926136363636365"/>
    <n v="4.261363636363636E-2"/>
    <n v="0.41193181818181818"/>
  </r>
  <r>
    <x v="229"/>
    <n v="0"/>
    <n v="313"/>
    <n v="0"/>
    <n v="94"/>
    <n v="2"/>
    <n v="269"/>
    <n v="0"/>
    <n v="30"/>
    <x v="8"/>
    <x v="32"/>
    <n v="0.30031948881789139"/>
    <n v="0.11152416356877323"/>
    <n v="219"/>
    <n v="239"/>
    <n v="6"/>
    <n v="0.44460227272727271"/>
    <n v="0.13352272727272727"/>
    <n v="0.38210227272727271"/>
    <n v="4.261363636363636E-2"/>
    <n v="0.41335227272727271"/>
  </r>
  <r>
    <x v="230"/>
    <n v="0"/>
    <n v="313"/>
    <n v="0"/>
    <n v="94"/>
    <n v="2"/>
    <n v="271"/>
    <n v="0"/>
    <n v="30"/>
    <x v="8"/>
    <x v="33"/>
    <n v="0.30031948881789139"/>
    <n v="0.11070110701107011"/>
    <n v="219"/>
    <n v="241"/>
    <n v="15"/>
    <n v="0.44460227272727271"/>
    <n v="0.13352272727272727"/>
    <n v="0.38494318181818182"/>
    <n v="4.261363636363636E-2"/>
    <n v="0.41477272727272729"/>
  </r>
  <r>
    <x v="231"/>
    <n v="3"/>
    <n v="316"/>
    <n v="0"/>
    <n v="94"/>
    <n v="1"/>
    <n v="272"/>
    <n v="0"/>
    <n v="30"/>
    <x v="8"/>
    <x v="33"/>
    <n v="0.29746835443037972"/>
    <n v="0.11029411764705882"/>
    <n v="222"/>
    <n v="242"/>
    <n v="15"/>
    <n v="0.44886363636363635"/>
    <n v="0.13352272727272727"/>
    <n v="0.38636363636363635"/>
    <n v="4.261363636363636E-2"/>
    <n v="0.41761363636363635"/>
  </r>
  <r>
    <x v="232"/>
    <n v="3"/>
    <n v="319"/>
    <n v="0"/>
    <n v="94"/>
    <n v="0"/>
    <n v="272"/>
    <n v="0"/>
    <n v="30"/>
    <x v="8"/>
    <x v="33"/>
    <n v="0.29467084639498431"/>
    <n v="0.11029411764705882"/>
    <n v="225"/>
    <n v="242"/>
    <n v="15"/>
    <n v="0.453125"/>
    <n v="0.13352272727272727"/>
    <n v="0.38636363636363635"/>
    <n v="4.261363636363636E-2"/>
    <n v="0.41974431818181818"/>
  </r>
  <r>
    <x v="233"/>
    <n v="3"/>
    <n v="322"/>
    <n v="0"/>
    <n v="94"/>
    <n v="1"/>
    <n v="273"/>
    <n v="0"/>
    <n v="30"/>
    <x v="8"/>
    <x v="33"/>
    <n v="0.29192546583850931"/>
    <n v="0.10989010989010989"/>
    <n v="228"/>
    <n v="243"/>
    <n v="15"/>
    <n v="0.45738636363636365"/>
    <n v="0.13352272727272727"/>
    <n v="0.38778409090909088"/>
    <n v="4.261363636363636E-2"/>
    <n v="0.42258522727272729"/>
  </r>
  <r>
    <x v="234"/>
    <n v="3"/>
    <n v="325"/>
    <n v="0"/>
    <n v="94"/>
    <n v="2"/>
    <n v="275"/>
    <n v="0"/>
    <n v="30"/>
    <x v="8"/>
    <x v="33"/>
    <n v="0.28923076923076924"/>
    <n v="0.10909090909090909"/>
    <n v="231"/>
    <n v="245"/>
    <n v="15"/>
    <n v="0.46164772727272729"/>
    <n v="0.13352272727272727"/>
    <n v="0.390625"/>
    <n v="4.261363636363636E-2"/>
    <n v="0.42613636363636365"/>
  </r>
  <r>
    <x v="235"/>
    <n v="3"/>
    <n v="328"/>
    <n v="0"/>
    <n v="94"/>
    <n v="2"/>
    <n v="277"/>
    <n v="0"/>
    <n v="30"/>
    <x v="8"/>
    <x v="33"/>
    <n v="0.28658536585365851"/>
    <n v="0.10830324909747292"/>
    <n v="234"/>
    <n v="247"/>
    <n v="15"/>
    <n v="0.46590909090909088"/>
    <n v="0.13352272727272727"/>
    <n v="0.39346590909090912"/>
    <n v="4.261363636363636E-2"/>
    <n v="0.4296875"/>
  </r>
  <r>
    <x v="236"/>
    <n v="0"/>
    <n v="328"/>
    <n v="0"/>
    <n v="94"/>
    <n v="1"/>
    <n v="278"/>
    <n v="0"/>
    <n v="30"/>
    <x v="8"/>
    <x v="33"/>
    <n v="0.28658536585365851"/>
    <n v="0.1079136690647482"/>
    <n v="234"/>
    <n v="248"/>
    <n v="15"/>
    <n v="0.46590909090909088"/>
    <n v="0.13352272727272727"/>
    <n v="0.39488636363636365"/>
    <n v="4.261363636363636E-2"/>
    <n v="0.43039772727272729"/>
  </r>
  <r>
    <x v="237"/>
    <n v="0"/>
    <n v="328"/>
    <n v="0"/>
    <n v="94"/>
    <n v="3"/>
    <n v="281"/>
    <n v="0"/>
    <n v="30"/>
    <x v="8"/>
    <x v="34"/>
    <n v="0.28658536585365851"/>
    <n v="0.10676156583629894"/>
    <n v="234"/>
    <n v="251"/>
    <n v="15"/>
    <n v="0.46590909090909088"/>
    <n v="0.13352272727272727"/>
    <n v="0.39914772727272729"/>
    <n v="4.261363636363636E-2"/>
    <n v="0.43252840909090906"/>
  </r>
  <r>
    <x v="238"/>
    <n v="3"/>
    <n v="331"/>
    <n v="0"/>
    <n v="94"/>
    <n v="2"/>
    <n v="283"/>
    <n v="0"/>
    <n v="30"/>
    <x v="8"/>
    <x v="34"/>
    <n v="0.28398791540785501"/>
    <n v="0.10600706713780919"/>
    <n v="237"/>
    <n v="253"/>
    <n v="15"/>
    <n v="0.47017045454545453"/>
    <n v="0.13352272727272727"/>
    <n v="0.40198863636363635"/>
    <n v="4.261363636363636E-2"/>
    <n v="0.43607954545454541"/>
  </r>
  <r>
    <x v="239"/>
    <n v="3"/>
    <n v="334"/>
    <n v="0"/>
    <n v="94"/>
    <n v="1"/>
    <n v="284"/>
    <n v="0"/>
    <n v="30"/>
    <x v="8"/>
    <x v="34"/>
    <n v="0.28143712574850299"/>
    <n v="0.10563380281690141"/>
    <n v="240"/>
    <n v="254"/>
    <n v="15"/>
    <n v="0.47443181818181818"/>
    <n v="0.13352272727272727"/>
    <n v="0.40340909090909088"/>
    <n v="4.261363636363636E-2"/>
    <n v="0.43892045454545453"/>
  </r>
  <r>
    <x v="240"/>
    <n v="3"/>
    <n v="337"/>
    <n v="0"/>
    <n v="94"/>
    <n v="3"/>
    <n v="287"/>
    <n v="0"/>
    <n v="30"/>
    <x v="8"/>
    <x v="34"/>
    <n v="0.27893175074183979"/>
    <n v="0.10452961672473868"/>
    <n v="243"/>
    <n v="257"/>
    <n v="15"/>
    <n v="0.47869318181818182"/>
    <n v="0.13352272727272727"/>
    <n v="0.40767045454545453"/>
    <n v="4.261363636363636E-2"/>
    <n v="0.44318181818181818"/>
  </r>
  <r>
    <x v="241"/>
    <n v="3"/>
    <n v="340"/>
    <n v="0"/>
    <n v="94"/>
    <n v="4"/>
    <n v="291"/>
    <n v="0"/>
    <n v="30"/>
    <x v="8"/>
    <x v="34"/>
    <n v="0.27647058823529413"/>
    <n v="0.10309278350515463"/>
    <n v="246"/>
    <n v="261"/>
    <n v="15"/>
    <n v="0.48295454545454547"/>
    <n v="0.13352272727272727"/>
    <n v="0.41335227272727271"/>
    <n v="4.261363636363636E-2"/>
    <n v="0.44815340909090906"/>
  </r>
  <r>
    <x v="242"/>
    <n v="3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3"/>
    <n v="0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4"/>
    <n v="0"/>
    <n v="343"/>
    <n v="0"/>
    <n v="94"/>
    <n v="2"/>
    <n v="293"/>
    <n v="0"/>
    <n v="30"/>
    <x v="8"/>
    <x v="35"/>
    <n v="0.27405247813411077"/>
    <n v="0.10238907849829351"/>
    <n v="249"/>
    <n v="263"/>
    <n v="15"/>
    <n v="0.48721590909090912"/>
    <n v="0.13352272727272727"/>
    <n v="0.41619318181818182"/>
    <n v="4.261363636363636E-2"/>
    <n v="0.45170454545454547"/>
  </r>
  <r>
    <x v="245"/>
    <n v="3"/>
    <n v="346"/>
    <n v="0"/>
    <n v="94"/>
    <n v="1"/>
    <n v="294"/>
    <n v="0"/>
    <n v="30"/>
    <x v="8"/>
    <x v="35"/>
    <n v="0.27167630057803466"/>
    <n v="0.10204081632653061"/>
    <n v="252"/>
    <n v="264"/>
    <n v="15"/>
    <n v="0.49147727272727271"/>
    <n v="0.13352272727272727"/>
    <n v="0.41761363636363635"/>
    <n v="4.261363636363636E-2"/>
    <n v="0.45454545454545453"/>
  </r>
  <r>
    <x v="246"/>
    <n v="3"/>
    <n v="349"/>
    <n v="0"/>
    <n v="94"/>
    <n v="1"/>
    <n v="295"/>
    <n v="0"/>
    <n v="30"/>
    <x v="8"/>
    <x v="35"/>
    <n v="0.2693409742120344"/>
    <n v="0.10169491525423729"/>
    <n v="255"/>
    <n v="265"/>
    <n v="15"/>
    <n v="0.49573863636363635"/>
    <n v="0.13352272727272727"/>
    <n v="0.41903409090909088"/>
    <n v="4.261363636363636E-2"/>
    <n v="0.45738636363636365"/>
  </r>
  <r>
    <x v="247"/>
    <n v="3"/>
    <n v="352"/>
    <n v="0"/>
    <n v="94"/>
    <n v="3"/>
    <n v="298"/>
    <n v="0"/>
    <n v="30"/>
    <x v="8"/>
    <x v="35"/>
    <n v="0.26704545454545453"/>
    <n v="0.10067114093959731"/>
    <n v="258"/>
    <n v="268"/>
    <n v="15"/>
    <n v="0.5"/>
    <n v="0.13352272727272727"/>
    <n v="0.42329545454545453"/>
    <n v="4.261363636363636E-2"/>
    <n v="0.46164772727272729"/>
  </r>
  <r>
    <x v="248"/>
    <n v="3"/>
    <n v="355"/>
    <n v="0"/>
    <n v="94"/>
    <n v="3"/>
    <n v="301"/>
    <n v="0"/>
    <n v="30"/>
    <x v="8"/>
    <x v="35"/>
    <n v="0.26478873239436618"/>
    <n v="9.9667774086378738E-2"/>
    <n v="261"/>
    <n v="271"/>
    <n v="15"/>
    <n v="0.50426136363636365"/>
    <n v="0.13352272727272727"/>
    <n v="0.42755681818181818"/>
    <n v="4.261363636363636E-2"/>
    <n v="0.46590909090909094"/>
  </r>
  <r>
    <x v="249"/>
    <n v="3"/>
    <n v="358"/>
    <n v="0"/>
    <n v="94"/>
    <n v="2"/>
    <n v="303"/>
    <n v="0"/>
    <n v="30"/>
    <x v="8"/>
    <x v="35"/>
    <n v="0.26256983240223464"/>
    <n v="9.9009900990099015E-2"/>
    <n v="264"/>
    <n v="273"/>
    <n v="15"/>
    <n v="0.50852272727272729"/>
    <n v="0.13352272727272727"/>
    <n v="0.43039772727272729"/>
    <n v="4.261363636363636E-2"/>
    <n v="0.46946022727272729"/>
  </r>
  <r>
    <x v="250"/>
    <n v="0"/>
    <n v="358"/>
    <n v="0"/>
    <n v="94"/>
    <n v="2"/>
    <n v="305"/>
    <n v="0"/>
    <n v="30"/>
    <x v="8"/>
    <x v="35"/>
    <n v="0.26256983240223464"/>
    <n v="9.8360655737704916E-2"/>
    <n v="264"/>
    <n v="275"/>
    <n v="15"/>
    <n v="0.50852272727272729"/>
    <n v="0.13352272727272727"/>
    <n v="0.43323863636363635"/>
    <n v="4.261363636363636E-2"/>
    <n v="0.47088068181818182"/>
  </r>
  <r>
    <x v="251"/>
    <n v="0"/>
    <n v="358"/>
    <n v="0"/>
    <n v="94"/>
    <n v="2"/>
    <n v="307"/>
    <n v="0"/>
    <n v="30"/>
    <x v="8"/>
    <x v="36"/>
    <n v="0.26256983240223464"/>
    <n v="9.7719869706840393E-2"/>
    <n v="264"/>
    <n v="277"/>
    <n v="15"/>
    <n v="0.50852272727272729"/>
    <n v="0.13352272727272727"/>
    <n v="0.43607954545454547"/>
    <n v="4.261363636363636E-2"/>
    <n v="0.47230113636363635"/>
  </r>
  <r>
    <x v="252"/>
    <n v="3"/>
    <n v="361"/>
    <n v="0"/>
    <n v="94"/>
    <n v="1"/>
    <n v="308"/>
    <n v="0"/>
    <n v="30"/>
    <x v="8"/>
    <x v="36"/>
    <n v="0.26038781163434904"/>
    <n v="9.7402597402597407E-2"/>
    <n v="267"/>
    <n v="278"/>
    <n v="15"/>
    <n v="0.51278409090909094"/>
    <n v="0.13352272727272727"/>
    <n v="0.4375"/>
    <n v="4.261363636363636E-2"/>
    <n v="0.47514204545454547"/>
  </r>
  <r>
    <x v="253"/>
    <n v="3"/>
    <n v="364"/>
    <n v="0"/>
    <n v="94"/>
    <n v="2"/>
    <n v="310"/>
    <n v="0"/>
    <n v="30"/>
    <x v="8"/>
    <x v="36"/>
    <n v="0.25824175824175827"/>
    <n v="9.6774193548387094E-2"/>
    <n v="270"/>
    <n v="280"/>
    <n v="15"/>
    <n v="0.51704545454545459"/>
    <n v="0.13352272727272727"/>
    <n v="0.44034090909090912"/>
    <n v="4.261363636363636E-2"/>
    <n v="0.47869318181818188"/>
  </r>
  <r>
    <x v="254"/>
    <n v="3"/>
    <n v="367"/>
    <n v="0"/>
    <n v="94"/>
    <n v="3"/>
    <n v="313"/>
    <n v="0"/>
    <n v="30"/>
    <x v="8"/>
    <x v="36"/>
    <n v="0.2561307901907357"/>
    <n v="9.5846645367412137E-2"/>
    <n v="273"/>
    <n v="283"/>
    <n v="15"/>
    <n v="0.52130681818181823"/>
    <n v="0.13352272727272727"/>
    <n v="0.44460227272727271"/>
    <n v="4.261363636363636E-2"/>
    <n v="0.48295454545454547"/>
  </r>
  <r>
    <x v="255"/>
    <n v="3"/>
    <n v="370"/>
    <n v="0"/>
    <n v="94"/>
    <n v="3"/>
    <n v="316"/>
    <n v="0"/>
    <n v="30"/>
    <x v="8"/>
    <x v="36"/>
    <n v="0.25405405405405407"/>
    <n v="9.49367088607595E-2"/>
    <n v="276"/>
    <n v="286"/>
    <n v="15"/>
    <n v="0.52556818181818177"/>
    <n v="0.13352272727272727"/>
    <n v="0.44886363636363635"/>
    <n v="4.261363636363636E-2"/>
    <n v="0.48721590909090906"/>
  </r>
  <r>
    <x v="256"/>
    <n v="3"/>
    <n v="373"/>
    <n v="0"/>
    <n v="94"/>
    <n v="2"/>
    <n v="318"/>
    <n v="0"/>
    <n v="30"/>
    <x v="8"/>
    <x v="36"/>
    <n v="0.25201072386058981"/>
    <n v="9.4339622641509441E-2"/>
    <n v="279"/>
    <n v="288"/>
    <n v="15"/>
    <n v="0.52982954545454541"/>
    <n v="0.13352272727272727"/>
    <n v="0.45170454545454547"/>
    <n v="4.261363636363636E-2"/>
    <n v="0.49076704545454541"/>
  </r>
  <r>
    <x v="257"/>
    <n v="0"/>
    <n v="373"/>
    <n v="0"/>
    <n v="94"/>
    <n v="1"/>
    <n v="319"/>
    <n v="0"/>
    <n v="30"/>
    <x v="8"/>
    <x v="36"/>
    <n v="0.25201072386058981"/>
    <n v="9.4043887147335428E-2"/>
    <n v="279"/>
    <n v="289"/>
    <n v="15"/>
    <n v="0.52982954545454541"/>
    <n v="0.13352272727272727"/>
    <n v="0.453125"/>
    <n v="4.261363636363636E-2"/>
    <n v="0.49147727272727271"/>
  </r>
  <r>
    <x v="258"/>
    <n v="0"/>
    <n v="373"/>
    <n v="0"/>
    <n v="94"/>
    <n v="2"/>
    <n v="321"/>
    <n v="0"/>
    <n v="30"/>
    <x v="9"/>
    <x v="37"/>
    <n v="0.25201072386058981"/>
    <n v="9.3457943925233641E-2"/>
    <n v="279"/>
    <n v="291"/>
    <n v="15"/>
    <n v="0.52982954545454541"/>
    <n v="0.13352272727272727"/>
    <n v="0.45596590909090912"/>
    <n v="4.261363636363636E-2"/>
    <n v="0.49289772727272729"/>
  </r>
  <r>
    <x v="259"/>
    <n v="3"/>
    <n v="376"/>
    <n v="0"/>
    <n v="94"/>
    <n v="2"/>
    <n v="323"/>
    <n v="0"/>
    <n v="30"/>
    <x v="9"/>
    <x v="37"/>
    <n v="0.25"/>
    <n v="9.2879256965944276E-2"/>
    <n v="282"/>
    <n v="293"/>
    <n v="15"/>
    <n v="0.53409090909090906"/>
    <n v="0.13352272727272727"/>
    <n v="0.45880681818181818"/>
    <n v="4.261363636363636E-2"/>
    <n v="0.49644886363636365"/>
  </r>
  <r>
    <x v="260"/>
    <n v="3"/>
    <n v="379"/>
    <n v="0"/>
    <n v="94"/>
    <n v="2"/>
    <n v="325"/>
    <n v="0"/>
    <n v="30"/>
    <x v="9"/>
    <x v="37"/>
    <n v="0.24802110817941952"/>
    <n v="9.2307692307692313E-2"/>
    <n v="285"/>
    <n v="295"/>
    <n v="15"/>
    <n v="0.53835227272727271"/>
    <n v="0.13352272727272727"/>
    <n v="0.46164772727272729"/>
    <n v="4.261363636363636E-2"/>
    <n v="0.5"/>
  </r>
  <r>
    <x v="261"/>
    <n v="3"/>
    <n v="382"/>
    <n v="0"/>
    <n v="94"/>
    <n v="3"/>
    <n v="328"/>
    <n v="0"/>
    <n v="30"/>
    <x v="9"/>
    <x v="37"/>
    <n v="0.24607329842931938"/>
    <n v="9.1463414634146339E-2"/>
    <n v="288"/>
    <n v="298"/>
    <n v="15"/>
    <n v="0.54261363636363635"/>
    <n v="0.13352272727272727"/>
    <n v="0.46590909090909088"/>
    <n v="4.261363636363636E-2"/>
    <n v="0.50426136363636365"/>
  </r>
  <r>
    <x v="262"/>
    <n v="3"/>
    <n v="385"/>
    <n v="0"/>
    <n v="94"/>
    <n v="3"/>
    <n v="331"/>
    <n v="0"/>
    <n v="30"/>
    <x v="9"/>
    <x v="37"/>
    <n v="0.24415584415584415"/>
    <n v="9.0634441087613288E-2"/>
    <n v="291"/>
    <n v="301"/>
    <n v="15"/>
    <n v="0.546875"/>
    <n v="0.13352272727272727"/>
    <n v="0.47017045454545453"/>
    <n v="4.261363636363636E-2"/>
    <n v="0.50852272727272729"/>
  </r>
  <r>
    <x v="263"/>
    <n v="3"/>
    <n v="388"/>
    <n v="0"/>
    <n v="94"/>
    <n v="1"/>
    <n v="332"/>
    <n v="0"/>
    <n v="30"/>
    <x v="9"/>
    <x v="37"/>
    <n v="0.2422680412371134"/>
    <n v="9.036144578313253E-2"/>
    <n v="294"/>
    <n v="302"/>
    <n v="15"/>
    <n v="0.55113636363636365"/>
    <n v="0.13352272727272727"/>
    <n v="0.47159090909090912"/>
    <n v="4.261363636363636E-2"/>
    <n v="0.51136363636363635"/>
  </r>
  <r>
    <x v="264"/>
    <n v="0"/>
    <n v="388"/>
    <n v="0"/>
    <n v="94"/>
    <n v="1"/>
    <n v="333"/>
    <n v="0"/>
    <n v="30"/>
    <x v="9"/>
    <x v="37"/>
    <n v="0.2422680412371134"/>
    <n v="9.0090090090090086E-2"/>
    <n v="294"/>
    <n v="303"/>
    <n v="15"/>
    <n v="0.55113636363636365"/>
    <n v="0.13352272727272727"/>
    <n v="0.47301136363636365"/>
    <n v="4.261363636363636E-2"/>
    <n v="0.51207386363636365"/>
  </r>
  <r>
    <x v="265"/>
    <n v="0"/>
    <n v="388"/>
    <n v="0"/>
    <n v="94"/>
    <n v="4"/>
    <n v="337"/>
    <n v="0"/>
    <n v="30"/>
    <x v="9"/>
    <x v="38"/>
    <n v="0.2422680412371134"/>
    <n v="8.9020771513353122E-2"/>
    <n v="294"/>
    <n v="307"/>
    <n v="15"/>
    <n v="0.55113636363636365"/>
    <n v="0.13352272727272727"/>
    <n v="0.47869318181818182"/>
    <n v="4.261363636363636E-2"/>
    <n v="0.51491477272727271"/>
  </r>
  <r>
    <x v="266"/>
    <n v="3"/>
    <n v="391"/>
    <n v="0"/>
    <n v="94"/>
    <n v="2"/>
    <n v="339"/>
    <n v="0"/>
    <n v="30"/>
    <x v="9"/>
    <x v="38"/>
    <n v="0.24040920716112532"/>
    <n v="8.8495575221238937E-2"/>
    <n v="297"/>
    <n v="309"/>
    <n v="15"/>
    <n v="0.55539772727272729"/>
    <n v="0.13352272727272727"/>
    <n v="0.48153409090909088"/>
    <n v="4.261363636363636E-2"/>
    <n v="0.51846590909090906"/>
  </r>
  <r>
    <x v="267"/>
    <n v="3"/>
    <n v="394"/>
    <n v="0"/>
    <n v="94"/>
    <n v="1"/>
    <n v="340"/>
    <n v="0"/>
    <n v="30"/>
    <x v="9"/>
    <x v="38"/>
    <n v="0.23857868020304568"/>
    <n v="8.8235294117647065E-2"/>
    <n v="300"/>
    <n v="310"/>
    <n v="15"/>
    <n v="0.55965909090909094"/>
    <n v="0.13352272727272727"/>
    <n v="0.48295454545454547"/>
    <n v="4.261363636363636E-2"/>
    <n v="0.52130681818181823"/>
  </r>
  <r>
    <x v="268"/>
    <n v="3"/>
    <n v="397"/>
    <n v="0"/>
    <n v="94"/>
    <n v="3"/>
    <n v="343"/>
    <n v="0"/>
    <n v="30"/>
    <x v="9"/>
    <x v="38"/>
    <n v="0.23677581863979849"/>
    <n v="8.7463556851311949E-2"/>
    <n v="303"/>
    <n v="313"/>
    <n v="15"/>
    <n v="0.56392045454545459"/>
    <n v="0.13352272727272727"/>
    <n v="0.48721590909090912"/>
    <n v="4.261363636363636E-2"/>
    <n v="0.52556818181818188"/>
  </r>
  <r>
    <x v="269"/>
    <n v="3"/>
    <n v="400"/>
    <n v="0"/>
    <n v="94"/>
    <n v="3"/>
    <n v="346"/>
    <n v="0"/>
    <n v="30"/>
    <x v="9"/>
    <x v="38"/>
    <n v="0.23499999999999999"/>
    <n v="8.6705202312138727E-2"/>
    <n v="306"/>
    <n v="316"/>
    <n v="15"/>
    <n v="0.56818181818181823"/>
    <n v="0.13352272727272727"/>
    <n v="0.49147727272727271"/>
    <n v="4.261363636363636E-2"/>
    <n v="0.52982954545454541"/>
  </r>
  <r>
    <x v="270"/>
    <n v="3"/>
    <n v="403"/>
    <n v="0"/>
    <n v="94"/>
    <n v="1"/>
    <n v="347"/>
    <n v="0"/>
    <n v="30"/>
    <x v="9"/>
    <x v="38"/>
    <n v="0.23325062034739455"/>
    <n v="8.645533141210375E-2"/>
    <n v="309"/>
    <n v="317"/>
    <n v="15"/>
    <n v="0.57244318181818177"/>
    <n v="0.13352272727272727"/>
    <n v="0.49289772727272729"/>
    <n v="4.261363636363636E-2"/>
    <n v="0.53267045454545459"/>
  </r>
  <r>
    <x v="271"/>
    <n v="0"/>
    <n v="403"/>
    <n v="0"/>
    <n v="94"/>
    <n v="2"/>
    <n v="349"/>
    <n v="0"/>
    <n v="30"/>
    <x v="9"/>
    <x v="38"/>
    <n v="0.23325062034739455"/>
    <n v="8.5959885386819479E-2"/>
    <n v="309"/>
    <n v="319"/>
    <n v="15"/>
    <n v="0.57244318181818177"/>
    <n v="0.13352272727272727"/>
    <n v="0.49573863636363635"/>
    <n v="4.261363636363636E-2"/>
    <n v="0.53409090909090906"/>
  </r>
  <r>
    <x v="272"/>
    <n v="0"/>
    <n v="403"/>
    <n v="0"/>
    <n v="94"/>
    <n v="4"/>
    <n v="353"/>
    <n v="0"/>
    <n v="30"/>
    <x v="9"/>
    <x v="39"/>
    <n v="0.23325062034739455"/>
    <n v="8.4985835694050993E-2"/>
    <n v="309"/>
    <n v="323"/>
    <n v="15"/>
    <n v="0.57244318181818177"/>
    <n v="0.13352272727272727"/>
    <n v="0.50142045454545459"/>
    <n v="4.261363636363636E-2"/>
    <n v="0.53693181818181812"/>
  </r>
  <r>
    <x v="273"/>
    <n v="3"/>
    <n v="406"/>
    <n v="0"/>
    <n v="94"/>
    <n v="1"/>
    <n v="354"/>
    <n v="0"/>
    <n v="30"/>
    <x v="9"/>
    <x v="39"/>
    <n v="0.23152709359605911"/>
    <n v="8.4745762711864403E-2"/>
    <n v="312"/>
    <n v="324"/>
    <n v="15"/>
    <n v="0.57670454545454541"/>
    <n v="0.13352272727272727"/>
    <n v="0.50284090909090906"/>
    <n v="4.261363636363636E-2"/>
    <n v="0.53977272727272729"/>
  </r>
  <r>
    <x v="274"/>
    <n v="3"/>
    <n v="409"/>
    <n v="0"/>
    <n v="94"/>
    <n v="1"/>
    <n v="355"/>
    <n v="0"/>
    <n v="30"/>
    <x v="9"/>
    <x v="39"/>
    <n v="0.22982885085574573"/>
    <n v="8.4507042253521125E-2"/>
    <n v="315"/>
    <n v="325"/>
    <n v="15"/>
    <n v="0.58096590909090906"/>
    <n v="0.13352272727272727"/>
    <n v="0.50426136363636365"/>
    <n v="4.261363636363636E-2"/>
    <n v="0.54261363636363635"/>
  </r>
  <r>
    <x v="275"/>
    <n v="3"/>
    <n v="412"/>
    <n v="0"/>
    <n v="94"/>
    <n v="3"/>
    <n v="358"/>
    <n v="0"/>
    <n v="30"/>
    <x v="9"/>
    <x v="39"/>
    <n v="0.22815533980582525"/>
    <n v="8.3798882681564241E-2"/>
    <n v="318"/>
    <n v="328"/>
    <n v="15"/>
    <n v="0.58522727272727271"/>
    <n v="0.13352272727272727"/>
    <n v="0.50852272727272729"/>
    <n v="4.261363636363636E-2"/>
    <n v="0.546875"/>
  </r>
  <r>
    <x v="276"/>
    <n v="3"/>
    <n v="415"/>
    <n v="0"/>
    <n v="94"/>
    <n v="3"/>
    <n v="361"/>
    <n v="0"/>
    <n v="30"/>
    <x v="9"/>
    <x v="39"/>
    <n v="0.22650602409638554"/>
    <n v="8.3102493074792241E-2"/>
    <n v="321"/>
    <n v="331"/>
    <n v="15"/>
    <n v="0.58948863636363635"/>
    <n v="0.13352272727272727"/>
    <n v="0.51278409090909094"/>
    <n v="4.261363636363636E-2"/>
    <n v="0.55113636363636365"/>
  </r>
  <r>
    <x v="277"/>
    <n v="3"/>
    <n v="418"/>
    <n v="0"/>
    <n v="94"/>
    <n v="2"/>
    <n v="363"/>
    <n v="0"/>
    <n v="30"/>
    <x v="9"/>
    <x v="39"/>
    <n v="0.22488038277511962"/>
    <n v="8.2644628099173556E-2"/>
    <n v="324"/>
    <n v="333"/>
    <n v="15"/>
    <n v="0.59375"/>
    <n v="0.13352272727272727"/>
    <n v="0.515625"/>
    <n v="4.261363636363636E-2"/>
    <n v="0.5546875"/>
  </r>
  <r>
    <x v="278"/>
    <n v="0"/>
    <n v="418"/>
    <n v="0"/>
    <n v="94"/>
    <n v="2"/>
    <n v="365"/>
    <n v="0"/>
    <n v="30"/>
    <x v="9"/>
    <x v="39"/>
    <n v="0.22488038277511962"/>
    <n v="8.2191780821917804E-2"/>
    <n v="324"/>
    <n v="335"/>
    <n v="15"/>
    <n v="0.59375"/>
    <n v="0.13352272727272727"/>
    <n v="0.51846590909090906"/>
    <n v="4.261363636363636E-2"/>
    <n v="0.55610795454545459"/>
  </r>
  <r>
    <x v="279"/>
    <n v="0"/>
    <n v="418"/>
    <n v="0"/>
    <n v="94"/>
    <n v="2"/>
    <n v="367"/>
    <n v="0"/>
    <n v="30"/>
    <x v="9"/>
    <x v="40"/>
    <n v="0.22488038277511962"/>
    <n v="8.1743869209809264E-2"/>
    <n v="324"/>
    <n v="337"/>
    <n v="15"/>
    <n v="0.59375"/>
    <n v="0.13352272727272727"/>
    <n v="0.52130681818181823"/>
    <n v="4.261363636363636E-2"/>
    <n v="0.55752840909090917"/>
  </r>
  <r>
    <x v="280"/>
    <n v="3"/>
    <n v="421"/>
    <n v="0"/>
    <n v="94"/>
    <n v="1"/>
    <n v="368"/>
    <n v="0"/>
    <n v="30"/>
    <x v="9"/>
    <x v="40"/>
    <n v="0.22327790973871733"/>
    <n v="8.1521739130434784E-2"/>
    <n v="327"/>
    <n v="338"/>
    <n v="15"/>
    <n v="0.59801136363636365"/>
    <n v="0.13352272727272727"/>
    <n v="0.52272727272727271"/>
    <n v="4.261363636363636E-2"/>
    <n v="0.56036931818181812"/>
  </r>
  <r>
    <x v="281"/>
    <n v="3"/>
    <n v="424"/>
    <n v="0"/>
    <n v="94"/>
    <n v="2"/>
    <n v="370"/>
    <n v="0"/>
    <n v="30"/>
    <x v="9"/>
    <x v="40"/>
    <n v="0.22169811320754718"/>
    <n v="8.1081081081081086E-2"/>
    <n v="330"/>
    <n v="340"/>
    <n v="15"/>
    <n v="0.60227272727272729"/>
    <n v="0.13352272727272727"/>
    <n v="0.52556818181818177"/>
    <n v="4.261363636363636E-2"/>
    <n v="0.56392045454545459"/>
  </r>
  <r>
    <x v="282"/>
    <n v="3"/>
    <n v="427"/>
    <n v="0"/>
    <n v="94"/>
    <n v="3"/>
    <n v="373"/>
    <n v="0"/>
    <n v="30"/>
    <x v="9"/>
    <x v="40"/>
    <n v="0.22014051522248243"/>
    <n v="8.0428954423592491E-2"/>
    <n v="333"/>
    <n v="343"/>
    <n v="15"/>
    <n v="0.60653409090909094"/>
    <n v="0.13352272727272727"/>
    <n v="0.52982954545454541"/>
    <n v="4.261363636363636E-2"/>
    <n v="0.56818181818181812"/>
  </r>
  <r>
    <x v="283"/>
    <n v="3"/>
    <n v="430"/>
    <n v="0"/>
    <n v="94"/>
    <n v="3"/>
    <n v="376"/>
    <n v="0"/>
    <n v="30"/>
    <x v="9"/>
    <x v="40"/>
    <n v="0.21860465116279071"/>
    <n v="7.9787234042553196E-2"/>
    <n v="336"/>
    <n v="346"/>
    <n v="15"/>
    <n v="0.61079545454545459"/>
    <n v="0.13352272727272727"/>
    <n v="0.53409090909090906"/>
    <n v="4.261363636363636E-2"/>
    <n v="0.57244318181818188"/>
  </r>
  <r>
    <x v="284"/>
    <n v="3"/>
    <n v="433"/>
    <n v="0"/>
    <n v="94"/>
    <n v="2"/>
    <n v="378"/>
    <n v="0"/>
    <n v="30"/>
    <x v="9"/>
    <x v="40"/>
    <n v="0.21709006928406466"/>
    <n v="7.9365079365079361E-2"/>
    <n v="339"/>
    <n v="348"/>
    <n v="15"/>
    <n v="0.61505681818181823"/>
    <n v="0.13352272727272727"/>
    <n v="0.53693181818181823"/>
    <n v="4.261363636363636E-2"/>
    <n v="0.57599431818181823"/>
  </r>
  <r>
    <x v="285"/>
    <n v="0"/>
    <n v="433"/>
    <n v="0"/>
    <n v="94"/>
    <n v="1"/>
    <n v="379"/>
    <n v="0"/>
    <n v="30"/>
    <x v="9"/>
    <x v="40"/>
    <n v="0.21709006928406466"/>
    <n v="7.9155672823219003E-2"/>
    <n v="339"/>
    <n v="349"/>
    <n v="15"/>
    <n v="0.61505681818181823"/>
    <n v="0.13352272727272727"/>
    <n v="0.53835227272727271"/>
    <n v="4.261363636363636E-2"/>
    <n v="0.57670454545454541"/>
  </r>
  <r>
    <x v="286"/>
    <n v="0"/>
    <n v="433"/>
    <n v="0"/>
    <n v="94"/>
    <n v="2"/>
    <n v="381"/>
    <n v="0"/>
    <n v="30"/>
    <x v="9"/>
    <x v="41"/>
    <n v="0.21709006928406466"/>
    <n v="7.874015748031496E-2"/>
    <n v="339"/>
    <n v="351"/>
    <n v="3"/>
    <n v="0.61505681818181823"/>
    <n v="0.13352272727272727"/>
    <n v="0.54119318181818177"/>
    <n v="4.261363636363636E-2"/>
    <n v="0.578125"/>
  </r>
  <r>
    <x v="287"/>
    <n v="3"/>
    <n v="436"/>
    <n v="0"/>
    <n v="94"/>
    <n v="2"/>
    <n v="383"/>
    <n v="0"/>
    <n v="30"/>
    <x v="9"/>
    <x v="41"/>
    <n v="0.21559633027522937"/>
    <n v="7.8328981723237601E-2"/>
    <n v="342"/>
    <n v="353"/>
    <n v="3"/>
    <n v="0.61931818181818177"/>
    <n v="0.13352272727272727"/>
    <n v="0.54403409090909094"/>
    <n v="4.261363636363636E-2"/>
    <n v="0.58167613636363635"/>
  </r>
  <r>
    <x v="288"/>
    <n v="3"/>
    <n v="439"/>
    <n v="0"/>
    <n v="94"/>
    <n v="2"/>
    <n v="385"/>
    <n v="0"/>
    <n v="30"/>
    <x v="10"/>
    <x v="41"/>
    <n v="0.21412300683371299"/>
    <n v="7.792207792207792E-2"/>
    <n v="345"/>
    <n v="355"/>
    <n v="12"/>
    <n v="0.62357954545454541"/>
    <n v="0.13352272727272727"/>
    <n v="0.546875"/>
    <n v="4.261363636363636E-2"/>
    <n v="0.58522727272727271"/>
  </r>
  <r>
    <x v="289"/>
    <n v="3"/>
    <n v="442"/>
    <n v="0"/>
    <n v="94"/>
    <n v="3"/>
    <n v="388"/>
    <n v="0"/>
    <n v="30"/>
    <x v="10"/>
    <x v="41"/>
    <n v="0.21266968325791855"/>
    <n v="7.7319587628865982E-2"/>
    <n v="348"/>
    <n v="358"/>
    <n v="12"/>
    <n v="0.62784090909090906"/>
    <n v="0.13352272727272727"/>
    <n v="0.55113636363636365"/>
    <n v="4.261363636363636E-2"/>
    <n v="0.58948863636363635"/>
  </r>
  <r>
    <x v="290"/>
    <n v="3"/>
    <n v="445"/>
    <n v="0"/>
    <n v="94"/>
    <n v="3"/>
    <n v="391"/>
    <n v="0"/>
    <n v="30"/>
    <x v="10"/>
    <x v="41"/>
    <n v="0.21123595505617979"/>
    <n v="7.6726342710997444E-2"/>
    <n v="351"/>
    <n v="361"/>
    <n v="12"/>
    <n v="0.63210227272727271"/>
    <n v="0.13352272727272727"/>
    <n v="0.55539772727272729"/>
    <n v="4.261363636363636E-2"/>
    <n v="0.59375"/>
  </r>
  <r>
    <x v="291"/>
    <n v="3"/>
    <n v="448"/>
    <n v="0"/>
    <n v="94"/>
    <n v="1"/>
    <n v="392"/>
    <n v="0"/>
    <n v="30"/>
    <x v="10"/>
    <x v="41"/>
    <n v="0.20982142857142858"/>
    <n v="7.6530612244897961E-2"/>
    <n v="354"/>
    <n v="362"/>
    <n v="12"/>
    <n v="0.63636363636363635"/>
    <n v="0.13352272727272727"/>
    <n v="0.55681818181818177"/>
    <n v="4.261363636363636E-2"/>
    <n v="0.59659090909090906"/>
  </r>
  <r>
    <x v="292"/>
    <n v="0"/>
    <n v="448"/>
    <n v="0"/>
    <n v="94"/>
    <n v="1"/>
    <n v="393"/>
    <n v="0"/>
    <n v="30"/>
    <x v="10"/>
    <x v="41"/>
    <n v="0.20982142857142858"/>
    <n v="7.6335877862595422E-2"/>
    <n v="354"/>
    <n v="363"/>
    <n v="12"/>
    <n v="0.63636363636363635"/>
    <n v="0.13352272727272727"/>
    <n v="0.55823863636363635"/>
    <n v="4.261363636363636E-2"/>
    <n v="0.59730113636363635"/>
  </r>
  <r>
    <x v="293"/>
    <n v="0"/>
    <n v="448"/>
    <n v="0"/>
    <n v="94"/>
    <n v="4"/>
    <n v="397"/>
    <n v="0"/>
    <n v="30"/>
    <x v="10"/>
    <x v="42"/>
    <n v="0.20982142857142858"/>
    <n v="7.5566750629722929E-2"/>
    <n v="354"/>
    <n v="367"/>
    <n v="12"/>
    <n v="0.63636363636363635"/>
    <n v="0.13352272727272727"/>
    <n v="0.56392045454545459"/>
    <n v="4.261363636363636E-2"/>
    <n v="0.60014204545454541"/>
  </r>
  <r>
    <x v="294"/>
    <n v="3"/>
    <n v="451"/>
    <n v="0"/>
    <n v="94"/>
    <n v="2"/>
    <n v="399"/>
    <n v="0"/>
    <n v="30"/>
    <x v="10"/>
    <x v="42"/>
    <n v="0.20842572062084258"/>
    <n v="7.5187969924812026E-2"/>
    <n v="357"/>
    <n v="369"/>
    <n v="12"/>
    <n v="0.640625"/>
    <n v="0.13352272727272727"/>
    <n v="0.56676136363636365"/>
    <n v="4.261363636363636E-2"/>
    <n v="0.60369318181818188"/>
  </r>
  <r>
    <x v="295"/>
    <n v="0"/>
    <n v="451"/>
    <n v="0"/>
    <n v="94"/>
    <n v="1"/>
    <n v="400"/>
    <n v="0"/>
    <n v="30"/>
    <x v="10"/>
    <x v="42"/>
    <n v="0.20842572062084258"/>
    <n v="7.4999999999999997E-2"/>
    <n v="357"/>
    <n v="370"/>
    <n v="12"/>
    <n v="0.640625"/>
    <n v="0.13352272727272727"/>
    <n v="0.56818181818181823"/>
    <n v="4.261363636363636E-2"/>
    <n v="0.60440340909090917"/>
  </r>
  <r>
    <x v="296"/>
    <n v="3"/>
    <n v="454"/>
    <n v="0"/>
    <n v="94"/>
    <n v="3"/>
    <n v="403"/>
    <n v="0"/>
    <n v="30"/>
    <x v="10"/>
    <x v="42"/>
    <n v="0.20704845814977973"/>
    <n v="7.4441687344913146E-2"/>
    <n v="360"/>
    <n v="373"/>
    <n v="12"/>
    <n v="0.64488636363636365"/>
    <n v="0.13352272727272727"/>
    <n v="0.57244318181818177"/>
    <n v="4.261363636363636E-2"/>
    <n v="0.60866477272727271"/>
  </r>
  <r>
    <x v="297"/>
    <n v="3"/>
    <n v="457"/>
    <n v="0"/>
    <n v="94"/>
    <n v="3"/>
    <n v="406"/>
    <n v="0"/>
    <n v="30"/>
    <x v="10"/>
    <x v="42"/>
    <n v="0.20568927789934355"/>
    <n v="7.3891625615763554E-2"/>
    <n v="363"/>
    <n v="376"/>
    <n v="12"/>
    <n v="0.64914772727272729"/>
    <n v="0.13352272727272727"/>
    <n v="0.57670454545454541"/>
    <n v="4.261363636363636E-2"/>
    <n v="0.61292613636363635"/>
  </r>
  <r>
    <x v="298"/>
    <n v="3"/>
    <n v="460"/>
    <n v="0"/>
    <n v="94"/>
    <n v="1"/>
    <n v="407"/>
    <n v="0"/>
    <n v="30"/>
    <x v="10"/>
    <x v="42"/>
    <n v="0.20434782608695654"/>
    <n v="7.3710073710073709E-2"/>
    <n v="366"/>
    <n v="377"/>
    <n v="12"/>
    <n v="0.65340909090909094"/>
    <n v="0.13352272727272727"/>
    <n v="0.578125"/>
    <n v="4.261363636363636E-2"/>
    <n v="0.61576704545454541"/>
  </r>
  <r>
    <x v="299"/>
    <n v="0"/>
    <n v="460"/>
    <n v="0"/>
    <n v="94"/>
    <n v="2"/>
    <n v="409"/>
    <n v="0"/>
    <n v="30"/>
    <x v="10"/>
    <x v="42"/>
    <n v="0.20434782608695654"/>
    <n v="7.3349633251833746E-2"/>
    <n v="366"/>
    <n v="379"/>
    <n v="12"/>
    <n v="0.65340909090909094"/>
    <n v="0.13352272727272727"/>
    <n v="0.58096590909090906"/>
    <n v="4.261363636363636E-2"/>
    <n v="0.6171875"/>
  </r>
  <r>
    <x v="300"/>
    <n v="0"/>
    <n v="460"/>
    <n v="0"/>
    <n v="94"/>
    <n v="4"/>
    <n v="413"/>
    <n v="0"/>
    <n v="30"/>
    <x v="10"/>
    <x v="43"/>
    <n v="0.20434782608695654"/>
    <n v="7.2639225181598058E-2"/>
    <n v="366"/>
    <n v="383"/>
    <n v="15"/>
    <n v="0.65340909090909094"/>
    <n v="0.13352272727272727"/>
    <n v="0.58664772727272729"/>
    <n v="4.261363636363636E-2"/>
    <n v="0.62002840909090917"/>
  </r>
  <r>
    <x v="301"/>
    <n v="3"/>
    <n v="463"/>
    <n v="0"/>
    <n v="94"/>
    <n v="1"/>
    <n v="414"/>
    <n v="0"/>
    <n v="30"/>
    <x v="10"/>
    <x v="43"/>
    <n v="0.20302375809935205"/>
    <n v="7.2463768115942032E-2"/>
    <n v="369"/>
    <n v="384"/>
    <n v="15"/>
    <n v="0.65767045454545459"/>
    <n v="0.13352272727272727"/>
    <n v="0.58806818181818177"/>
    <n v="4.261363636363636E-2"/>
    <n v="0.62286931818181812"/>
  </r>
  <r>
    <x v="302"/>
    <n v="3"/>
    <n v="466"/>
    <n v="0"/>
    <n v="94"/>
    <n v="1"/>
    <n v="415"/>
    <n v="0"/>
    <n v="30"/>
    <x v="10"/>
    <x v="43"/>
    <n v="0.20171673819742489"/>
    <n v="7.2289156626506021E-2"/>
    <n v="372"/>
    <n v="385"/>
    <n v="15"/>
    <n v="0.66193181818181823"/>
    <n v="0.13352272727272727"/>
    <n v="0.58948863636363635"/>
    <n v="4.261363636363636E-2"/>
    <n v="0.62571022727272729"/>
  </r>
  <r>
    <x v="303"/>
    <n v="3"/>
    <n v="469"/>
    <n v="0"/>
    <n v="94"/>
    <n v="3"/>
    <n v="418"/>
    <n v="0"/>
    <n v="30"/>
    <x v="10"/>
    <x v="43"/>
    <n v="0.20042643923240938"/>
    <n v="7.1770334928229665E-2"/>
    <n v="375"/>
    <n v="388"/>
    <n v="15"/>
    <n v="0.66619318181818177"/>
    <n v="0.13352272727272727"/>
    <n v="0.59375"/>
    <n v="4.261363636363636E-2"/>
    <n v="0.62997159090909083"/>
  </r>
  <r>
    <x v="304"/>
    <n v="3"/>
    <n v="472"/>
    <n v="0"/>
    <n v="94"/>
    <n v="3"/>
    <n v="421"/>
    <n v="0"/>
    <n v="30"/>
    <x v="10"/>
    <x v="43"/>
    <n v="0.19915254237288135"/>
    <n v="7.1258907363420429E-2"/>
    <n v="378"/>
    <n v="391"/>
    <n v="15"/>
    <n v="0.67045454545454541"/>
    <n v="0.13352272727272727"/>
    <n v="0.59801136363636365"/>
    <n v="4.261363636363636E-2"/>
    <n v="0.63423295454545459"/>
  </r>
  <r>
    <x v="305"/>
    <n v="3"/>
    <n v="475"/>
    <n v="0"/>
    <n v="94"/>
    <n v="2"/>
    <n v="423"/>
    <n v="0"/>
    <n v="30"/>
    <x v="10"/>
    <x v="43"/>
    <n v="0.19789473684210526"/>
    <n v="7.0921985815602842E-2"/>
    <n v="381"/>
    <n v="393"/>
    <n v="15"/>
    <n v="0.67471590909090906"/>
    <n v="0.13352272727272727"/>
    <n v="0.60085227272727271"/>
    <n v="4.261363636363636E-2"/>
    <n v="0.63778409090909083"/>
  </r>
  <r>
    <x v="306"/>
    <n v="0"/>
    <n v="475"/>
    <n v="0"/>
    <n v="94"/>
    <n v="2"/>
    <n v="425"/>
    <n v="0"/>
    <n v="30"/>
    <x v="10"/>
    <x v="43"/>
    <n v="0.19789473684210526"/>
    <n v="7.0588235294117646E-2"/>
    <n v="381"/>
    <n v="395"/>
    <n v="15"/>
    <n v="0.67471590909090906"/>
    <n v="0.13352272727272727"/>
    <n v="0.60369318181818177"/>
    <n v="4.261363636363636E-2"/>
    <n v="0.63920454545454541"/>
  </r>
  <r>
    <x v="307"/>
    <n v="0"/>
    <n v="475"/>
    <n v="0"/>
    <n v="94"/>
    <n v="2"/>
    <n v="427"/>
    <n v="0"/>
    <n v="30"/>
    <x v="10"/>
    <x v="44"/>
    <n v="0.19789473684210526"/>
    <n v="7.0257611241217793E-2"/>
    <n v="381"/>
    <n v="397"/>
    <n v="9"/>
    <n v="0.67471590909090906"/>
    <n v="0.13352272727272727"/>
    <n v="0.60653409090909094"/>
    <n v="4.261363636363636E-2"/>
    <n v="0.640625"/>
  </r>
  <r>
    <x v="308"/>
    <n v="3"/>
    <n v="478"/>
    <n v="0"/>
    <n v="94"/>
    <n v="1"/>
    <n v="428"/>
    <n v="0"/>
    <n v="30"/>
    <x v="10"/>
    <x v="44"/>
    <n v="0.19665271966527198"/>
    <n v="7.0093457943925228E-2"/>
    <n v="384"/>
    <n v="398"/>
    <n v="9"/>
    <n v="0.67897727272727271"/>
    <n v="0.13352272727272727"/>
    <n v="0.60795454545454541"/>
    <n v="4.261363636363636E-2"/>
    <n v="0.64346590909090906"/>
  </r>
  <r>
    <x v="309"/>
    <n v="3"/>
    <n v="481"/>
    <n v="0"/>
    <n v="94"/>
    <n v="2"/>
    <n v="430"/>
    <n v="0"/>
    <n v="30"/>
    <x v="10"/>
    <x v="44"/>
    <n v="0.19542619542619544"/>
    <n v="6.9767441860465115E-2"/>
    <n v="387"/>
    <n v="400"/>
    <n v="9"/>
    <n v="0.68323863636363635"/>
    <n v="0.13352272727272727"/>
    <n v="0.61079545454545459"/>
    <n v="4.261363636363636E-2"/>
    <n v="0.64701704545454541"/>
  </r>
  <r>
    <x v="310"/>
    <n v="3"/>
    <n v="484"/>
    <n v="0"/>
    <n v="94"/>
    <n v="3"/>
    <n v="433"/>
    <n v="0"/>
    <n v="30"/>
    <x v="10"/>
    <x v="44"/>
    <n v="0.19421487603305784"/>
    <n v="6.9284064665127015E-2"/>
    <n v="390"/>
    <n v="403"/>
    <n v="9"/>
    <n v="0.6875"/>
    <n v="0.13352272727272727"/>
    <n v="0.61505681818181823"/>
    <n v="4.261363636363636E-2"/>
    <n v="0.65127840909090917"/>
  </r>
  <r>
    <x v="311"/>
    <n v="0"/>
    <n v="484"/>
    <n v="0"/>
    <n v="94"/>
    <n v="3"/>
    <n v="436"/>
    <n v="0"/>
    <n v="30"/>
    <x v="10"/>
    <x v="44"/>
    <n v="0.19421487603305784"/>
    <n v="6.8807339449541288E-2"/>
    <n v="390"/>
    <n v="406"/>
    <n v="9"/>
    <n v="0.6875"/>
    <n v="0.13352272727272727"/>
    <n v="0.61931818181818177"/>
    <n v="4.261363636363636E-2"/>
    <n v="0.65340909090909083"/>
  </r>
  <r>
    <x v="312"/>
    <n v="0"/>
    <n v="484"/>
    <n v="0"/>
    <n v="94"/>
    <n v="2"/>
    <n v="438"/>
    <n v="0"/>
    <n v="30"/>
    <x v="10"/>
    <x v="44"/>
    <n v="0.19421487603305784"/>
    <n v="6.8493150684931503E-2"/>
    <n v="390"/>
    <n v="408"/>
    <n v="9"/>
    <n v="0.6875"/>
    <n v="0.13352272727272727"/>
    <n v="0.62215909090909094"/>
    <n v="4.261363636363636E-2"/>
    <n v="0.65482954545454541"/>
  </r>
  <r>
    <x v="313"/>
    <n v="0"/>
    <n v="484"/>
    <n v="0"/>
    <n v="94"/>
    <n v="1"/>
    <n v="439"/>
    <n v="0"/>
    <n v="30"/>
    <x v="10"/>
    <x v="44"/>
    <n v="0.19421487603305784"/>
    <n v="6.8337129840546698E-2"/>
    <n v="390"/>
    <n v="409"/>
    <n v="9"/>
    <n v="0.6875"/>
    <n v="0.13352272727272727"/>
    <n v="0.62357954545454541"/>
    <n v="4.261363636363636E-2"/>
    <n v="0.65553977272727271"/>
  </r>
  <r>
    <x v="314"/>
    <n v="0"/>
    <n v="484"/>
    <n v="0"/>
    <n v="94"/>
    <n v="2"/>
    <n v="441"/>
    <n v="0"/>
    <n v="30"/>
    <x v="10"/>
    <x v="45"/>
    <n v="0.19421487603305784"/>
    <n v="6.8027210884353748E-2"/>
    <n v="390"/>
    <n v="411"/>
    <n v="9"/>
    <n v="0.6875"/>
    <n v="0.13352272727272727"/>
    <n v="0.62642045454545459"/>
    <n v="4.261363636363636E-2"/>
    <n v="0.65696022727272729"/>
  </r>
  <r>
    <x v="315"/>
    <n v="3"/>
    <n v="487"/>
    <n v="0"/>
    <n v="94"/>
    <n v="0"/>
    <n v="441"/>
    <n v="0"/>
    <n v="30"/>
    <x v="10"/>
    <x v="45"/>
    <n v="0.19301848049281314"/>
    <n v="6.8027210884353748E-2"/>
    <n v="393"/>
    <n v="411"/>
    <n v="9"/>
    <n v="0.69176136363636365"/>
    <n v="0.13352272727272727"/>
    <n v="0.62642045454545459"/>
    <n v="4.261363636363636E-2"/>
    <n v="0.65909090909090917"/>
  </r>
  <r>
    <x v="316"/>
    <n v="3"/>
    <n v="490"/>
    <n v="0"/>
    <n v="94"/>
    <n v="2"/>
    <n v="443"/>
    <n v="0"/>
    <n v="30"/>
    <x v="10"/>
    <x v="45"/>
    <n v="0.19183673469387755"/>
    <n v="6.772009029345373E-2"/>
    <n v="396"/>
    <n v="413"/>
    <n v="9"/>
    <n v="0.69602272727272729"/>
    <n v="0.13352272727272727"/>
    <n v="0.62926136363636365"/>
    <n v="4.261363636363636E-2"/>
    <n v="0.66264204545454541"/>
  </r>
  <r>
    <x v="317"/>
    <n v="3"/>
    <n v="493"/>
    <n v="0"/>
    <n v="94"/>
    <n v="4"/>
    <n v="447"/>
    <n v="0"/>
    <n v="30"/>
    <x v="10"/>
    <x v="45"/>
    <n v="0.19066937119675456"/>
    <n v="6.7114093959731544E-2"/>
    <n v="399"/>
    <n v="417"/>
    <n v="9"/>
    <n v="0.70028409090909094"/>
    <n v="0.13352272727272727"/>
    <n v="0.63494318181818177"/>
    <n v="4.261363636363636E-2"/>
    <n v="0.66761363636363635"/>
  </r>
  <r>
    <x v="318"/>
    <n v="0"/>
    <n v="493"/>
    <n v="0"/>
    <n v="94"/>
    <n v="3"/>
    <n v="450"/>
    <n v="0"/>
    <n v="30"/>
    <x v="10"/>
    <x v="45"/>
    <n v="0.19066937119675456"/>
    <n v="6.6666666666666666E-2"/>
    <n v="399"/>
    <n v="420"/>
    <n v="9"/>
    <n v="0.70028409090909094"/>
    <n v="0.13352272727272727"/>
    <n v="0.63920454545454541"/>
    <n v="4.261363636363636E-2"/>
    <n v="0.66974431818181812"/>
  </r>
  <r>
    <x v="319"/>
    <n v="0"/>
    <n v="493"/>
    <n v="0"/>
    <n v="94"/>
    <n v="1"/>
    <n v="451"/>
    <n v="0"/>
    <n v="30"/>
    <x v="11"/>
    <x v="46"/>
    <n v="0.19066937119675456"/>
    <n v="6.6518847006651879E-2"/>
    <n v="399"/>
    <n v="421"/>
    <n v="0"/>
    <n v="0.70028409090909094"/>
    <n v="0.13352272727272727"/>
    <n v="0.640625"/>
    <n v="4.261363636363636E-2"/>
    <n v="0.67045454545454541"/>
  </r>
  <r>
    <x v="320"/>
    <n v="0"/>
    <n v="493"/>
    <n v="0"/>
    <n v="94"/>
    <n v="1"/>
    <n v="452"/>
    <n v="0"/>
    <n v="30"/>
    <x v="11"/>
    <x v="46"/>
    <n v="0.19066937119675456"/>
    <n v="6.637168141592921E-2"/>
    <n v="399"/>
    <n v="422"/>
    <n v="0"/>
    <n v="0.70028409090909094"/>
    <n v="0.13352272727272727"/>
    <n v="0.64204545454545459"/>
    <n v="4.261363636363636E-2"/>
    <n v="0.67116477272727271"/>
  </r>
  <r>
    <x v="321"/>
    <n v="0"/>
    <n v="493"/>
    <n v="0"/>
    <n v="94"/>
    <n v="3"/>
    <n v="455"/>
    <n v="0"/>
    <n v="30"/>
    <x v="11"/>
    <x v="47"/>
    <n v="0.19066937119675456"/>
    <n v="6.5934065934065936E-2"/>
    <n v="399"/>
    <n v="425"/>
    <n v="15"/>
    <n v="0.70028409090909094"/>
    <n v="0.13352272727272727"/>
    <n v="0.64630681818181823"/>
    <n v="4.261363636363636E-2"/>
    <n v="0.67329545454545459"/>
  </r>
  <r>
    <x v="322"/>
    <n v="3"/>
    <n v="496"/>
    <n v="0"/>
    <n v="94"/>
    <n v="2"/>
    <n v="457"/>
    <n v="0"/>
    <n v="30"/>
    <x v="11"/>
    <x v="47"/>
    <n v="0.18951612903225806"/>
    <n v="6.5645514223194742E-2"/>
    <n v="402"/>
    <n v="427"/>
    <n v="15"/>
    <n v="0.70454545454545459"/>
    <n v="0.13352272727272727"/>
    <n v="0.64914772727272729"/>
    <n v="4.261363636363636E-2"/>
    <n v="0.67684659090909094"/>
  </r>
  <r>
    <x v="323"/>
    <n v="3"/>
    <n v="499"/>
    <n v="0"/>
    <n v="94"/>
    <n v="2"/>
    <n v="459"/>
    <n v="0"/>
    <n v="30"/>
    <x v="11"/>
    <x v="47"/>
    <n v="0.18837675350701402"/>
    <n v="6.535947712418301E-2"/>
    <n v="405"/>
    <n v="429"/>
    <n v="15"/>
    <n v="0.70880681818181823"/>
    <n v="0.13352272727272727"/>
    <n v="0.65198863636363635"/>
    <n v="4.261363636363636E-2"/>
    <n v="0.68039772727272729"/>
  </r>
  <r>
    <x v="324"/>
    <n v="3"/>
    <n v="502"/>
    <n v="0"/>
    <n v="94"/>
    <n v="3"/>
    <n v="462"/>
    <n v="0"/>
    <n v="30"/>
    <x v="11"/>
    <x v="47"/>
    <n v="0.18725099601593626"/>
    <n v="6.4935064935064929E-2"/>
    <n v="408"/>
    <n v="432"/>
    <n v="15"/>
    <n v="0.71306818181818177"/>
    <n v="0.13352272727272727"/>
    <n v="0.65625"/>
    <n v="4.261363636363636E-2"/>
    <n v="0.68465909090909083"/>
  </r>
  <r>
    <x v="325"/>
    <n v="3"/>
    <n v="505"/>
    <n v="0"/>
    <n v="94"/>
    <n v="1"/>
    <n v="463"/>
    <n v="0"/>
    <n v="30"/>
    <x v="11"/>
    <x v="47"/>
    <n v="0.18613861386138614"/>
    <n v="6.4794816414686832E-2"/>
    <n v="411"/>
    <n v="433"/>
    <n v="15"/>
    <n v="0.71732954545454541"/>
    <n v="0.13352272727272727"/>
    <n v="0.65767045454545459"/>
    <n v="4.261363636363636E-2"/>
    <n v="0.6875"/>
  </r>
  <r>
    <x v="326"/>
    <n v="3"/>
    <n v="508"/>
    <n v="0"/>
    <n v="94"/>
    <n v="1"/>
    <n v="464"/>
    <n v="0"/>
    <n v="30"/>
    <x v="11"/>
    <x v="47"/>
    <n v="0.18503937007874016"/>
    <n v="6.4655172413793108E-2"/>
    <n v="414"/>
    <n v="434"/>
    <n v="15"/>
    <n v="0.72159090909090906"/>
    <n v="0.13352272727272727"/>
    <n v="0.65909090909090906"/>
    <n v="4.261363636363636E-2"/>
    <n v="0.69034090909090906"/>
  </r>
  <r>
    <x v="327"/>
    <n v="0"/>
    <n v="508"/>
    <n v="0"/>
    <n v="94"/>
    <n v="1"/>
    <n v="465"/>
    <n v="0"/>
    <n v="30"/>
    <x v="11"/>
    <x v="47"/>
    <n v="0.18503937007874016"/>
    <n v="6.4516129032258063E-2"/>
    <n v="414"/>
    <n v="435"/>
    <n v="15"/>
    <n v="0.72159090909090906"/>
    <n v="0.13352272727272727"/>
    <n v="0.66051136363636365"/>
    <n v="4.261363636363636E-2"/>
    <n v="0.69105113636363635"/>
  </r>
  <r>
    <x v="328"/>
    <n v="0"/>
    <n v="508"/>
    <n v="0"/>
    <n v="94"/>
    <n v="4"/>
    <n v="469"/>
    <n v="0"/>
    <n v="30"/>
    <x v="11"/>
    <x v="48"/>
    <n v="0.18503937007874016"/>
    <n v="6.3965884861407252E-2"/>
    <n v="414"/>
    <n v="439"/>
    <n v="15"/>
    <n v="0.72159090909090906"/>
    <n v="0.13352272727272727"/>
    <n v="0.66619318181818177"/>
    <n v="4.261363636363636E-2"/>
    <n v="0.69389204545454541"/>
  </r>
  <r>
    <x v="329"/>
    <n v="3"/>
    <n v="511"/>
    <n v="0"/>
    <n v="94"/>
    <n v="2"/>
    <n v="471"/>
    <n v="0"/>
    <n v="30"/>
    <x v="11"/>
    <x v="48"/>
    <n v="0.18395303326810175"/>
    <n v="6.3694267515923567E-2"/>
    <n v="417"/>
    <n v="441"/>
    <n v="15"/>
    <n v="0.72585227272727271"/>
    <n v="0.13352272727272727"/>
    <n v="0.66903409090909094"/>
    <n v="4.261363636363636E-2"/>
    <n v="0.69744318181818188"/>
  </r>
  <r>
    <x v="330"/>
    <n v="3"/>
    <n v="514"/>
    <n v="0"/>
    <n v="94"/>
    <n v="1"/>
    <n v="472"/>
    <n v="0"/>
    <n v="30"/>
    <x v="11"/>
    <x v="48"/>
    <n v="0.1828793774319066"/>
    <n v="6.3559322033898302E-2"/>
    <n v="420"/>
    <n v="442"/>
    <n v="15"/>
    <n v="0.73011363636363635"/>
    <n v="0.13352272727272727"/>
    <n v="0.67045454545454541"/>
    <n v="4.261363636363636E-2"/>
    <n v="0.70028409090909083"/>
  </r>
  <r>
    <x v="331"/>
    <n v="3"/>
    <n v="517"/>
    <n v="0"/>
    <n v="94"/>
    <n v="2"/>
    <n v="474"/>
    <n v="0"/>
    <n v="30"/>
    <x v="11"/>
    <x v="48"/>
    <n v="0.18181818181818182"/>
    <n v="6.3291139240506333E-2"/>
    <n v="423"/>
    <n v="444"/>
    <n v="15"/>
    <n v="0.734375"/>
    <n v="0.13352272727272727"/>
    <n v="0.67329545454545459"/>
    <n v="4.261363636363636E-2"/>
    <n v="0.70383522727272729"/>
  </r>
  <r>
    <x v="332"/>
    <n v="3"/>
    <n v="520"/>
    <n v="0"/>
    <n v="94"/>
    <n v="1"/>
    <n v="475"/>
    <n v="0"/>
    <n v="30"/>
    <x v="11"/>
    <x v="48"/>
    <n v="0.18076923076923077"/>
    <n v="6.3157894736842107E-2"/>
    <n v="426"/>
    <n v="445"/>
    <n v="15"/>
    <n v="0.73863636363636365"/>
    <n v="0.13352272727272727"/>
    <n v="0.67471590909090906"/>
    <n v="4.261363636363636E-2"/>
    <n v="0.70667613636363635"/>
  </r>
  <r>
    <x v="333"/>
    <n v="3"/>
    <n v="523"/>
    <n v="0"/>
    <n v="94"/>
    <n v="1"/>
    <n v="476"/>
    <n v="0"/>
    <n v="30"/>
    <x v="11"/>
    <x v="48"/>
    <n v="0.17973231357552583"/>
    <n v="6.3025210084033612E-2"/>
    <n v="429"/>
    <n v="446"/>
    <n v="15"/>
    <n v="0.74289772727272729"/>
    <n v="0.13352272727272727"/>
    <n v="0.67613636363636365"/>
    <n v="4.261363636363636E-2"/>
    <n v="0.70951704545454541"/>
  </r>
  <r>
    <x v="334"/>
    <n v="0"/>
    <n v="523"/>
    <n v="0"/>
    <n v="94"/>
    <n v="2"/>
    <n v="478"/>
    <n v="0"/>
    <n v="30"/>
    <x v="11"/>
    <x v="48"/>
    <n v="0.17973231357552583"/>
    <n v="6.2761506276150625E-2"/>
    <n v="429"/>
    <n v="448"/>
    <n v="15"/>
    <n v="0.74289772727272729"/>
    <n v="0.13352272727272727"/>
    <n v="0.67897727272727271"/>
    <n v="4.261363636363636E-2"/>
    <n v="0.7109375"/>
  </r>
  <r>
    <x v="335"/>
    <n v="0"/>
    <n v="523"/>
    <n v="0"/>
    <n v="94"/>
    <n v="3"/>
    <n v="481"/>
    <n v="0"/>
    <n v="30"/>
    <x v="11"/>
    <x v="49"/>
    <n v="0.17973231357552583"/>
    <n v="6.2370062370062374E-2"/>
    <n v="429"/>
    <n v="451"/>
    <n v="15"/>
    <n v="0.74289772727272729"/>
    <n v="0.13352272727272727"/>
    <n v="0.68323863636363635"/>
    <n v="4.261363636363636E-2"/>
    <n v="0.71306818181818188"/>
  </r>
  <r>
    <x v="336"/>
    <n v="3"/>
    <n v="526"/>
    <n v="0"/>
    <n v="94"/>
    <n v="2"/>
    <n v="483"/>
    <n v="0"/>
    <n v="30"/>
    <x v="11"/>
    <x v="49"/>
    <n v="0.17870722433460076"/>
    <n v="6.2111801242236024E-2"/>
    <n v="432"/>
    <n v="453"/>
    <n v="15"/>
    <n v="0.74715909090909094"/>
    <n v="0.13352272727272727"/>
    <n v="0.68607954545454541"/>
    <n v="4.261363636363636E-2"/>
    <n v="0.71661931818181812"/>
  </r>
  <r>
    <x v="337"/>
    <n v="3"/>
    <n v="529"/>
    <n v="0"/>
    <n v="94"/>
    <n v="2"/>
    <n v="485"/>
    <n v="0"/>
    <n v="30"/>
    <x v="11"/>
    <x v="49"/>
    <n v="0.17769376181474481"/>
    <n v="6.1855670103092786E-2"/>
    <n v="435"/>
    <n v="455"/>
    <n v="15"/>
    <n v="0.75142045454545459"/>
    <n v="0.13352272727272727"/>
    <n v="0.68892045454545459"/>
    <n v="4.261363636363636E-2"/>
    <n v="0.72017045454545459"/>
  </r>
  <r>
    <x v="338"/>
    <n v="3"/>
    <n v="532"/>
    <n v="0"/>
    <n v="94"/>
    <n v="1"/>
    <n v="486"/>
    <n v="0"/>
    <n v="30"/>
    <x v="11"/>
    <x v="49"/>
    <n v="0.17669172932330826"/>
    <n v="6.1728395061728392E-2"/>
    <n v="438"/>
    <n v="456"/>
    <n v="15"/>
    <n v="0.75568181818181823"/>
    <n v="0.13352272727272727"/>
    <n v="0.69034090909090906"/>
    <n v="4.261363636363636E-2"/>
    <n v="0.72301136363636365"/>
  </r>
  <r>
    <x v="339"/>
    <n v="3"/>
    <n v="535"/>
    <n v="0"/>
    <n v="94"/>
    <n v="1"/>
    <n v="487"/>
    <n v="0"/>
    <n v="30"/>
    <x v="11"/>
    <x v="49"/>
    <n v="0.17570093457943925"/>
    <n v="6.1601642710472276E-2"/>
    <n v="441"/>
    <n v="457"/>
    <n v="15"/>
    <n v="0.75994318181818177"/>
    <n v="0.13352272727272727"/>
    <n v="0.69176136363636365"/>
    <n v="4.261363636363636E-2"/>
    <n v="0.72585227272727271"/>
  </r>
  <r>
    <x v="340"/>
    <n v="3"/>
    <n v="538"/>
    <n v="0"/>
    <n v="94"/>
    <n v="2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1"/>
    <n v="0"/>
    <n v="538"/>
    <n v="0"/>
    <n v="94"/>
    <n v="0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2"/>
    <n v="0"/>
    <n v="538"/>
    <n v="0"/>
    <n v="94"/>
    <n v="1"/>
    <n v="490"/>
    <n v="0"/>
    <n v="30"/>
    <x v="11"/>
    <x v="50"/>
    <n v="0.17472118959107807"/>
    <n v="6.1224489795918366E-2"/>
    <n v="444"/>
    <n v="460"/>
    <n v="15"/>
    <n v="0.76420454545454541"/>
    <n v="0.13352272727272727"/>
    <n v="0.69602272727272729"/>
    <n v="4.261363636363636E-2"/>
    <n v="0.73011363636363635"/>
  </r>
  <r>
    <x v="343"/>
    <n v="3"/>
    <n v="541"/>
    <n v="0"/>
    <n v="94"/>
    <n v="1"/>
    <n v="491"/>
    <n v="0"/>
    <n v="30"/>
    <x v="11"/>
    <x v="50"/>
    <n v="0.17375231053604437"/>
    <n v="6.1099796334012219E-2"/>
    <n v="447"/>
    <n v="461"/>
    <n v="15"/>
    <n v="0.76846590909090906"/>
    <n v="0.13352272727272727"/>
    <n v="0.69744318181818177"/>
    <n v="4.261363636363636E-2"/>
    <n v="0.73295454545454541"/>
  </r>
  <r>
    <x v="344"/>
    <n v="3"/>
    <n v="544"/>
    <n v="0"/>
    <n v="94"/>
    <n v="2"/>
    <n v="493"/>
    <n v="0"/>
    <n v="30"/>
    <x v="11"/>
    <x v="50"/>
    <n v="0.17279411764705882"/>
    <n v="6.0851926977687626E-2"/>
    <n v="450"/>
    <n v="463"/>
    <n v="15"/>
    <n v="0.77272727272727271"/>
    <n v="0.13352272727272727"/>
    <n v="0.70028409090909094"/>
    <n v="4.261363636363636E-2"/>
    <n v="0.73650568181818188"/>
  </r>
  <r>
    <x v="345"/>
    <n v="3"/>
    <n v="547"/>
    <n v="0"/>
    <n v="94"/>
    <n v="4"/>
    <n v="497"/>
    <n v="0"/>
    <n v="30"/>
    <x v="11"/>
    <x v="50"/>
    <n v="0.17184643510054845"/>
    <n v="6.0362173038229376E-2"/>
    <n v="453"/>
    <n v="467"/>
    <n v="15"/>
    <n v="0.77698863636363635"/>
    <n v="0.13352272727272727"/>
    <n v="0.70596590909090906"/>
    <n v="4.261363636363636E-2"/>
    <n v="0.74147727272727271"/>
  </r>
  <r>
    <x v="346"/>
    <n v="3"/>
    <n v="550"/>
    <n v="0"/>
    <n v="94"/>
    <n v="2"/>
    <n v="499"/>
    <n v="0"/>
    <n v="30"/>
    <x v="11"/>
    <x v="50"/>
    <n v="0.1709090909090909"/>
    <n v="6.0120240480961921E-2"/>
    <n v="456"/>
    <n v="469"/>
    <n v="15"/>
    <n v="0.78125"/>
    <n v="0.13352272727272727"/>
    <n v="0.70880681818181823"/>
    <n v="4.261363636363636E-2"/>
    <n v="0.74502840909090917"/>
  </r>
  <r>
    <x v="347"/>
    <n v="3"/>
    <n v="553"/>
    <n v="0"/>
    <n v="94"/>
    <n v="1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8"/>
    <n v="0"/>
    <n v="553"/>
    <n v="0"/>
    <n v="94"/>
    <n v="0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9"/>
    <n v="0"/>
    <n v="553"/>
    <n v="0"/>
    <n v="94"/>
    <n v="1"/>
    <n v="501"/>
    <n v="0"/>
    <n v="30"/>
    <x v="11"/>
    <x v="51"/>
    <n v="0.16998191681735986"/>
    <n v="5.9880239520958084E-2"/>
    <n v="459"/>
    <n v="471"/>
    <n v="0"/>
    <n v="0.78551136363636365"/>
    <n v="0.13352272727272727"/>
    <n v="0.71164772727272729"/>
    <n v="4.261363636363636E-2"/>
    <n v="0.74857954545454541"/>
  </r>
  <r>
    <x v="350"/>
    <n v="3"/>
    <n v="556"/>
    <n v="0"/>
    <n v="94"/>
    <n v="2"/>
    <n v="503"/>
    <n v="0"/>
    <n v="30"/>
    <x v="0"/>
    <x v="51"/>
    <n v="0.16906474820143885"/>
    <n v="5.9642147117296221E-2"/>
    <n v="462"/>
    <n v="473"/>
    <n v="15"/>
    <n v="0.78977272727272729"/>
    <n v="0.13352272727272727"/>
    <n v="0.71448863636363635"/>
    <n v="4.261363636363636E-2"/>
    <n v="0.75213068181818188"/>
  </r>
  <r>
    <x v="351"/>
    <n v="3"/>
    <n v="559"/>
    <n v="0"/>
    <n v="94"/>
    <n v="2"/>
    <n v="505"/>
    <n v="0"/>
    <n v="30"/>
    <x v="0"/>
    <x v="51"/>
    <n v="0.16815742397137745"/>
    <n v="5.9405940594059403E-2"/>
    <n v="465"/>
    <n v="475"/>
    <n v="15"/>
    <n v="0.79403409090909094"/>
    <n v="0.13352272727272727"/>
    <n v="0.71732954545454541"/>
    <n v="4.261363636363636E-2"/>
    <n v="0.75568181818181812"/>
  </r>
  <r>
    <x v="352"/>
    <n v="3"/>
    <n v="562"/>
    <n v="0"/>
    <n v="94"/>
    <n v="3"/>
    <n v="508"/>
    <n v="0"/>
    <n v="30"/>
    <x v="0"/>
    <x v="51"/>
    <n v="0.16725978647686832"/>
    <n v="5.905511811023622E-2"/>
    <n v="468"/>
    <n v="478"/>
    <n v="15"/>
    <n v="0.79829545454545459"/>
    <n v="0.13352272727272727"/>
    <n v="0.72159090909090906"/>
    <n v="4.261363636363636E-2"/>
    <n v="0.75994318181818188"/>
  </r>
  <r>
    <x v="353"/>
    <n v="3"/>
    <n v="565"/>
    <n v="0"/>
    <n v="94"/>
    <n v="3"/>
    <n v="511"/>
    <n v="0"/>
    <n v="30"/>
    <x v="0"/>
    <x v="51"/>
    <n v="0.1663716814159292"/>
    <n v="5.8708414872798431E-2"/>
    <n v="471"/>
    <n v="481"/>
    <n v="15"/>
    <n v="0.80255681818181823"/>
    <n v="0.13352272727272727"/>
    <n v="0.72585227272727271"/>
    <n v="4.261363636363636E-2"/>
    <n v="0.76420454545454541"/>
  </r>
  <r>
    <x v="354"/>
    <n v="3"/>
    <n v="568"/>
    <n v="0"/>
    <n v="94"/>
    <n v="1"/>
    <n v="512"/>
    <n v="0"/>
    <n v="30"/>
    <x v="0"/>
    <x v="51"/>
    <n v="0.16549295774647887"/>
    <n v="5.859375E-2"/>
    <n v="474"/>
    <n v="482"/>
    <n v="15"/>
    <n v="0.80681818181818177"/>
    <n v="0.13352272727272727"/>
    <n v="0.72727272727272729"/>
    <n v="4.261363636363636E-2"/>
    <n v="0.76704545454545459"/>
  </r>
  <r>
    <x v="355"/>
    <n v="0"/>
    <n v="568"/>
    <n v="0"/>
    <n v="94"/>
    <n v="1"/>
    <n v="513"/>
    <n v="0"/>
    <n v="30"/>
    <x v="0"/>
    <x v="51"/>
    <n v="0.16549295774647887"/>
    <n v="5.8479532163742687E-2"/>
    <n v="474"/>
    <n v="483"/>
    <n v="15"/>
    <n v="0.80681818181818177"/>
    <n v="0.13352272727272727"/>
    <n v="0.72869318181818177"/>
    <n v="4.261363636363636E-2"/>
    <n v="0.76775568181818177"/>
  </r>
  <r>
    <x v="356"/>
    <n v="0"/>
    <n v="568"/>
    <n v="0"/>
    <n v="94"/>
    <n v="4"/>
    <n v="517"/>
    <n v="0"/>
    <n v="30"/>
    <x v="0"/>
    <x v="52"/>
    <n v="0.16549295774647887"/>
    <n v="5.8027079303675046E-2"/>
    <n v="474"/>
    <n v="487"/>
    <n v="15"/>
    <n v="0.80681818181818177"/>
    <n v="0.13352272727272727"/>
    <n v="0.734375"/>
    <n v="4.261363636363636E-2"/>
    <n v="0.77059659090909083"/>
  </r>
  <r>
    <x v="357"/>
    <n v="3"/>
    <n v="571"/>
    <n v="0"/>
    <n v="94"/>
    <n v="2"/>
    <n v="519"/>
    <n v="0"/>
    <n v="30"/>
    <x v="0"/>
    <x v="52"/>
    <n v="0.16462346760070051"/>
    <n v="5.7803468208092484E-2"/>
    <n v="477"/>
    <n v="489"/>
    <n v="15"/>
    <n v="0.81107954545454541"/>
    <n v="0.13352272727272727"/>
    <n v="0.73721590909090906"/>
    <n v="4.261363636363636E-2"/>
    <n v="0.77414772727272729"/>
  </r>
  <r>
    <x v="358"/>
    <n v="3"/>
    <n v="574"/>
    <n v="0"/>
    <n v="94"/>
    <n v="1"/>
    <n v="520"/>
    <n v="0"/>
    <n v="30"/>
    <x v="0"/>
    <x v="52"/>
    <n v="0.16376306620209058"/>
    <n v="5.7692307692307696E-2"/>
    <n v="480"/>
    <n v="490"/>
    <n v="15"/>
    <n v="0.81534090909090906"/>
    <n v="0.13352272727272727"/>
    <n v="0.73863636363636365"/>
    <n v="4.261363636363636E-2"/>
    <n v="0.77698863636363635"/>
  </r>
  <r>
    <x v="359"/>
    <n v="3"/>
    <n v="577"/>
    <n v="0"/>
    <n v="94"/>
    <n v="3"/>
    <n v="523"/>
    <n v="0"/>
    <n v="30"/>
    <x v="0"/>
    <x v="52"/>
    <n v="0.16291161178509533"/>
    <n v="5.736137667304015E-2"/>
    <n v="483"/>
    <n v="493"/>
    <n v="15"/>
    <n v="0.81960227272727271"/>
    <n v="0.13352272727272727"/>
    <n v="0.74289772727272729"/>
    <n v="4.261363636363636E-2"/>
    <n v="0.78125"/>
  </r>
  <r>
    <x v="360"/>
    <n v="3"/>
    <n v="580"/>
    <n v="0"/>
    <n v="94"/>
    <n v="3"/>
    <n v="526"/>
    <n v="0"/>
    <n v="30"/>
    <x v="0"/>
    <x v="52"/>
    <n v="0.16206896551724137"/>
    <n v="5.7034220532319393E-2"/>
    <n v="486"/>
    <n v="496"/>
    <n v="15"/>
    <n v="0.82386363636363635"/>
    <n v="0.13352272727272727"/>
    <n v="0.74715909090909094"/>
    <n v="4.261363636363636E-2"/>
    <n v="0.78551136363636365"/>
  </r>
  <r>
    <x v="361"/>
    <n v="3"/>
    <n v="583"/>
    <n v="0"/>
    <n v="94"/>
    <n v="1"/>
    <n v="527"/>
    <n v="0"/>
    <n v="30"/>
    <x v="0"/>
    <x v="52"/>
    <n v="0.16123499142367068"/>
    <n v="5.6925996204933584E-2"/>
    <n v="489"/>
    <n v="497"/>
    <n v="15"/>
    <n v="0.828125"/>
    <n v="0.13352272727272727"/>
    <n v="0.74857954545454541"/>
    <n v="4.261363636363636E-2"/>
    <n v="0.78835227272727271"/>
  </r>
  <r>
    <x v="362"/>
    <n v="0"/>
    <n v="583"/>
    <n v="0"/>
    <n v="94"/>
    <n v="2"/>
    <n v="529"/>
    <n v="0"/>
    <n v="30"/>
    <x v="0"/>
    <x v="52"/>
    <n v="0.16123499142367068"/>
    <n v="5.6710775047258979E-2"/>
    <n v="489"/>
    <n v="499"/>
    <n v="15"/>
    <n v="0.828125"/>
    <n v="0.13352272727272727"/>
    <n v="0.75142045454545459"/>
    <n v="4.261363636363636E-2"/>
    <n v="0.78977272727272729"/>
  </r>
  <r>
    <x v="363"/>
    <n v="0"/>
    <n v="583"/>
    <n v="0"/>
    <n v="94"/>
    <n v="4"/>
    <n v="533"/>
    <n v="0"/>
    <n v="30"/>
    <x v="0"/>
    <x v="0"/>
    <n v="0.16123499142367068"/>
    <n v="5.6285178236397747E-2"/>
    <n v="489"/>
    <n v="503"/>
    <n v="15"/>
    <n v="0.828125"/>
    <n v="0.13352272727272727"/>
    <n v="0.75710227272727271"/>
    <n v="4.261363636363636E-2"/>
    <n v="0.79261363636363635"/>
  </r>
  <r>
    <x v="364"/>
    <n v="3"/>
    <n v="586"/>
    <n v="0"/>
    <n v="94"/>
    <n v="1"/>
    <n v="534"/>
    <n v="0"/>
    <n v="30"/>
    <x v="0"/>
    <x v="0"/>
    <n v="0.16040955631399317"/>
    <n v="5.6179775280898875E-2"/>
    <n v="492"/>
    <n v="504"/>
    <n v="15"/>
    <n v="0.83238636363636365"/>
    <n v="0.13352272727272727"/>
    <n v="0.75852272727272729"/>
    <n v="4.261363636363636E-2"/>
    <n v="0.79545454545454541"/>
  </r>
  <r>
    <x v="365"/>
    <n v="3"/>
    <n v="589"/>
    <n v="0"/>
    <n v="94"/>
    <n v="1"/>
    <n v="535"/>
    <n v="0"/>
    <n v="30"/>
    <x v="0"/>
    <x v="0"/>
    <n v="0.15959252971137522"/>
    <n v="5.6074766355140186E-2"/>
    <n v="495"/>
    <n v="505"/>
    <n v="15"/>
    <n v="0.83664772727272729"/>
    <n v="0.13352272727272727"/>
    <n v="0.75994318181818177"/>
    <n v="4.261363636363636E-2"/>
    <n v="0.79829545454545459"/>
  </r>
  <r>
    <x v="366"/>
    <n v="3"/>
    <n v="592"/>
    <n v="0"/>
    <n v="94"/>
    <n v="3"/>
    <n v="538"/>
    <n v="0"/>
    <n v="30"/>
    <x v="0"/>
    <x v="0"/>
    <n v="0.15878378378378377"/>
    <n v="5.5762081784386616E-2"/>
    <n v="498"/>
    <n v="508"/>
    <n v="15"/>
    <n v="0.84090909090909094"/>
    <n v="0.13352272727272727"/>
    <n v="0.76420454545454541"/>
    <n v="4.261363636363636E-2"/>
    <n v="0.80255681818181812"/>
  </r>
  <r>
    <x v="367"/>
    <n v="3"/>
    <n v="595"/>
    <n v="0"/>
    <n v="94"/>
    <n v="3"/>
    <n v="541"/>
    <n v="0"/>
    <n v="30"/>
    <x v="0"/>
    <x v="0"/>
    <n v="0.15798319327731092"/>
    <n v="5.545286506469501E-2"/>
    <n v="501"/>
    <n v="511"/>
    <n v="15"/>
    <n v="0.84517045454545459"/>
    <n v="0.13352272727272727"/>
    <n v="0.76846590909090906"/>
    <n v="4.261363636363636E-2"/>
    <n v="0.80681818181818188"/>
  </r>
  <r>
    <x v="368"/>
    <n v="3"/>
    <n v="598"/>
    <n v="0"/>
    <n v="94"/>
    <n v="2"/>
    <n v="543"/>
    <n v="0"/>
    <n v="30"/>
    <x v="0"/>
    <x v="0"/>
    <n v="0.15719063545150502"/>
    <n v="5.5248618784530384E-2"/>
    <n v="504"/>
    <n v="513"/>
    <n v="15"/>
    <n v="0.84943181818181823"/>
    <n v="0.13352272727272727"/>
    <n v="0.77130681818181823"/>
    <n v="4.261363636363636E-2"/>
    <n v="0.81036931818181823"/>
  </r>
  <r>
    <x v="369"/>
    <n v="0"/>
    <n v="598"/>
    <n v="0"/>
    <n v="94"/>
    <n v="2"/>
    <n v="545"/>
    <n v="0"/>
    <n v="30"/>
    <x v="0"/>
    <x v="0"/>
    <n v="0.15719063545150502"/>
    <n v="5.5045871559633031E-2"/>
    <n v="504"/>
    <n v="515"/>
    <n v="15"/>
    <n v="0.84943181818181823"/>
    <n v="0.13352272727272727"/>
    <n v="0.77414772727272729"/>
    <n v="4.261363636363636E-2"/>
    <n v="0.81178977272727271"/>
  </r>
  <r>
    <x v="370"/>
    <n v="0"/>
    <n v="598"/>
    <n v="0"/>
    <n v="94"/>
    <n v="2"/>
    <n v="547"/>
    <n v="0"/>
    <n v="30"/>
    <x v="0"/>
    <x v="1"/>
    <n v="0.15719063545150502"/>
    <n v="5.4844606946983544E-2"/>
    <n v="504"/>
    <n v="517"/>
    <n v="15"/>
    <n v="0.84943181818181823"/>
    <n v="0.13352272727272727"/>
    <n v="0.77698863636363635"/>
    <n v="4.261363636363636E-2"/>
    <n v="0.81321022727272729"/>
  </r>
  <r>
    <x v="371"/>
    <n v="3"/>
    <n v="601"/>
    <n v="0"/>
    <n v="94"/>
    <n v="1"/>
    <n v="548"/>
    <n v="0"/>
    <n v="30"/>
    <x v="0"/>
    <x v="1"/>
    <n v="0.15640599001663893"/>
    <n v="5.4744525547445258E-2"/>
    <n v="507"/>
    <n v="518"/>
    <n v="15"/>
    <n v="0.85369318181818177"/>
    <n v="0.13352272727272727"/>
    <n v="0.77840909090909094"/>
    <n v="4.261363636363636E-2"/>
    <n v="0.81605113636363635"/>
  </r>
  <r>
    <x v="372"/>
    <n v="3"/>
    <n v="604"/>
    <n v="0"/>
    <n v="94"/>
    <n v="2"/>
    <n v="550"/>
    <n v="0"/>
    <n v="30"/>
    <x v="0"/>
    <x v="1"/>
    <n v="0.15562913907284767"/>
    <n v="5.4545454545454543E-2"/>
    <n v="510"/>
    <n v="520"/>
    <n v="15"/>
    <n v="0.85795454545454541"/>
    <n v="0.13352272727272727"/>
    <n v="0.78125"/>
    <n v="4.261363636363636E-2"/>
    <n v="0.81960227272727271"/>
  </r>
  <r>
    <x v="373"/>
    <n v="3"/>
    <n v="607"/>
    <n v="0"/>
    <n v="94"/>
    <n v="3"/>
    <n v="553"/>
    <n v="0"/>
    <n v="30"/>
    <x v="0"/>
    <x v="1"/>
    <n v="0.15485996705107083"/>
    <n v="5.4249547920433995E-2"/>
    <n v="513"/>
    <n v="523"/>
    <n v="15"/>
    <n v="0.86221590909090906"/>
    <n v="0.13352272727272727"/>
    <n v="0.78551136363636365"/>
    <n v="4.261363636363636E-2"/>
    <n v="0.82386363636363635"/>
  </r>
  <r>
    <x v="374"/>
    <n v="3"/>
    <n v="610"/>
    <n v="0"/>
    <n v="94"/>
    <n v="3"/>
    <n v="556"/>
    <n v="0"/>
    <n v="30"/>
    <x v="0"/>
    <x v="1"/>
    <n v="0.1540983606557377"/>
    <n v="5.3956834532374098E-2"/>
    <n v="516"/>
    <n v="526"/>
    <n v="15"/>
    <n v="0.86647727272727271"/>
    <n v="0.13352272727272727"/>
    <n v="0.78977272727272729"/>
    <n v="4.261363636363636E-2"/>
    <n v="0.828125"/>
  </r>
  <r>
    <x v="375"/>
    <n v="3"/>
    <n v="613"/>
    <n v="0"/>
    <n v="94"/>
    <n v="2"/>
    <n v="558"/>
    <n v="0"/>
    <n v="30"/>
    <x v="0"/>
    <x v="1"/>
    <n v="0.15334420880913541"/>
    <n v="5.3763440860215055E-2"/>
    <n v="519"/>
    <n v="528"/>
    <n v="15"/>
    <n v="0.87073863636363635"/>
    <n v="0.13352272727272727"/>
    <n v="0.79261363636363635"/>
    <n v="4.261363636363636E-2"/>
    <n v="0.83167613636363635"/>
  </r>
  <r>
    <x v="376"/>
    <n v="0"/>
    <n v="613"/>
    <n v="0"/>
    <n v="94"/>
    <n v="1"/>
    <n v="559"/>
    <n v="0"/>
    <n v="30"/>
    <x v="0"/>
    <x v="1"/>
    <n v="0.15334420880913541"/>
    <n v="5.3667262969588549E-2"/>
    <n v="519"/>
    <n v="529"/>
    <n v="15"/>
    <n v="0.87073863636363635"/>
    <n v="0.13352272727272727"/>
    <n v="0.79403409090909094"/>
    <n v="4.261363636363636E-2"/>
    <n v="0.83238636363636365"/>
  </r>
  <r>
    <x v="377"/>
    <n v="0"/>
    <n v="613"/>
    <n v="0"/>
    <n v="94"/>
    <n v="2"/>
    <n v="561"/>
    <n v="0"/>
    <n v="30"/>
    <x v="0"/>
    <x v="2"/>
    <n v="0.15334420880913541"/>
    <n v="5.3475935828877004E-2"/>
    <n v="519"/>
    <n v="531"/>
    <n v="0"/>
    <n v="0.87073863636363635"/>
    <n v="0.13352272727272727"/>
    <n v="0.796875"/>
    <n v="4.261363636363636E-2"/>
    <n v="0.83380681818181812"/>
  </r>
  <r>
    <x v="378"/>
    <n v="3"/>
    <n v="616"/>
    <n v="0"/>
    <n v="94"/>
    <n v="2"/>
    <n v="563"/>
    <n v="0"/>
    <n v="30"/>
    <x v="1"/>
    <x v="2"/>
    <n v="0.15259740259740259"/>
    <n v="5.328596802841918E-2"/>
    <n v="522"/>
    <n v="533"/>
    <n v="15"/>
    <n v="0.875"/>
    <n v="0.13352272727272727"/>
    <n v="0.79971590909090906"/>
    <n v="4.261363636363636E-2"/>
    <n v="0.83735795454545459"/>
  </r>
  <r>
    <x v="379"/>
    <n v="3"/>
    <n v="619"/>
    <n v="0"/>
    <n v="94"/>
    <n v="2"/>
    <n v="565"/>
    <n v="0"/>
    <n v="30"/>
    <x v="1"/>
    <x v="2"/>
    <n v="0.15185783521809371"/>
    <n v="5.3097345132743362E-2"/>
    <n v="525"/>
    <n v="535"/>
    <n v="15"/>
    <n v="0.87926136363636365"/>
    <n v="0.13352272727272727"/>
    <n v="0.80255681818181823"/>
    <n v="4.261363636363636E-2"/>
    <n v="0.84090909090909094"/>
  </r>
  <r>
    <x v="380"/>
    <n v="3"/>
    <n v="622"/>
    <n v="0"/>
    <n v="94"/>
    <n v="3"/>
    <n v="568"/>
    <n v="0"/>
    <n v="30"/>
    <x v="1"/>
    <x v="2"/>
    <n v="0.15112540192926044"/>
    <n v="5.2816901408450703E-2"/>
    <n v="528"/>
    <n v="538"/>
    <n v="15"/>
    <n v="0.88352272727272729"/>
    <n v="0.13352272727272727"/>
    <n v="0.80681818181818177"/>
    <n v="4.261363636363636E-2"/>
    <n v="0.84517045454545459"/>
  </r>
  <r>
    <x v="381"/>
    <n v="3"/>
    <n v="625"/>
    <n v="0"/>
    <n v="94"/>
    <n v="3"/>
    <n v="571"/>
    <n v="0"/>
    <n v="30"/>
    <x v="1"/>
    <x v="2"/>
    <n v="0.15040000000000001"/>
    <n v="5.2539404553415062E-2"/>
    <n v="531"/>
    <n v="541"/>
    <n v="15"/>
    <n v="0.88778409090909094"/>
    <n v="0.13352272727272727"/>
    <n v="0.81107954545454541"/>
    <n v="4.261363636363636E-2"/>
    <n v="0.84943181818181812"/>
  </r>
  <r>
    <x v="382"/>
    <n v="3"/>
    <n v="628"/>
    <n v="0"/>
    <n v="94"/>
    <n v="1"/>
    <n v="572"/>
    <n v="0"/>
    <n v="30"/>
    <x v="1"/>
    <x v="2"/>
    <n v="0.14968152866242038"/>
    <n v="5.2447552447552448E-2"/>
    <n v="534"/>
    <n v="542"/>
    <n v="15"/>
    <n v="0.89204545454545459"/>
    <n v="0.13352272727272727"/>
    <n v="0.8125"/>
    <n v="4.261363636363636E-2"/>
    <n v="0.85227272727272729"/>
  </r>
  <r>
    <x v="383"/>
    <n v="0"/>
    <n v="628"/>
    <n v="0"/>
    <n v="94"/>
    <n v="1"/>
    <n v="573"/>
    <n v="0"/>
    <n v="30"/>
    <x v="1"/>
    <x v="2"/>
    <n v="0.14968152866242038"/>
    <n v="5.2356020942408377E-2"/>
    <n v="534"/>
    <n v="543"/>
    <n v="15"/>
    <n v="0.89204545454545459"/>
    <n v="0.13352272727272727"/>
    <n v="0.81392045454545459"/>
    <n v="4.261363636363636E-2"/>
    <n v="0.85298295454545459"/>
  </r>
  <r>
    <x v="384"/>
    <n v="0"/>
    <n v="628"/>
    <n v="0"/>
    <n v="94"/>
    <n v="4"/>
    <n v="577"/>
    <n v="0"/>
    <n v="30"/>
    <x v="1"/>
    <x v="3"/>
    <n v="0.14968152866242038"/>
    <n v="5.1993067590987867E-2"/>
    <n v="534"/>
    <n v="547"/>
    <n v="15"/>
    <n v="0.89204545454545459"/>
    <n v="0.13352272727272727"/>
    <n v="0.81960227272727271"/>
    <n v="4.261363636363636E-2"/>
    <n v="0.85582386363636365"/>
  </r>
  <r>
    <x v="385"/>
    <n v="3"/>
    <n v="631"/>
    <n v="0"/>
    <n v="94"/>
    <n v="2"/>
    <n v="579"/>
    <n v="0"/>
    <n v="30"/>
    <x v="1"/>
    <x v="3"/>
    <n v="0.14896988906497624"/>
    <n v="5.181347150259067E-2"/>
    <n v="537"/>
    <n v="549"/>
    <n v="15"/>
    <n v="0.89630681818181823"/>
    <n v="0.13352272727272727"/>
    <n v="0.82244318181818177"/>
    <n v="4.261363636363636E-2"/>
    <n v="0.859375"/>
  </r>
  <r>
    <x v="386"/>
    <n v="3"/>
    <n v="634"/>
    <n v="0"/>
    <n v="94"/>
    <n v="1"/>
    <n v="580"/>
    <n v="0"/>
    <n v="30"/>
    <x v="1"/>
    <x v="3"/>
    <n v="0.14826498422712933"/>
    <n v="5.1724137931034482E-2"/>
    <n v="540"/>
    <n v="550"/>
    <n v="15"/>
    <n v="0.90056818181818177"/>
    <n v="0.13352272727272727"/>
    <n v="0.82386363636363635"/>
    <n v="4.261363636363636E-2"/>
    <n v="0.86221590909090906"/>
  </r>
  <r>
    <x v="387"/>
    <n v="3"/>
    <n v="637"/>
    <n v="0"/>
    <n v="94"/>
    <n v="3"/>
    <n v="583"/>
    <n v="0"/>
    <n v="30"/>
    <x v="1"/>
    <x v="3"/>
    <n v="0.14756671899529042"/>
    <n v="5.1457975986277875E-2"/>
    <n v="543"/>
    <n v="553"/>
    <n v="15"/>
    <n v="0.90482954545454541"/>
    <n v="0.13352272727272727"/>
    <n v="0.828125"/>
    <n v="4.261363636363636E-2"/>
    <n v="0.86647727272727271"/>
  </r>
  <r>
    <x v="388"/>
    <n v="3"/>
    <n v="640"/>
    <n v="0"/>
    <n v="94"/>
    <n v="3"/>
    <n v="586"/>
    <n v="0"/>
    <n v="30"/>
    <x v="1"/>
    <x v="3"/>
    <n v="0.14687500000000001"/>
    <n v="5.1194539249146756E-2"/>
    <n v="546"/>
    <n v="556"/>
    <n v="15"/>
    <n v="0.90909090909090906"/>
    <n v="0.13352272727272727"/>
    <n v="0.83238636363636365"/>
    <n v="4.261363636363636E-2"/>
    <n v="0.87073863636363635"/>
  </r>
  <r>
    <x v="389"/>
    <n v="3"/>
    <n v="643"/>
    <n v="0"/>
    <n v="94"/>
    <n v="1"/>
    <n v="587"/>
    <n v="0"/>
    <n v="30"/>
    <x v="1"/>
    <x v="3"/>
    <n v="0.14618973561430793"/>
    <n v="5.1107325383304938E-2"/>
    <n v="549"/>
    <n v="557"/>
    <n v="15"/>
    <n v="0.91335227272727271"/>
    <n v="0.13352272727272727"/>
    <n v="0.83380681818181823"/>
    <n v="4.261363636363636E-2"/>
    <n v="0.87357954545454541"/>
  </r>
  <r>
    <x v="390"/>
    <n v="0"/>
    <n v="643"/>
    <n v="0"/>
    <n v="94"/>
    <n v="2"/>
    <n v="589"/>
    <n v="0"/>
    <n v="30"/>
    <x v="1"/>
    <x v="3"/>
    <n v="0.14618973561430793"/>
    <n v="5.0933786078098474E-2"/>
    <n v="549"/>
    <n v="559"/>
    <n v="15"/>
    <n v="0.91335227272727271"/>
    <n v="0.13352272727272727"/>
    <n v="0.83664772727272729"/>
    <n v="4.261363636363636E-2"/>
    <n v="0.875"/>
  </r>
  <r>
    <x v="391"/>
    <n v="0"/>
    <n v="643"/>
    <n v="0"/>
    <n v="94"/>
    <n v="4"/>
    <n v="593"/>
    <n v="0"/>
    <n v="30"/>
    <x v="1"/>
    <x v="4"/>
    <n v="0.14618973561430793"/>
    <n v="5.0590219224283306E-2"/>
    <n v="549"/>
    <n v="563"/>
    <n v="15"/>
    <n v="0.91335227272727271"/>
    <n v="0.13352272727272727"/>
    <n v="0.84232954545454541"/>
    <n v="4.261363636363636E-2"/>
    <n v="0.87784090909090906"/>
  </r>
  <r>
    <x v="392"/>
    <n v="3"/>
    <n v="646"/>
    <n v="0"/>
    <n v="94"/>
    <n v="1"/>
    <n v="594"/>
    <n v="0"/>
    <n v="30"/>
    <x v="1"/>
    <x v="4"/>
    <n v="0.14551083591331268"/>
    <n v="5.0505050505050504E-2"/>
    <n v="552"/>
    <n v="564"/>
    <n v="15"/>
    <n v="0.91761363636363635"/>
    <n v="0.13352272727272727"/>
    <n v="0.84375"/>
    <n v="4.261363636363636E-2"/>
    <n v="0.88068181818181812"/>
  </r>
  <r>
    <x v="393"/>
    <n v="3"/>
    <n v="649"/>
    <n v="0"/>
    <n v="94"/>
    <n v="1"/>
    <n v="595"/>
    <n v="0"/>
    <n v="30"/>
    <x v="1"/>
    <x v="4"/>
    <n v="0.1448382126348228"/>
    <n v="5.0420168067226892E-2"/>
    <n v="555"/>
    <n v="565"/>
    <n v="15"/>
    <n v="0.921875"/>
    <n v="0.13352272727272727"/>
    <n v="0.84517045454545459"/>
    <n v="4.261363636363636E-2"/>
    <n v="0.88352272727272729"/>
  </r>
  <r>
    <x v="394"/>
    <n v="3"/>
    <n v="652"/>
    <n v="0"/>
    <n v="94"/>
    <n v="3"/>
    <n v="598"/>
    <n v="0"/>
    <n v="30"/>
    <x v="1"/>
    <x v="4"/>
    <n v="0.14417177914110429"/>
    <n v="5.016722408026756E-2"/>
    <n v="558"/>
    <n v="568"/>
    <n v="15"/>
    <n v="0.92613636363636365"/>
    <n v="0.13352272727272727"/>
    <n v="0.84943181818181823"/>
    <n v="4.261363636363636E-2"/>
    <n v="0.88778409090909094"/>
  </r>
  <r>
    <x v="395"/>
    <n v="3"/>
    <n v="655"/>
    <n v="0"/>
    <n v="94"/>
    <n v="3"/>
    <n v="601"/>
    <n v="0"/>
    <n v="30"/>
    <x v="1"/>
    <x v="4"/>
    <n v="0.1435114503816794"/>
    <n v="4.9916805324459232E-2"/>
    <n v="561"/>
    <n v="571"/>
    <n v="15"/>
    <n v="0.93039772727272729"/>
    <n v="0.13352272727272727"/>
    <n v="0.85369318181818177"/>
    <n v="4.261363636363636E-2"/>
    <n v="0.89204545454545459"/>
  </r>
  <r>
    <x v="396"/>
    <n v="3"/>
    <n v="658"/>
    <n v="0"/>
    <n v="94"/>
    <n v="2"/>
    <n v="603"/>
    <n v="0"/>
    <n v="30"/>
    <x v="1"/>
    <x v="4"/>
    <n v="0.14285714285714285"/>
    <n v="4.975124378109453E-2"/>
    <n v="564"/>
    <n v="573"/>
    <n v="15"/>
    <n v="0.93465909090909094"/>
    <n v="0.13352272727272727"/>
    <n v="0.85653409090909094"/>
    <n v="4.261363636363636E-2"/>
    <n v="0.89559659090909094"/>
  </r>
  <r>
    <x v="397"/>
    <n v="0"/>
    <n v="658"/>
    <n v="0"/>
    <n v="94"/>
    <n v="2"/>
    <n v="605"/>
    <n v="0"/>
    <n v="30"/>
    <x v="1"/>
    <x v="4"/>
    <n v="0.14285714285714285"/>
    <n v="4.9586776859504134E-2"/>
    <n v="564"/>
    <n v="575"/>
    <n v="15"/>
    <n v="0.93465909090909094"/>
    <n v="0.13352272727272727"/>
    <n v="0.859375"/>
    <n v="4.261363636363636E-2"/>
    <n v="0.89701704545454541"/>
  </r>
  <r>
    <x v="398"/>
    <n v="0"/>
    <n v="658"/>
    <n v="0"/>
    <n v="94"/>
    <n v="2"/>
    <n v="607"/>
    <n v="0"/>
    <n v="30"/>
    <x v="1"/>
    <x v="5"/>
    <n v="0.14285714285714285"/>
    <n v="4.9423393739703461E-2"/>
    <n v="564"/>
    <n v="577"/>
    <n v="15"/>
    <n v="0.93465909090909094"/>
    <n v="0.13352272727272727"/>
    <n v="0.86221590909090906"/>
    <n v="4.261363636363636E-2"/>
    <n v="0.8984375"/>
  </r>
  <r>
    <x v="399"/>
    <n v="3"/>
    <n v="661"/>
    <n v="0"/>
    <n v="94"/>
    <n v="1"/>
    <n v="608"/>
    <n v="0"/>
    <n v="30"/>
    <x v="1"/>
    <x v="5"/>
    <n v="0.14220877458396369"/>
    <n v="4.9342105263157895E-2"/>
    <n v="567"/>
    <n v="578"/>
    <n v="15"/>
    <n v="0.93892045454545459"/>
    <n v="0.13352272727272727"/>
    <n v="0.86363636363636365"/>
    <n v="4.261363636363636E-2"/>
    <n v="0.90127840909090917"/>
  </r>
  <r>
    <x v="400"/>
    <n v="3"/>
    <n v="664"/>
    <n v="0"/>
    <n v="94"/>
    <n v="2"/>
    <n v="610"/>
    <n v="0"/>
    <n v="30"/>
    <x v="1"/>
    <x v="5"/>
    <n v="0.14156626506024098"/>
    <n v="4.9180327868852458E-2"/>
    <n v="570"/>
    <n v="580"/>
    <n v="15"/>
    <n v="0.94318181818181823"/>
    <n v="0.13352272727272727"/>
    <n v="0.86647727272727271"/>
    <n v="4.261363636363636E-2"/>
    <n v="0.90482954545454541"/>
  </r>
  <r>
    <x v="401"/>
    <n v="3"/>
    <n v="667"/>
    <n v="0"/>
    <n v="94"/>
    <n v="3"/>
    <n v="613"/>
    <n v="0"/>
    <n v="30"/>
    <x v="1"/>
    <x v="5"/>
    <n v="0.1409295352323838"/>
    <n v="4.8939641109298535E-2"/>
    <n v="573"/>
    <n v="583"/>
    <n v="15"/>
    <n v="0.94744318181818177"/>
    <n v="0.13352272727272727"/>
    <n v="0.87073863636363635"/>
    <n v="4.261363636363636E-2"/>
    <n v="0.90909090909090906"/>
  </r>
  <r>
    <x v="402"/>
    <n v="3"/>
    <n v="670"/>
    <n v="0"/>
    <n v="94"/>
    <n v="3"/>
    <n v="616"/>
    <n v="0"/>
    <n v="30"/>
    <x v="1"/>
    <x v="5"/>
    <n v="0.14029850746268657"/>
    <n v="4.8701298701298704E-2"/>
    <n v="576"/>
    <n v="586"/>
    <n v="15"/>
    <n v="0.95170454545454541"/>
    <n v="0.13352272727272727"/>
    <n v="0.875"/>
    <n v="4.261363636363636E-2"/>
    <n v="0.91335227272727271"/>
  </r>
  <r>
    <x v="403"/>
    <n v="3"/>
    <n v="673"/>
    <n v="0"/>
    <n v="94"/>
    <n v="2"/>
    <n v="618"/>
    <n v="0"/>
    <n v="30"/>
    <x v="1"/>
    <x v="5"/>
    <n v="0.13967310549777118"/>
    <n v="4.8543689320388349E-2"/>
    <n v="579"/>
    <n v="588"/>
    <n v="15"/>
    <n v="0.95596590909090906"/>
    <n v="0.13352272727272727"/>
    <n v="0.87784090909090906"/>
    <n v="4.261363636363636E-2"/>
    <n v="0.91690340909090906"/>
  </r>
  <r>
    <x v="404"/>
    <n v="0"/>
    <n v="673"/>
    <n v="0"/>
    <n v="94"/>
    <n v="1"/>
    <n v="619"/>
    <n v="0"/>
    <n v="30"/>
    <x v="1"/>
    <x v="5"/>
    <n v="0.13967310549777118"/>
    <n v="4.8465266558966075E-2"/>
    <n v="579"/>
    <n v="589"/>
    <n v="15"/>
    <n v="0.95596590909090906"/>
    <n v="0.13352272727272727"/>
    <n v="0.87926136363636365"/>
    <n v="4.261363636363636E-2"/>
    <n v="0.91761363636363635"/>
  </r>
  <r>
    <x v="405"/>
    <n v="0"/>
    <n v="673"/>
    <n v="0"/>
    <n v="94"/>
    <n v="2"/>
    <n v="621"/>
    <n v="0"/>
    <n v="30"/>
    <x v="1"/>
    <x v="6"/>
    <n v="0.13967310549777118"/>
    <n v="4.8309178743961352E-2"/>
    <n v="579"/>
    <n v="591"/>
    <n v="9"/>
    <n v="0.95596590909090906"/>
    <n v="0.13352272727272727"/>
    <n v="0.88210227272727271"/>
    <n v="4.261363636363636E-2"/>
    <n v="0.91903409090909083"/>
  </r>
  <r>
    <x v="406"/>
    <n v="3"/>
    <n v="676"/>
    <n v="0"/>
    <n v="94"/>
    <n v="2"/>
    <n v="623"/>
    <n v="0"/>
    <n v="30"/>
    <x v="1"/>
    <x v="6"/>
    <n v="0.13905325443786981"/>
    <n v="4.8154093097913325E-2"/>
    <n v="582"/>
    <n v="593"/>
    <n v="9"/>
    <n v="0.96022727272727271"/>
    <n v="0.13352272727272727"/>
    <n v="0.88494318181818177"/>
    <n v="4.261363636363636E-2"/>
    <n v="0.92258522727272729"/>
  </r>
  <r>
    <x v="407"/>
    <n v="3"/>
    <n v="679"/>
    <n v="0"/>
    <n v="94"/>
    <n v="2"/>
    <n v="625"/>
    <n v="0"/>
    <n v="30"/>
    <x v="1"/>
    <x v="6"/>
    <n v="0.13843888070692195"/>
    <n v="4.8000000000000001E-2"/>
    <n v="585"/>
    <n v="595"/>
    <n v="9"/>
    <n v="0.96448863636363635"/>
    <n v="0.13352272727272727"/>
    <n v="0.88778409090909094"/>
    <n v="4.261363636363636E-2"/>
    <n v="0.92613636363636365"/>
  </r>
  <r>
    <x v="408"/>
    <n v="3"/>
    <n v="682"/>
    <n v="0"/>
    <n v="94"/>
    <n v="3"/>
    <n v="628"/>
    <n v="0"/>
    <n v="30"/>
    <x v="1"/>
    <x v="6"/>
    <n v="0.1378299120234604"/>
    <n v="4.7770700636942678E-2"/>
    <n v="588"/>
    <n v="598"/>
    <n v="9"/>
    <n v="0.96875"/>
    <n v="0.13352272727272727"/>
    <n v="0.89204545454545459"/>
    <n v="4.261363636363636E-2"/>
    <n v="0.93039772727272729"/>
  </r>
  <r>
    <x v="409"/>
    <n v="3"/>
    <n v="685"/>
    <n v="0"/>
    <n v="94"/>
    <n v="3"/>
    <n v="631"/>
    <n v="0"/>
    <n v="30"/>
    <x v="2"/>
    <x v="6"/>
    <n v="0.13722627737226278"/>
    <n v="4.7543581616481777E-2"/>
    <n v="591"/>
    <n v="601"/>
    <n v="6"/>
    <n v="0.97301136363636365"/>
    <n v="0.13352272727272727"/>
    <n v="0.89630681818181823"/>
    <n v="4.261363636363636E-2"/>
    <n v="0.93465909090909094"/>
  </r>
  <r>
    <x v="410"/>
    <n v="3"/>
    <n v="688"/>
    <n v="0"/>
    <n v="94"/>
    <n v="1"/>
    <n v="632"/>
    <n v="0"/>
    <n v="30"/>
    <x v="2"/>
    <x v="6"/>
    <n v="0.13662790697674418"/>
    <n v="4.746835443037975E-2"/>
    <n v="594"/>
    <n v="602"/>
    <n v="6"/>
    <n v="0.97727272727272729"/>
    <n v="0.13352272727272727"/>
    <n v="0.89772727272727271"/>
    <n v="4.261363636363636E-2"/>
    <n v="0.9375"/>
  </r>
  <r>
    <x v="411"/>
    <n v="0"/>
    <n v="688"/>
    <n v="0"/>
    <n v="94"/>
    <n v="1"/>
    <n v="633"/>
    <n v="0"/>
    <n v="30"/>
    <x v="2"/>
    <x v="6"/>
    <n v="0.13662790697674418"/>
    <n v="4.7393364928909949E-2"/>
    <n v="594"/>
    <n v="603"/>
    <n v="6"/>
    <n v="0.97727272727272729"/>
    <n v="0.13352272727272727"/>
    <n v="0.89914772727272729"/>
    <n v="4.261363636363636E-2"/>
    <n v="0.93821022727272729"/>
  </r>
  <r>
    <x v="412"/>
    <n v="0"/>
    <n v="688"/>
    <n v="0"/>
    <n v="94"/>
    <n v="4"/>
    <n v="637"/>
    <n v="0"/>
    <n v="30"/>
    <x v="2"/>
    <x v="7"/>
    <n v="0.13662790697674418"/>
    <n v="4.709576138147567E-2"/>
    <n v="594"/>
    <n v="607"/>
    <n v="15"/>
    <n v="0.97727272727272729"/>
    <n v="0.13352272727272727"/>
    <n v="0.90482954545454541"/>
    <n v="4.261363636363636E-2"/>
    <n v="0.94105113636363635"/>
  </r>
  <r>
    <x v="413"/>
    <n v="3"/>
    <n v="691"/>
    <n v="0"/>
    <n v="94"/>
    <n v="2"/>
    <n v="639"/>
    <n v="0"/>
    <n v="30"/>
    <x v="2"/>
    <x v="7"/>
    <n v="0.13603473227206947"/>
    <n v="4.6948356807511735E-2"/>
    <n v="597"/>
    <n v="609"/>
    <n v="15"/>
    <n v="0.98153409090909094"/>
    <n v="0.13352272727272727"/>
    <n v="0.90767045454545459"/>
    <n v="4.261363636363636E-2"/>
    <n v="0.94460227272727271"/>
  </r>
  <r>
    <x v="414"/>
    <n v="3"/>
    <n v="694"/>
    <n v="0"/>
    <n v="94"/>
    <n v="1"/>
    <n v="640"/>
    <n v="0"/>
    <n v="30"/>
    <x v="2"/>
    <x v="7"/>
    <n v="0.13544668587896252"/>
    <n v="4.6875E-2"/>
    <n v="600"/>
    <n v="610"/>
    <n v="15"/>
    <n v="0.98579545454545459"/>
    <n v="0.13352272727272727"/>
    <n v="0.90909090909090906"/>
    <n v="4.261363636363636E-2"/>
    <n v="0.94744318181818188"/>
  </r>
  <r>
    <x v="415"/>
    <n v="3"/>
    <n v="697"/>
    <n v="0"/>
    <n v="94"/>
    <n v="3"/>
    <n v="643"/>
    <n v="0"/>
    <n v="30"/>
    <x v="2"/>
    <x v="7"/>
    <n v="0.13486370157819225"/>
    <n v="4.6656298600311043E-2"/>
    <n v="603"/>
    <n v="613"/>
    <n v="15"/>
    <n v="0.99005681818181823"/>
    <n v="0.13352272727272727"/>
    <n v="0.91335227272727271"/>
    <n v="4.261363636363636E-2"/>
    <n v="0.95170454545454541"/>
  </r>
  <r>
    <x v="416"/>
    <n v="3"/>
    <n v="700"/>
    <n v="0"/>
    <n v="94"/>
    <n v="3"/>
    <n v="646"/>
    <n v="0"/>
    <n v="30"/>
    <x v="2"/>
    <x v="7"/>
    <n v="0.13428571428571429"/>
    <n v="4.6439628482972138E-2"/>
    <n v="606"/>
    <n v="616"/>
    <n v="15"/>
    <n v="0.99431818181818177"/>
    <n v="0.13352272727272727"/>
    <n v="0.91761363636363635"/>
    <n v="4.261363636363636E-2"/>
    <n v="0.95596590909090906"/>
  </r>
  <r>
    <x v="417"/>
    <n v="3"/>
    <n v="703"/>
    <n v="0"/>
    <n v="94"/>
    <n v="1"/>
    <n v="647"/>
    <n v="0"/>
    <n v="30"/>
    <x v="2"/>
    <x v="7"/>
    <n v="0.1337126600284495"/>
    <n v="4.6367851622874809E-2"/>
    <n v="609"/>
    <n v="617"/>
    <n v="15"/>
    <n v="0.99857954545454541"/>
    <n v="0.13352272727272727"/>
    <n v="0.91903409090909094"/>
    <n v="4.261363636363636E-2"/>
    <n v="0.95880681818181812"/>
  </r>
  <r>
    <x v="418"/>
    <n v="0"/>
    <n v="703"/>
    <n v="0"/>
    <n v="94"/>
    <n v="2"/>
    <n v="649"/>
    <n v="0"/>
    <n v="30"/>
    <x v="2"/>
    <x v="7"/>
    <n v="0.1337126600284495"/>
    <n v="4.6224961479198766E-2"/>
    <n v="609"/>
    <n v="619"/>
    <n v="15"/>
    <n v="0.99857954545454541"/>
    <n v="0.13352272727272727"/>
    <n v="0.921875"/>
    <n v="4.261363636363636E-2"/>
    <n v="0.96022727272727271"/>
  </r>
  <r>
    <x v="419"/>
    <n v="0"/>
    <n v="703"/>
    <n v="0"/>
    <n v="94"/>
    <n v="4"/>
    <n v="653"/>
    <n v="0"/>
    <n v="30"/>
    <x v="2"/>
    <x v="8"/>
    <n v="0.1337126600284495"/>
    <n v="4.5941807044410414E-2"/>
    <n v="609"/>
    <n v="623"/>
    <n v="1"/>
    <n v="0.99857954545454541"/>
    <n v="0.13352272727272727"/>
    <n v="0.92755681818181823"/>
    <n v="4.261363636363636E-2"/>
    <n v="0.96306818181818188"/>
  </r>
  <r>
    <x v="420"/>
    <n v="1"/>
    <n v="704"/>
    <n v="0"/>
    <n v="94"/>
    <n v="1"/>
    <n v="654"/>
    <n v="0"/>
    <n v="30"/>
    <x v="2"/>
    <x v="8"/>
    <n v="0.13352272727272727"/>
    <n v="4.5871559633027525E-2"/>
    <n v="610"/>
    <n v="624"/>
    <n v="1"/>
    <n v="1"/>
    <n v="0.13352272727272727"/>
    <n v="0.92897727272727271"/>
    <n v="4.261363636363636E-2"/>
    <n v="0.96448863636363635"/>
  </r>
  <r>
    <x v="421"/>
    <n v="0"/>
    <n v="704"/>
    <n v="0"/>
    <n v="94"/>
    <n v="1"/>
    <n v="655"/>
    <n v="0"/>
    <n v="30"/>
    <x v="2"/>
    <x v="8"/>
    <n v="0.13352272727272727"/>
    <n v="4.5801526717557252E-2"/>
    <n v="610"/>
    <n v="625"/>
    <n v="1"/>
    <n v="1"/>
    <n v="0.13352272727272727"/>
    <n v="0.93039772727272729"/>
    <n v="4.261363636363636E-2"/>
    <n v="0.96519886363636365"/>
  </r>
  <r>
    <x v="422"/>
    <n v="0"/>
    <n v="704"/>
    <n v="0"/>
    <n v="94"/>
    <n v="3"/>
    <n v="658"/>
    <n v="0"/>
    <n v="30"/>
    <x v="2"/>
    <x v="8"/>
    <n v="0.13352272727272727"/>
    <n v="4.5592705167173252E-2"/>
    <n v="610"/>
    <n v="628"/>
    <n v="1"/>
    <n v="1"/>
    <n v="0.13352272727272727"/>
    <n v="0.93465909090909094"/>
    <n v="4.261363636363636E-2"/>
    <n v="0.96732954545454541"/>
  </r>
  <r>
    <x v="423"/>
    <n v="0"/>
    <n v="704"/>
    <n v="0"/>
    <n v="94"/>
    <n v="3"/>
    <n v="661"/>
    <n v="0"/>
    <n v="30"/>
    <x v="2"/>
    <x v="8"/>
    <n v="0.13352272727272727"/>
    <n v="4.5385779122541603E-2"/>
    <n v="610"/>
    <n v="631"/>
    <n v="1"/>
    <n v="1"/>
    <n v="0.13352272727272727"/>
    <n v="0.93892045454545459"/>
    <n v="4.261363636363636E-2"/>
    <n v="0.96946022727272729"/>
  </r>
  <r>
    <x v="424"/>
    <n v="0"/>
    <n v="704"/>
    <n v="0"/>
    <n v="94"/>
    <n v="2"/>
    <n v="663"/>
    <n v="0"/>
    <n v="30"/>
    <x v="2"/>
    <x v="8"/>
    <n v="0.13352272727272727"/>
    <n v="4.5248868778280542E-2"/>
    <n v="610"/>
    <n v="633"/>
    <n v="1"/>
    <n v="1"/>
    <n v="0.13352272727272727"/>
    <n v="0.94176136363636365"/>
    <n v="4.261363636363636E-2"/>
    <n v="0.97088068181818188"/>
  </r>
  <r>
    <x v="425"/>
    <n v="0"/>
    <n v="704"/>
    <n v="0"/>
    <n v="94"/>
    <n v="2"/>
    <n v="665"/>
    <n v="0"/>
    <n v="30"/>
    <x v="2"/>
    <x v="8"/>
    <n v="0.13352272727272727"/>
    <n v="4.5112781954887216E-2"/>
    <n v="610"/>
    <n v="635"/>
    <n v="1"/>
    <n v="1"/>
    <n v="0.13352272727272727"/>
    <n v="0.94460227272727271"/>
    <n v="4.261363636363636E-2"/>
    <n v="0.97230113636363635"/>
  </r>
  <r>
    <x v="426"/>
    <n v="0"/>
    <n v="704"/>
    <n v="0"/>
    <n v="94"/>
    <n v="2"/>
    <n v="667"/>
    <n v="0"/>
    <n v="30"/>
    <x v="2"/>
    <x v="9"/>
    <n v="0.13352272727272727"/>
    <n v="4.4977511244377814E-2"/>
    <n v="610"/>
    <n v="637"/>
    <n v="0"/>
    <n v="1"/>
    <n v="0.13352272727272727"/>
    <n v="0.94744318181818177"/>
    <n v="4.261363636363636E-2"/>
    <n v="0.97372159090909083"/>
  </r>
  <r>
    <x v="427"/>
    <n v="0"/>
    <n v="704"/>
    <n v="0"/>
    <n v="94"/>
    <n v="1"/>
    <n v="668"/>
    <n v="0"/>
    <n v="30"/>
    <x v="2"/>
    <x v="9"/>
    <n v="0.13352272727272727"/>
    <n v="4.4910179640718563E-2"/>
    <n v="610"/>
    <n v="638"/>
    <n v="0"/>
    <n v="1"/>
    <n v="0.13352272727272727"/>
    <n v="0.94886363636363635"/>
    <n v="4.261363636363636E-2"/>
    <n v="0.97443181818181812"/>
  </r>
  <r>
    <x v="428"/>
    <n v="0"/>
    <n v="704"/>
    <n v="0"/>
    <n v="94"/>
    <n v="2"/>
    <n v="670"/>
    <n v="0"/>
    <n v="30"/>
    <x v="2"/>
    <x v="9"/>
    <n v="0.13352272727272727"/>
    <n v="4.4776119402985072E-2"/>
    <n v="610"/>
    <n v="640"/>
    <n v="0"/>
    <n v="1"/>
    <n v="0.13352272727272727"/>
    <n v="0.95170454545454541"/>
    <n v="4.261363636363636E-2"/>
    <n v="0.97585227272727271"/>
  </r>
  <r>
    <x v="429"/>
    <n v="0"/>
    <n v="704"/>
    <n v="0"/>
    <n v="94"/>
    <n v="3"/>
    <n v="673"/>
    <n v="0"/>
    <n v="30"/>
    <x v="2"/>
    <x v="9"/>
    <n v="0.13352272727272727"/>
    <n v="4.4576523031203567E-2"/>
    <n v="610"/>
    <n v="643"/>
    <n v="0"/>
    <n v="1"/>
    <n v="0.13352272727272727"/>
    <n v="0.95596590909090906"/>
    <n v="4.261363636363636E-2"/>
    <n v="0.97798295454545459"/>
  </r>
  <r>
    <x v="430"/>
    <n v="0"/>
    <n v="704"/>
    <n v="0"/>
    <n v="94"/>
    <n v="3"/>
    <n v="676"/>
    <n v="0"/>
    <n v="30"/>
    <x v="2"/>
    <x v="9"/>
    <n v="0.13352272727272727"/>
    <n v="4.4378698224852069E-2"/>
    <n v="610"/>
    <n v="646"/>
    <n v="0"/>
    <n v="1"/>
    <n v="0.13352272727272727"/>
    <n v="0.96022727272727271"/>
    <n v="4.261363636363636E-2"/>
    <n v="0.98011363636363635"/>
  </r>
  <r>
    <x v="431"/>
    <n v="0"/>
    <n v="704"/>
    <n v="0"/>
    <n v="94"/>
    <n v="2"/>
    <n v="678"/>
    <n v="0"/>
    <n v="30"/>
    <x v="2"/>
    <x v="9"/>
    <n v="0.13352272727272727"/>
    <n v="4.4247787610619468E-2"/>
    <n v="610"/>
    <n v="648"/>
    <n v="0"/>
    <n v="1"/>
    <n v="0.13352272727272727"/>
    <n v="0.96306818181818177"/>
    <n v="4.261363636363636E-2"/>
    <n v="0.98153409090909083"/>
  </r>
  <r>
    <x v="432"/>
    <n v="0"/>
    <n v="704"/>
    <n v="0"/>
    <n v="94"/>
    <n v="1"/>
    <n v="679"/>
    <n v="0"/>
    <n v="30"/>
    <x v="2"/>
    <x v="9"/>
    <n v="0.13352272727272727"/>
    <n v="4.4182621502209134E-2"/>
    <n v="610"/>
    <n v="649"/>
    <n v="0"/>
    <n v="1"/>
    <n v="0.13352272727272727"/>
    <n v="0.96448863636363635"/>
    <n v="4.261363636363636E-2"/>
    <n v="0.98224431818181812"/>
  </r>
  <r>
    <x v="433"/>
    <n v="0"/>
    <n v="704"/>
    <n v="0"/>
    <n v="94"/>
    <n v="2"/>
    <n v="681"/>
    <n v="0"/>
    <n v="30"/>
    <x v="2"/>
    <x v="10"/>
    <n v="0.13352272727272727"/>
    <n v="4.405286343612335E-2"/>
    <n v="610"/>
    <n v="651"/>
    <n v="0"/>
    <n v="1"/>
    <n v="0.13352272727272727"/>
    <n v="0.96732954545454541"/>
    <n v="4.261363636363636E-2"/>
    <n v="0.98366477272727271"/>
  </r>
  <r>
    <x v="434"/>
    <n v="0"/>
    <n v="704"/>
    <n v="0"/>
    <n v="94"/>
    <n v="2"/>
    <n v="683"/>
    <n v="0"/>
    <n v="30"/>
    <x v="2"/>
    <x v="10"/>
    <n v="0.13352272727272727"/>
    <n v="4.3923865300146414E-2"/>
    <n v="610"/>
    <n v="653"/>
    <n v="0"/>
    <n v="1"/>
    <n v="0.13352272727272727"/>
    <n v="0.97017045454545459"/>
    <n v="4.261363636363636E-2"/>
    <n v="0.98508522727272729"/>
  </r>
  <r>
    <x v="435"/>
    <n v="0"/>
    <n v="704"/>
    <n v="0"/>
    <n v="94"/>
    <n v="2"/>
    <n v="685"/>
    <n v="0"/>
    <n v="30"/>
    <x v="2"/>
    <x v="10"/>
    <n v="0.13352272727272727"/>
    <n v="4.3795620437956206E-2"/>
    <n v="610"/>
    <n v="655"/>
    <n v="0"/>
    <n v="1"/>
    <n v="0.13352272727272727"/>
    <n v="0.97301136363636365"/>
    <n v="4.261363636363636E-2"/>
    <n v="0.98650568181818188"/>
  </r>
  <r>
    <x v="436"/>
    <n v="0"/>
    <n v="704"/>
    <n v="0"/>
    <n v="94"/>
    <n v="3"/>
    <n v="688"/>
    <n v="0"/>
    <n v="30"/>
    <x v="2"/>
    <x v="10"/>
    <n v="0.13352272727272727"/>
    <n v="4.3604651162790699E-2"/>
    <n v="610"/>
    <n v="658"/>
    <n v="0"/>
    <n v="1"/>
    <n v="0.13352272727272727"/>
    <n v="0.97727272727272729"/>
    <n v="4.261363636363636E-2"/>
    <n v="0.98863636363636365"/>
  </r>
  <r>
    <x v="437"/>
    <n v="0"/>
    <n v="704"/>
    <n v="0"/>
    <n v="94"/>
    <n v="3"/>
    <n v="691"/>
    <n v="0"/>
    <n v="30"/>
    <x v="2"/>
    <x v="10"/>
    <n v="0.13352272727272727"/>
    <n v="4.3415340086830678E-2"/>
    <n v="610"/>
    <n v="661"/>
    <n v="0"/>
    <n v="1"/>
    <n v="0.13352272727272727"/>
    <n v="0.98153409090909094"/>
    <n v="4.261363636363636E-2"/>
    <n v="0.99076704545454541"/>
  </r>
  <r>
    <x v="438"/>
    <n v="0"/>
    <n v="704"/>
    <n v="0"/>
    <n v="94"/>
    <n v="1"/>
    <n v="692"/>
    <n v="0"/>
    <n v="30"/>
    <x v="2"/>
    <x v="10"/>
    <n v="0.13352272727272727"/>
    <n v="4.3352601156069363E-2"/>
    <n v="610"/>
    <n v="662"/>
    <n v="0"/>
    <n v="1"/>
    <n v="0.13352272727272727"/>
    <n v="0.98295454545454541"/>
    <n v="4.261363636363636E-2"/>
    <n v="0.99147727272727271"/>
  </r>
  <r>
    <x v="439"/>
    <n v="0"/>
    <n v="704"/>
    <n v="0"/>
    <n v="94"/>
    <n v="1"/>
    <n v="693"/>
    <n v="0"/>
    <n v="30"/>
    <x v="3"/>
    <x v="10"/>
    <n v="0.13352272727272727"/>
    <n v="4.3290043290043288E-2"/>
    <n v="610"/>
    <n v="663"/>
    <n v="0"/>
    <n v="1"/>
    <n v="0.13352272727272727"/>
    <n v="0.984375"/>
    <n v="4.261363636363636E-2"/>
    <n v="0.9921875"/>
  </r>
  <r>
    <x v="440"/>
    <n v="0"/>
    <n v="704"/>
    <n v="0"/>
    <n v="94"/>
    <n v="3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1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2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3"/>
    <n v="0"/>
    <n v="704"/>
    <n v="0"/>
    <n v="94"/>
    <n v="2"/>
    <n v="698"/>
    <n v="0"/>
    <n v="30"/>
    <x v="3"/>
    <x v="11"/>
    <n v="0.13352272727272727"/>
    <n v="4.2979942693409739E-2"/>
    <n v="610"/>
    <n v="668"/>
    <n v="0"/>
    <n v="1"/>
    <n v="0.13352272727272727"/>
    <n v="0.99147727272727271"/>
    <n v="4.261363636363636E-2"/>
    <n v="0.99573863636363635"/>
  </r>
  <r>
    <x v="444"/>
    <n v="0"/>
    <n v="704"/>
    <n v="0"/>
    <n v="94"/>
    <n v="1"/>
    <n v="699"/>
    <n v="0"/>
    <n v="30"/>
    <x v="3"/>
    <x v="11"/>
    <n v="0.13352272727272727"/>
    <n v="4.2918454935622317E-2"/>
    <n v="610"/>
    <n v="669"/>
    <n v="0"/>
    <n v="1"/>
    <n v="0.13352272727272727"/>
    <n v="0.99289772727272729"/>
    <n v="4.261363636363636E-2"/>
    <n v="0.99644886363636365"/>
  </r>
  <r>
    <x v="445"/>
    <n v="0"/>
    <n v="704"/>
    <n v="0"/>
    <n v="94"/>
    <n v="1"/>
    <n v="700"/>
    <n v="0"/>
    <n v="30"/>
    <x v="3"/>
    <x v="11"/>
    <n v="0.13352272727272727"/>
    <n v="4.2857142857142858E-2"/>
    <n v="610"/>
    <n v="670"/>
    <n v="0"/>
    <n v="1"/>
    <n v="0.13352272727272727"/>
    <n v="0.99431818181818177"/>
    <n v="4.261363636363636E-2"/>
    <n v="0.99715909090909083"/>
  </r>
  <r>
    <x v="446"/>
    <n v="0"/>
    <n v="704"/>
    <n v="0"/>
    <n v="94"/>
    <n v="2"/>
    <n v="702"/>
    <n v="0"/>
    <n v="30"/>
    <x v="3"/>
    <x v="11"/>
    <n v="0.13352272727272727"/>
    <n v="4.2735042735042736E-2"/>
    <n v="610"/>
    <n v="672"/>
    <n v="0"/>
    <n v="1"/>
    <n v="0.13352272727272727"/>
    <n v="0.99715909090909094"/>
    <n v="4.261363636363636E-2"/>
    <n v="0.99857954545454541"/>
  </r>
  <r>
    <x v="447"/>
    <n v="0"/>
    <n v="704"/>
    <n v="0"/>
    <n v="94"/>
    <n v="2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8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9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0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1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2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3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4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5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6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7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8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9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0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1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2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3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4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5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6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7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8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  <r>
    <x v="469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1"/>
    <d v="2026-03-12T00:00:00"/>
    <x v="3"/>
    <d v="2026-06-05T00:00:00"/>
    <d v="2026-05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2"/>
    <d v="2026-04-02T00:00:00"/>
    <x v="23"/>
    <d v="2026-06-04T00:00:00"/>
    <d v="2026-05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3"/>
    <d v="2026-04-06T00:00:00"/>
    <x v="24"/>
    <d v="2026-06-04T00:00:00"/>
    <d v="2026-05-1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4"/>
    <d v="2026-04-07T00:00:00"/>
    <x v="25"/>
    <d v="2026-06-08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3"/>
    <d v="2026-04-11T00:00:00"/>
    <x v="27"/>
    <d v="2026-06-05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9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9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3"/>
    <d v="2026-04-20T00:00:00"/>
    <x v="31"/>
    <d v="2026-06-03T00:00:00"/>
    <d v="2026-05-2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5"/>
    <d v="2026-04-24T00:00:00"/>
    <x v="34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6"/>
    <d v="2026-04-28T00:00:00"/>
    <x v="35"/>
    <d v="2026-06-03T00:00:00"/>
    <d v="2026-05-28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6"/>
    <d v="2026-04-27T00:00:00"/>
    <x v="36"/>
    <d v="2026-05-29T00:00:00"/>
    <d v="2026-05-29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7"/>
    <d v="2026-04-29T00:00:00"/>
    <x v="37"/>
    <d v="2026-06-08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8"/>
    <d v="2026-04-24T00:00:00"/>
    <x v="34"/>
    <d v="2026-06-04T00:00:00"/>
    <d v="2026-06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9"/>
    <d v="2026-05-04T00:00:00"/>
    <x v="38"/>
    <d v="2026-05-29T00:00:00"/>
    <d v="2026-06-10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0"/>
    <d v="2026-05-04T00:00:00"/>
    <x v="39"/>
    <d v="2026-06-01T00:00:00"/>
    <d v="2026-06-10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1"/>
    <d v="2026-05-05T00:00:00"/>
    <x v="40"/>
    <d v="2026-06-03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2"/>
    <d v="2026-05-05T00:00:00"/>
    <x v="41"/>
    <d v="2026-05-29T00:00:00"/>
    <d v="2026-06-1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2"/>
    <d v="2026-05-06T00:00:00"/>
    <x v="42"/>
    <d v="2026-06-03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3"/>
    <d v="2026-05-06T00:00:00"/>
    <x v="41"/>
    <d v="2026-05-29T00:00:00"/>
    <d v="2026-06-12T00:00:00"/>
    <n v="1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4"/>
    <d v="2026-05-07T00:00:00"/>
    <x v="39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9"/>
    <d v="2026-05-07T00:00:00"/>
    <x v="41"/>
    <d v="2026-06-04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5"/>
    <d v="2026-05-08T00:00:00"/>
    <x v="43"/>
    <d v="2026-06-0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6"/>
    <d v="2026-05-08T00:00:00"/>
    <x v="44"/>
    <d v="2026-06-08T00:00:00"/>
    <d v="2026-06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9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23"/>
    <d v="2026-05-12T00:00:00"/>
    <x v="45"/>
    <d v="2026-06-09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4"/>
    <x v="1"/>
    <x v="1"/>
  </r>
  <r>
    <x v="2"/>
    <x v="70"/>
    <n v="2302600071"/>
    <x v="1"/>
    <x v="30"/>
    <d v="2026-05-13T00:00:00"/>
    <x v="46"/>
    <d v="2026-06-09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1"/>
    <d v="2026-05-13T00:00:00"/>
    <x v="44"/>
    <d v="2026-06-05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32"/>
    <d v="2026-05-14T00:00:00"/>
    <x v="47"/>
    <d v="2026-06-08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3"/>
    <d v="2026-05-14T00:00:00"/>
    <x v="48"/>
    <d v="2026-06-09T00:00:00"/>
    <d v="2026-06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5"/>
    <x v="1"/>
    <x v="1"/>
  </r>
  <r>
    <x v="2"/>
    <x v="74"/>
    <n v="2302600075"/>
    <x v="1"/>
    <x v="33"/>
    <d v="2026-05-15T00:00:00"/>
    <x v="49"/>
    <d v="2026-06-04T00:00:00"/>
    <d v="2026-06-20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4"/>
    <d v="2026-05-15T00:00:00"/>
    <x v="50"/>
    <d v="2026-06-0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4"/>
    <n v="12"/>
    <x v="1"/>
    <x v="1"/>
  </r>
  <r>
    <x v="2"/>
    <x v="76"/>
    <n v="2282600077"/>
    <x v="0"/>
    <x v="35"/>
    <d v="2026-05-18T00:00:00"/>
    <x v="51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36"/>
    <d v="2026-05-18T00:00:00"/>
    <x v="45"/>
    <d v="2026-06-03T00:00:00"/>
    <d v="2026-06-23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27"/>
    <d v="2026-05-19T00:00:00"/>
    <x v="52"/>
    <d v="2026-06-09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0"/>
    <n v="31.32"/>
    <x v="4"/>
    <n v="1"/>
    <x v="1"/>
    <x v="1"/>
  </r>
  <r>
    <x v="2"/>
    <x v="79"/>
    <n v="2282600080"/>
    <x v="0"/>
    <x v="15"/>
    <d v="2026-05-19T00:00:00"/>
    <x v="51"/>
    <d v="2026-06-09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7"/>
    <d v="2026-05-20T00:00:00"/>
    <x v="53"/>
    <d v="2026-05-29T00:00:00"/>
    <d v="2026-06-15T00:00:00"/>
    <n v="1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1"/>
    <n v="2302600082"/>
    <x v="1"/>
    <x v="38"/>
    <d v="2026-05-20T00:00:00"/>
    <x v="53"/>
    <d v="2026-06-05T00:00:00"/>
    <d v="2026-06-25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2"/>
    <n v="2302600083"/>
    <x v="1"/>
    <x v="37"/>
    <d v="2026-05-22T00:00:00"/>
    <x v="54"/>
    <d v="2026-06-04T00:00:00"/>
    <d v="2026-06-2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7"/>
    <d v="2026-05-22T00:00:00"/>
    <x v="53"/>
    <d v="2026-06-03T00:00:00"/>
    <d v="2026-06-1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7"/>
    <d v="2026-05-25T00:00:00"/>
    <x v="53"/>
    <d v="2026-06-03T00:00:00"/>
    <d v="2026-06-20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7"/>
    <d v="2026-05-25T00:00:00"/>
    <x v="55"/>
    <d v="2026-06-04T00:00:00"/>
    <d v="2026-06-3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9"/>
    <d v="2026-05-26T00:00:00"/>
    <x v="53"/>
    <d v="2026-06-04T00:00:00"/>
    <d v="2026-07-01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87"/>
    <n v="2282600088"/>
    <x v="0"/>
    <x v="15"/>
    <d v="2026-05-26T00:00:00"/>
    <x v="53"/>
    <d v="2026-06-05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0"/>
    <d v="2026-05-27T00:00:00"/>
    <x v="56"/>
    <d v="2026-06-05T00:00:00"/>
    <d v="2026-06-22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37"/>
    <d v="2026-05-27T00:00:00"/>
    <x v="55"/>
    <d v="2026-06-09T00:00:00"/>
    <d v="2026-07-0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41"/>
    <d v="2026-05-28T00:00:00"/>
    <x v="57"/>
    <d v="2026-06-09T00:00:00"/>
    <d v="2026-07-03T00:00:00"/>
    <n v="0"/>
    <m/>
    <n v="0.23"/>
    <n v="0.53488372093023262"/>
    <n v="0.27906976744186046"/>
    <n v="0"/>
    <n v="0.2558139534883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1"/>
    <x v="1"/>
    <x v="1"/>
  </r>
  <r>
    <x v="2"/>
    <x v="91"/>
    <n v="2282600092"/>
    <x v="0"/>
    <x v="42"/>
    <d v="2026-05-28T00:00:00"/>
    <x v="58"/>
    <d v="1899-12-30T00:00:00"/>
    <d v="2026-06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2"/>
    <n v="2282600093"/>
    <x v="0"/>
    <x v="42"/>
    <d v="2026-05-29T00:00:00"/>
    <x v="58"/>
    <d v="1899-12-30T00:00:00"/>
    <d v="2026-06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3"/>
    <n v="2302600094"/>
    <x v="1"/>
    <x v="40"/>
    <d v="2026-05-29T00:00:00"/>
    <x v="57"/>
    <d v="2026-06-08T00:00:00"/>
    <d v="2026-07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7"/>
    <d v="2026-06-01T00:00:00"/>
    <x v="59"/>
    <d v="2026-06-08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42"/>
    <d v="2026-06-02T00:00:00"/>
    <x v="58"/>
    <d v="1899-12-30T00:00:00"/>
    <d v="2026-06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97"/>
    <n v="2302600098"/>
    <x v="1"/>
    <x v="42"/>
    <d v="2026-06-0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8"/>
    <n v="2302600099"/>
    <x v="1"/>
    <x v="42"/>
    <d v="2026-06-03T00:00:00"/>
    <x v="58"/>
    <d v="1899-12-30T00:00:00"/>
    <d v="2026-07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9"/>
    <n v="2282600100"/>
    <x v="0"/>
    <x v="42"/>
    <d v="2026-06-03T00:00:00"/>
    <x v="58"/>
    <d v="1899-12-30T00:00:00"/>
    <d v="2026-06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0"/>
    <n v="2282600101"/>
    <x v="0"/>
    <x v="42"/>
    <d v="2026-06-04T00:00:00"/>
    <x v="58"/>
    <d v="1899-12-30T00:00:00"/>
    <d v="2026-06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1"/>
    <n v="2302600102"/>
    <x v="1"/>
    <x v="42"/>
    <d v="2026-06-04T00:00:00"/>
    <x v="58"/>
    <d v="1899-12-30T00:00:00"/>
    <d v="2026-07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2"/>
    <n v="2302600103"/>
    <x v="1"/>
    <x v="42"/>
    <d v="2026-06-0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3"/>
    <n v="2282600104"/>
    <x v="0"/>
    <x v="42"/>
    <d v="2026-06-05T00:00:00"/>
    <x v="58"/>
    <d v="1899-12-30T00:00:00"/>
    <d v="2026-06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4"/>
    <n v="2282600105"/>
    <x v="0"/>
    <x v="42"/>
    <d v="2026-06-08T00:00:00"/>
    <x v="58"/>
    <d v="1899-12-30T00:00:00"/>
    <d v="2026-07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5"/>
    <n v="2302600106"/>
    <x v="1"/>
    <x v="42"/>
    <d v="2026-06-0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6"/>
    <n v="2302600107"/>
    <x v="1"/>
    <x v="42"/>
    <d v="2026-06-0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7"/>
    <n v="2282600108"/>
    <x v="0"/>
    <x v="42"/>
    <d v="2026-06-09T00:00:00"/>
    <x v="58"/>
    <d v="1899-12-30T00:00:00"/>
    <d v="2026-07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8"/>
    <n v="2282600109"/>
    <x v="0"/>
    <x v="42"/>
    <d v="2026-06-10T00:00:00"/>
    <x v="58"/>
    <d v="1899-12-30T00:00:00"/>
    <d v="2026-07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9"/>
    <n v="2302600110"/>
    <x v="1"/>
    <x v="42"/>
    <d v="2026-06-10T00:00:00"/>
    <x v="58"/>
    <d v="1899-12-30T00:00:00"/>
    <d v="2026-07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0"/>
    <n v="2302600111"/>
    <x v="1"/>
    <x v="42"/>
    <d v="2026-06-11T00:00:00"/>
    <x v="58"/>
    <d v="1899-12-30T00:00:00"/>
    <d v="2026-07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1"/>
    <n v="2282600112"/>
    <x v="0"/>
    <x v="42"/>
    <d v="2026-06-11T00:00:00"/>
    <x v="58"/>
    <d v="1899-12-30T00:00:00"/>
    <d v="2026-07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2"/>
    <n v="2282600113"/>
    <x v="0"/>
    <x v="42"/>
    <d v="2026-06-1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3"/>
    <n v="2302600114"/>
    <x v="1"/>
    <x v="42"/>
    <d v="2026-06-1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4"/>
    <n v="2302600115"/>
    <x v="1"/>
    <x v="42"/>
    <d v="2026-06-15T00:00:00"/>
    <x v="58"/>
    <d v="1899-12-30T00:00:00"/>
    <d v="2026-07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5"/>
    <n v="2282600116"/>
    <x v="0"/>
    <x v="42"/>
    <d v="2026-06-1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6"/>
    <n v="2282600117"/>
    <x v="0"/>
    <x v="42"/>
    <d v="2026-06-16T00:00:00"/>
    <x v="58"/>
    <d v="1899-12-30T00:00:00"/>
    <d v="2026-07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7"/>
    <n v="2302600118"/>
    <x v="1"/>
    <x v="42"/>
    <d v="2026-06-16T00:00:00"/>
    <x v="58"/>
    <d v="1899-12-30T00:00:00"/>
    <d v="2026-07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8"/>
    <n v="2302600119"/>
    <x v="1"/>
    <x v="42"/>
    <d v="2026-06-17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9"/>
    <n v="2282600120"/>
    <x v="0"/>
    <x v="42"/>
    <d v="2026-06-17T00:00:00"/>
    <x v="58"/>
    <d v="1899-12-30T00:00:00"/>
    <d v="2026-07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0"/>
    <n v="2282600121"/>
    <x v="0"/>
    <x v="42"/>
    <d v="2026-06-1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1"/>
    <n v="2302600122"/>
    <x v="1"/>
    <x v="42"/>
    <d v="2026-06-18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2"/>
    <n v="2302600123"/>
    <x v="1"/>
    <x v="42"/>
    <d v="2026-06-19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3"/>
    <n v="2282600124"/>
    <x v="0"/>
    <x v="42"/>
    <d v="2026-06-1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4"/>
    <n v="2282600125"/>
    <x v="0"/>
    <x v="42"/>
    <d v="2026-06-2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5"/>
    <n v="2302600126"/>
    <x v="1"/>
    <x v="42"/>
    <d v="2026-06-22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6"/>
    <n v="2302600127"/>
    <x v="1"/>
    <x v="42"/>
    <d v="2026-06-23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7"/>
    <n v="2282600128"/>
    <x v="0"/>
    <x v="42"/>
    <d v="2026-06-23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8"/>
    <n v="2282600129"/>
    <x v="0"/>
    <x v="42"/>
    <d v="2026-06-24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9"/>
    <n v="2302600130"/>
    <x v="1"/>
    <x v="42"/>
    <d v="2026-06-24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0"/>
    <n v="2302600131"/>
    <x v="1"/>
    <x v="42"/>
    <d v="2026-06-25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1"/>
    <n v="2282600132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2"/>
    <n v="2282600133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3"/>
    <n v="2302600134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4"/>
    <n v="2302600135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5"/>
    <n v="2282600136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6"/>
    <n v="2282600137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7"/>
    <n v="2302600138"/>
    <x v="1"/>
    <x v="42"/>
    <d v="2026-06-2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8"/>
    <n v="2302600139"/>
    <x v="1"/>
    <x v="42"/>
    <d v="2026-06-3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9"/>
    <n v="2282600140"/>
    <x v="0"/>
    <x v="42"/>
    <d v="2026-06-30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0"/>
    <n v="2282600141"/>
    <x v="0"/>
    <x v="42"/>
    <d v="2026-07-01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1"/>
    <n v="2302600142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2"/>
    <n v="2302600143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3"/>
    <n v="2282600144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4"/>
    <n v="2282600145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5"/>
    <n v="2302600146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6"/>
    <n v="2302600147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7"/>
    <n v="2282600148"/>
    <x v="0"/>
    <x v="42"/>
    <d v="2026-07-03T00:00:00"/>
    <x v="58"/>
    <d v="1899-12-30T00:00:00"/>
    <d v="2026-07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8"/>
    <n v="2282600149"/>
    <x v="0"/>
    <x v="42"/>
    <d v="2026-07-0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9"/>
    <n v="2302600150"/>
    <x v="1"/>
    <x v="42"/>
    <d v="2026-07-06T00:00:00"/>
    <x v="58"/>
    <d v="1899-12-30T00:00:00"/>
    <d v="2026-08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0"/>
    <n v="2302600151"/>
    <x v="1"/>
    <x v="42"/>
    <d v="2026-07-07T00:00:00"/>
    <x v="58"/>
    <d v="1899-12-30T00:00:00"/>
    <d v="2026-08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1"/>
    <n v="2282600152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2"/>
    <n v="2282600153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3"/>
    <n v="2302600154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4"/>
    <n v="2302600155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5"/>
    <n v="2282600156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6"/>
    <n v="2282600157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7"/>
    <n v="2302600158"/>
    <x v="1"/>
    <x v="42"/>
    <d v="2026-07-09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8"/>
    <n v="2302600159"/>
    <x v="1"/>
    <x v="42"/>
    <d v="2026-07-10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9"/>
    <n v="2282600160"/>
    <x v="0"/>
    <x v="42"/>
    <d v="2026-07-1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0"/>
    <n v="2282600161"/>
    <x v="0"/>
    <x v="42"/>
    <d v="2026-07-13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1"/>
    <n v="2302600162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2"/>
    <n v="2302600163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3"/>
    <n v="2282600164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4"/>
    <n v="2282600165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5"/>
    <n v="2302600166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6"/>
    <n v="2302600167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7"/>
    <n v="2282600168"/>
    <x v="0"/>
    <x v="42"/>
    <d v="2026-07-15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8"/>
    <n v="2282600169"/>
    <x v="0"/>
    <x v="42"/>
    <d v="2026-07-16T00:00:00"/>
    <x v="58"/>
    <d v="1899-12-30T00:00:00"/>
    <d v="2026-08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9"/>
    <n v="2302600170"/>
    <x v="1"/>
    <x v="42"/>
    <d v="2026-07-16T00:00:00"/>
    <x v="58"/>
    <d v="1899-12-30T00:00:00"/>
    <d v="2026-08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0"/>
    <n v="2302600171"/>
    <x v="1"/>
    <x v="42"/>
    <d v="2026-07-1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1"/>
    <n v="2282600172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2"/>
    <n v="2282600173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3"/>
    <n v="2302600174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4"/>
    <n v="2302600175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5"/>
    <n v="2282600176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6"/>
    <n v="2282600177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7"/>
    <n v="2302600178"/>
    <x v="1"/>
    <x v="42"/>
    <d v="2026-07-2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8"/>
    <n v="2302600179"/>
    <x v="1"/>
    <x v="42"/>
    <d v="2026-07-22T00:00:00"/>
    <x v="58"/>
    <d v="1899-12-30T00:00:00"/>
    <d v="2026-08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9"/>
    <n v="2282600180"/>
    <x v="0"/>
    <x v="42"/>
    <d v="2026-07-22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0"/>
    <n v="2282600181"/>
    <x v="0"/>
    <x v="42"/>
    <d v="2026-07-2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1"/>
    <n v="2302600182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2"/>
    <n v="2302600183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3"/>
    <n v="2282600184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4"/>
    <n v="2282600185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5"/>
    <n v="2302600186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6"/>
    <n v="2302600187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7"/>
    <n v="2282600188"/>
    <x v="0"/>
    <x v="42"/>
    <d v="2026-07-2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8"/>
    <n v="2282600189"/>
    <x v="0"/>
    <x v="42"/>
    <d v="2026-07-28T00:00:00"/>
    <x v="58"/>
    <d v="1899-12-30T00:00:00"/>
    <d v="2026-08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9"/>
    <n v="2302600190"/>
    <x v="1"/>
    <x v="42"/>
    <d v="2026-07-28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0"/>
    <n v="2302600191"/>
    <x v="1"/>
    <x v="42"/>
    <d v="2026-07-29T00:00:00"/>
    <x v="58"/>
    <d v="1899-12-30T00:00:00"/>
    <d v="2026-08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1"/>
    <n v="2282600192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2"/>
    <n v="2282600193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3"/>
    <n v="2302600194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4"/>
    <n v="2302600195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5"/>
    <n v="2282600196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6"/>
    <n v="2282600197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7"/>
    <n v="2302600198"/>
    <x v="1"/>
    <x v="42"/>
    <d v="2026-07-31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8"/>
    <n v="2302600199"/>
    <x v="1"/>
    <x v="42"/>
    <d v="2026-08-0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9"/>
    <n v="2282600200"/>
    <x v="0"/>
    <x v="42"/>
    <d v="2026-08-03T00:00:00"/>
    <x v="58"/>
    <d v="1899-12-30T00:00:00"/>
    <d v="2026-08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0"/>
    <n v="2282600201"/>
    <x v="0"/>
    <x v="42"/>
    <d v="2026-08-04T00:00:00"/>
    <x v="58"/>
    <d v="1899-12-30T00:00:00"/>
    <d v="2026-08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1"/>
    <n v="2302600202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2"/>
    <n v="2302600203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3"/>
    <n v="2282600204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4"/>
    <n v="2282600205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5"/>
    <n v="2302600206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6"/>
    <n v="2302600207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7"/>
    <n v="2282600208"/>
    <x v="0"/>
    <x v="42"/>
    <d v="2026-08-06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8"/>
    <n v="2282600209"/>
    <x v="0"/>
    <x v="42"/>
    <d v="2026-08-07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9"/>
    <n v="2302600210"/>
    <x v="1"/>
    <x v="42"/>
    <d v="2026-08-0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0"/>
    <n v="2302600211"/>
    <x v="1"/>
    <x v="42"/>
    <d v="2026-08-1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1"/>
    <n v="2282600212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2"/>
    <n v="2282600213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3"/>
    <n v="2302600214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4"/>
    <n v="2302600215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5"/>
    <n v="2282600216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6"/>
    <n v="2282600217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7"/>
    <n v="2302600218"/>
    <x v="1"/>
    <x v="42"/>
    <d v="2026-08-12T00:00:00"/>
    <x v="58"/>
    <d v="1899-12-30T00:00:00"/>
    <d v="2026-09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8"/>
    <n v="2302600219"/>
    <x v="1"/>
    <x v="42"/>
    <d v="2026-08-13T00:00:00"/>
    <x v="58"/>
    <d v="1899-12-30T00:00:00"/>
    <d v="2026-09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9"/>
    <n v="2282600220"/>
    <x v="0"/>
    <x v="42"/>
    <d v="2026-08-1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0"/>
    <n v="2282600221"/>
    <x v="0"/>
    <x v="42"/>
    <d v="2026-08-1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1"/>
    <n v="2302600222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2"/>
    <n v="2302600223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3"/>
    <n v="2282600224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4"/>
    <n v="2282600225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5"/>
    <n v="2302600226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6"/>
    <n v="2302600227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7"/>
    <n v="2282600228"/>
    <x v="0"/>
    <x v="42"/>
    <d v="2026-08-18T00:00:00"/>
    <x v="58"/>
    <d v="1899-12-30T00:00:00"/>
    <d v="2026-09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8"/>
    <n v="2282600229"/>
    <x v="0"/>
    <x v="42"/>
    <d v="2026-08-19T00:00:00"/>
    <x v="58"/>
    <d v="1899-12-30T00:00:00"/>
    <d v="2026-09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9"/>
    <n v="2302600230"/>
    <x v="1"/>
    <x v="42"/>
    <d v="2026-08-19T00:00:00"/>
    <x v="58"/>
    <d v="1899-12-30T00:00:00"/>
    <d v="2026-09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0"/>
    <n v="2302600231"/>
    <x v="1"/>
    <x v="42"/>
    <d v="2026-08-20T00:00:00"/>
    <x v="58"/>
    <d v="1899-12-30T00:00:00"/>
    <d v="2026-09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1"/>
    <n v="2282600232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2"/>
    <n v="2282600233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3"/>
    <n v="2302600234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4"/>
    <n v="2302600235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5"/>
    <n v="2282600236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6"/>
    <n v="2282600237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7"/>
    <n v="2302600238"/>
    <x v="1"/>
    <x v="42"/>
    <d v="2026-08-24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8"/>
    <n v="2302600239"/>
    <x v="1"/>
    <x v="42"/>
    <d v="2026-08-25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9"/>
    <n v="2282600240"/>
    <x v="0"/>
    <x v="42"/>
    <d v="2026-08-25T00:00:00"/>
    <x v="58"/>
    <d v="1899-12-30T00:00:00"/>
    <d v="2026-09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0"/>
    <n v="2282600241"/>
    <x v="0"/>
    <x v="42"/>
    <d v="2026-08-26T00:00:00"/>
    <x v="58"/>
    <d v="1899-12-30T00:00:00"/>
    <d v="2026-09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1"/>
    <n v="2302600242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2"/>
    <n v="2302600243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3"/>
    <n v="2282600244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4"/>
    <n v="2282600245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5"/>
    <n v="2302600246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6"/>
    <n v="2302600247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7"/>
    <n v="2282600248"/>
    <x v="0"/>
    <x v="42"/>
    <d v="2026-08-2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8"/>
    <n v="2282600249"/>
    <x v="0"/>
    <x v="42"/>
    <d v="2026-08-3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9"/>
    <n v="2302600250"/>
    <x v="1"/>
    <x v="42"/>
    <d v="2026-08-31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0"/>
    <n v="2302600251"/>
    <x v="1"/>
    <x v="42"/>
    <d v="2026-09-0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1"/>
    <n v="2282600252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2"/>
    <n v="2282600253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3"/>
    <n v="2302600254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4"/>
    <n v="2302600255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5"/>
    <n v="2282600256"/>
    <x v="0"/>
    <x v="42"/>
    <d v="2026-09-02T00:00:00"/>
    <x v="58"/>
    <d v="1899-12-30T00:00:00"/>
    <d v="2026-09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6"/>
    <n v="2282600257"/>
    <x v="0"/>
    <x v="42"/>
    <d v="2026-09-03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7"/>
    <n v="2302600258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8"/>
    <n v="2302600259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9"/>
    <n v="2282600260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0"/>
    <n v="2282600261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1"/>
    <n v="2302600262"/>
    <x v="1"/>
    <x v="42"/>
    <d v="2026-09-0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2"/>
    <n v="2302600263"/>
    <x v="1"/>
    <x v="42"/>
    <d v="2026-09-07T00:00:00"/>
    <x v="58"/>
    <d v="1899-12-30T00:00:00"/>
    <d v="2026-10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3"/>
    <n v="2282600264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4"/>
    <n v="2282600265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5"/>
    <n v="2302600266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6"/>
    <n v="2302600267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7"/>
    <n v="2282600268"/>
    <x v="0"/>
    <x v="42"/>
    <d v="2026-09-08T00:00:00"/>
    <x v="58"/>
    <d v="1899-12-30T00:00:00"/>
    <d v="2026-09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8"/>
    <n v="2282600269"/>
    <x v="0"/>
    <x v="42"/>
    <d v="2026-09-09T00:00:00"/>
    <x v="58"/>
    <d v="1899-12-30T00:00:00"/>
    <d v="2026-09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9"/>
    <n v="2302600270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0"/>
    <n v="2302600271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1"/>
    <n v="2282600272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2"/>
    <n v="2282600273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3"/>
    <n v="2302600274"/>
    <x v="1"/>
    <x v="42"/>
    <d v="2026-09-10T00:00:00"/>
    <x v="58"/>
    <d v="1899-12-30T00:00:00"/>
    <d v="2026-10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4"/>
    <n v="2302600275"/>
    <x v="1"/>
    <x v="42"/>
    <d v="2026-09-1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5"/>
    <n v="2282600276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6"/>
    <n v="2282600277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7"/>
    <n v="2302600278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8"/>
    <n v="2302600279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9"/>
    <n v="2282600280"/>
    <x v="0"/>
    <x v="42"/>
    <d v="2026-09-1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0"/>
    <n v="2282600281"/>
    <x v="0"/>
    <x v="42"/>
    <d v="2026-09-15T00:00:00"/>
    <x v="58"/>
    <d v="1899-12-30T00:00:00"/>
    <d v="2026-10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1"/>
    <n v="2302600282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2"/>
    <n v="2302600283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3"/>
    <n v="2282600284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4"/>
    <n v="2282600285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5"/>
    <n v="2302600286"/>
    <x v="1"/>
    <x v="42"/>
    <d v="2026-09-2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6"/>
    <n v="2302600287"/>
    <x v="1"/>
    <x v="42"/>
    <d v="2026-09-2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7"/>
    <n v="2282600288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8"/>
    <n v="2282600289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9"/>
    <n v="2302600290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0"/>
    <n v="2302600291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1"/>
    <n v="2282600292"/>
    <x v="0"/>
    <x v="42"/>
    <d v="2026-09-23T00:00:00"/>
    <x v="58"/>
    <d v="1899-12-30T00:00:00"/>
    <d v="2026-10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2"/>
    <n v="2282600293"/>
    <x v="0"/>
    <x v="42"/>
    <d v="2026-09-2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3"/>
    <n v="2302600294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4"/>
    <n v="2302600295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5"/>
    <n v="2282600296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6"/>
    <n v="2282600297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7"/>
    <n v="2302600298"/>
    <x v="1"/>
    <x v="42"/>
    <d v="2026-09-2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8"/>
    <n v="2302600299"/>
    <x v="1"/>
    <x v="42"/>
    <d v="2026-09-2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9"/>
    <n v="2282600300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0"/>
    <n v="2282600301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1"/>
    <n v="2302600302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2"/>
    <n v="2302600303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3"/>
    <n v="2282600304"/>
    <x v="0"/>
    <x v="42"/>
    <d v="2026-09-29T00:00:00"/>
    <x v="58"/>
    <d v="1899-12-30T00:00:00"/>
    <d v="2026-10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4"/>
    <n v="2282600305"/>
    <x v="0"/>
    <x v="42"/>
    <d v="2026-09-30T00:00:00"/>
    <x v="58"/>
    <d v="1899-12-30T00:00:00"/>
    <d v="2026-10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5"/>
    <n v="2302600306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6"/>
    <n v="2302600307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7"/>
    <n v="2282600308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8"/>
    <n v="2282600309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9"/>
    <n v="2302600310"/>
    <x v="1"/>
    <x v="42"/>
    <d v="2026-10-01T00:00:00"/>
    <x v="58"/>
    <d v="1899-12-30T00:00:00"/>
    <d v="2026-10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0"/>
    <n v="2302600311"/>
    <x v="1"/>
    <x v="42"/>
    <d v="2026-10-0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1"/>
    <n v="2282600312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2"/>
    <n v="2282600313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3"/>
    <n v="2302600314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4"/>
    <n v="2302600315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5"/>
    <n v="2282600316"/>
    <x v="0"/>
    <x v="42"/>
    <d v="2026-10-0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6"/>
    <n v="2282600317"/>
    <x v="0"/>
    <x v="42"/>
    <d v="2026-10-06T00:00:00"/>
    <x v="58"/>
    <d v="1899-12-30T00:00:00"/>
    <d v="2026-10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7"/>
    <n v="2302600318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8"/>
    <n v="2302600319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9"/>
    <n v="2282600320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0"/>
    <n v="2282600321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1"/>
    <n v="2302600322"/>
    <x v="1"/>
    <x v="42"/>
    <d v="2026-10-07T00:00:00"/>
    <x v="58"/>
    <d v="1899-12-30T00:00:00"/>
    <d v="2026-1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2"/>
    <n v="2302600323"/>
    <x v="1"/>
    <x v="42"/>
    <d v="2026-10-08T00:00:00"/>
    <x v="58"/>
    <d v="1899-12-30T00:00:00"/>
    <d v="2026-1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3"/>
    <n v="2282600324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4"/>
    <n v="2282600325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5"/>
    <n v="2302600326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6"/>
    <n v="2302600327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7"/>
    <n v="2282600328"/>
    <x v="0"/>
    <x v="42"/>
    <d v="2026-10-0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8"/>
    <n v="2282600329"/>
    <x v="0"/>
    <x v="42"/>
    <d v="2026-10-1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9"/>
    <n v="2302600330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0"/>
    <n v="2302600331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1"/>
    <n v="2282600332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2"/>
    <n v="2282600333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3"/>
    <n v="2302600334"/>
    <x v="1"/>
    <x v="42"/>
    <d v="2026-10-1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4"/>
    <n v="2302600335"/>
    <x v="1"/>
    <x v="42"/>
    <d v="2026-10-14T00:00:00"/>
    <x v="58"/>
    <d v="1899-12-30T00:00:00"/>
    <d v="2026-1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5"/>
    <n v="2282600336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6"/>
    <n v="2282600337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7"/>
    <n v="2302600338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8"/>
    <n v="2302600339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9"/>
    <n v="2282600340"/>
    <x v="0"/>
    <x v="42"/>
    <d v="2026-10-1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0"/>
    <n v="2282600341"/>
    <x v="0"/>
    <x v="42"/>
    <d v="2026-10-1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1"/>
    <n v="2302600342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2"/>
    <n v="2302600343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3"/>
    <n v="2282600344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4"/>
    <n v="2282600345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5"/>
    <n v="2302600346"/>
    <x v="1"/>
    <x v="42"/>
    <d v="2026-10-1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6"/>
    <n v="2302600347"/>
    <x v="1"/>
    <x v="42"/>
    <d v="2026-10-2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7"/>
    <n v="2282600348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8"/>
    <n v="2282600349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9"/>
    <n v="2302600350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0"/>
    <n v="2302600351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1"/>
    <n v="2282600352"/>
    <x v="0"/>
    <x v="42"/>
    <d v="2026-10-21T00:00:00"/>
    <x v="58"/>
    <d v="1899-12-30T00:00:00"/>
    <d v="2026-1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2"/>
    <n v="2282600353"/>
    <x v="0"/>
    <x v="42"/>
    <d v="2026-10-2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3"/>
    <n v="2302600354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4"/>
    <n v="2302600355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5"/>
    <n v="2282600356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6"/>
    <n v="2282600357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7"/>
    <n v="2302600358"/>
    <x v="1"/>
    <x v="42"/>
    <d v="2026-10-23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8"/>
    <n v="2302600359"/>
    <x v="1"/>
    <x v="42"/>
    <d v="2026-10-26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9"/>
    <n v="2282600360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0"/>
    <n v="2282600361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1"/>
    <n v="2302600362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2"/>
    <n v="2302600363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3"/>
    <n v="2282600364"/>
    <x v="0"/>
    <x v="42"/>
    <d v="2026-10-27T00:00:00"/>
    <x v="58"/>
    <d v="1899-12-30T00:00:00"/>
    <d v="2026-1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4"/>
    <n v="2282600365"/>
    <x v="0"/>
    <x v="42"/>
    <d v="2026-10-28T00:00:00"/>
    <x v="58"/>
    <d v="1899-12-30T00:00:00"/>
    <d v="2026-1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5"/>
    <n v="2302600366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6"/>
    <n v="2302600367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7"/>
    <n v="2282600368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8"/>
    <n v="2282600369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9"/>
    <n v="2302600370"/>
    <x v="1"/>
    <x v="42"/>
    <d v="2026-10-29T00:00:00"/>
    <x v="58"/>
    <d v="1899-12-30T00:00:00"/>
    <d v="2026-1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0"/>
    <n v="2302600371"/>
    <x v="1"/>
    <x v="42"/>
    <d v="2026-10-30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1"/>
    <n v="2282600372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2"/>
    <n v="2282600373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3"/>
    <n v="2302600374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4"/>
    <n v="2302600375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5"/>
    <n v="2282600376"/>
    <x v="0"/>
    <x v="42"/>
    <d v="2026-11-02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6"/>
    <n v="2282600377"/>
    <x v="0"/>
    <x v="42"/>
    <d v="2026-11-03T00:00:00"/>
    <x v="58"/>
    <d v="1899-12-30T00:00:00"/>
    <d v="2026-11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7"/>
    <n v="2302600378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8"/>
    <n v="2302600379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9"/>
    <n v="2282600380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0"/>
    <n v="2282600381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1"/>
    <n v="2302600382"/>
    <x v="1"/>
    <x v="42"/>
    <d v="2026-11-04T00:00:00"/>
    <x v="58"/>
    <d v="1899-12-30T00:00:00"/>
    <d v="2026-1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2"/>
    <n v="2302600383"/>
    <x v="1"/>
    <x v="42"/>
    <d v="2026-11-05T00:00:00"/>
    <x v="58"/>
    <d v="1899-12-30T00:00:00"/>
    <d v="2026-1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3"/>
    <n v="2282600384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4"/>
    <n v="2282600385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5"/>
    <n v="2302600386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6"/>
    <n v="2302600387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7"/>
    <n v="2282600388"/>
    <x v="0"/>
    <x v="42"/>
    <d v="2026-11-06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8"/>
    <n v="2282600389"/>
    <x v="0"/>
    <x v="42"/>
    <d v="2026-11-09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9"/>
    <n v="2302600390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0"/>
    <n v="2302600391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1"/>
    <n v="2282600392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2"/>
    <n v="2282600393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3"/>
    <n v="2302600394"/>
    <x v="1"/>
    <x v="42"/>
    <d v="2026-11-1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4"/>
    <n v="2302600395"/>
    <x v="1"/>
    <x v="42"/>
    <d v="2026-11-11T00:00:00"/>
    <x v="58"/>
    <d v="1899-12-30T00:00:00"/>
    <d v="2026-1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5"/>
    <n v="2282600396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6"/>
    <n v="2282600397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7"/>
    <n v="2302600398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8"/>
    <n v="2302600399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9"/>
    <n v="2282600400"/>
    <x v="0"/>
    <x v="42"/>
    <d v="2026-11-1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0"/>
    <n v="2282600401"/>
    <x v="0"/>
    <x v="42"/>
    <d v="2026-11-1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1"/>
    <n v="2302600402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2"/>
    <n v="2302600403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3"/>
    <n v="2282600404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4"/>
    <n v="2282600405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5"/>
    <n v="2302600406"/>
    <x v="1"/>
    <x v="42"/>
    <d v="2026-11-1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6"/>
    <n v="2302600407"/>
    <x v="1"/>
    <x v="42"/>
    <d v="2026-11-1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7"/>
    <n v="2282600408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8"/>
    <n v="2282600409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9"/>
    <n v="2302600410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0"/>
    <n v="2302600411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1"/>
    <n v="2282600412"/>
    <x v="0"/>
    <x v="42"/>
    <d v="2026-11-18T00:00:00"/>
    <x v="58"/>
    <d v="1899-12-30T00:00:00"/>
    <d v="2026-1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2"/>
    <n v="2282600413"/>
    <x v="0"/>
    <x v="42"/>
    <d v="2026-11-1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3"/>
    <n v="2302600414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4"/>
    <n v="2302600415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5"/>
    <n v="2282600416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6"/>
    <n v="2282600417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7"/>
    <n v="2302600418"/>
    <x v="1"/>
    <x v="42"/>
    <d v="2026-11-2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8"/>
    <n v="2302600419"/>
    <x v="1"/>
    <x v="42"/>
    <d v="2026-11-2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9"/>
    <n v="2282600420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0"/>
    <n v="2282600421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1"/>
    <n v="2302600422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2"/>
    <n v="2302600423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3"/>
    <n v="2282600424"/>
    <x v="0"/>
    <x v="42"/>
    <d v="2026-11-24T00:00:00"/>
    <x v="58"/>
    <d v="1899-12-30T00:00:00"/>
    <d v="2026-1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4"/>
    <n v="2282600425"/>
    <x v="0"/>
    <x v="42"/>
    <d v="2026-11-25T00:00:00"/>
    <x v="58"/>
    <d v="1899-12-30T00:00:00"/>
    <d v="2026-1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5"/>
    <n v="2302600426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6"/>
    <n v="2302600427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7"/>
    <n v="2282600428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8"/>
    <n v="2282600429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9"/>
    <n v="2302600430"/>
    <x v="1"/>
    <x v="42"/>
    <d v="2026-11-26T00:00:00"/>
    <x v="58"/>
    <d v="1899-12-30T00:00:00"/>
    <d v="2026-1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0"/>
    <n v="2302600431"/>
    <x v="1"/>
    <x v="42"/>
    <d v="2026-11-2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1"/>
    <n v="2282600432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2"/>
    <n v="2282600433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3"/>
    <n v="2302600434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4"/>
    <n v="2302600435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5"/>
    <n v="2282600436"/>
    <x v="0"/>
    <x v="42"/>
    <d v="2026-11-3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6"/>
    <n v="2282600437"/>
    <x v="0"/>
    <x v="42"/>
    <d v="2026-12-01T00:00:00"/>
    <x v="58"/>
    <d v="1899-12-30T00:00:00"/>
    <d v="2026-1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7"/>
    <n v="2302600438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8"/>
    <n v="2302600439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9"/>
    <n v="2282600440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0"/>
    <n v="2282600441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1"/>
    <n v="2302600442"/>
    <x v="1"/>
    <x v="42"/>
    <d v="2026-12-02T00:00:00"/>
    <x v="58"/>
    <d v="1899-12-30T00:00:00"/>
    <d v="2027-0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2"/>
    <n v="2302600443"/>
    <x v="1"/>
    <x v="42"/>
    <d v="2026-12-03T00:00:00"/>
    <x v="58"/>
    <d v="1899-12-30T00:00:00"/>
    <d v="2027-0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3"/>
    <n v="2282600444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4"/>
    <n v="2282600445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5"/>
    <n v="2302600446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6"/>
    <n v="2302600447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7"/>
    <n v="2282600448"/>
    <x v="0"/>
    <x v="42"/>
    <d v="2026-12-0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8"/>
    <n v="2282600449"/>
    <x v="0"/>
    <x v="42"/>
    <d v="2026-12-0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9"/>
    <n v="2302600450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0"/>
    <n v="2302600451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1"/>
    <n v="2282600452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2"/>
    <n v="2282600453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3"/>
    <n v="2302600454"/>
    <x v="1"/>
    <x v="42"/>
    <d v="2026-12-09T00:00:00"/>
    <x v="58"/>
    <d v="1899-12-30T00:00:00"/>
    <d v="2027-0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4"/>
    <n v="2302600455"/>
    <x v="1"/>
    <x v="42"/>
    <d v="2026-12-10T00:00:00"/>
    <x v="58"/>
    <d v="1899-12-30T00:00:00"/>
    <d v="2027-0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5"/>
    <n v="2282600456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6"/>
    <n v="2282600457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7"/>
    <n v="2302600458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8"/>
    <n v="2302600459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9"/>
    <n v="2282600460"/>
    <x v="0"/>
    <x v="42"/>
    <d v="2026-12-1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0"/>
    <n v="2282600461"/>
    <x v="0"/>
    <x v="42"/>
    <d v="2026-12-1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1"/>
    <n v="2302600462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2"/>
    <n v="2302600463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3"/>
    <n v="2282600464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4"/>
    <n v="2282600465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5"/>
    <n v="2302600466"/>
    <x v="1"/>
    <x v="42"/>
    <d v="2026-12-15T00:00:00"/>
    <x v="58"/>
    <d v="1899-12-30T00:00:00"/>
    <d v="2027-0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6"/>
    <n v="2302600467"/>
    <x v="1"/>
    <x v="42"/>
    <d v="2026-12-16T00:00:00"/>
    <x v="58"/>
    <d v="1899-12-30T00:00:00"/>
    <d v="2027-0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7"/>
    <n v="2282600468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8"/>
    <n v="2282600469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9"/>
    <n v="2302600470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0"/>
    <n v="2302600471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1"/>
    <n v="2282600472"/>
    <x v="0"/>
    <x v="42"/>
    <d v="2026-12-1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2"/>
    <n v="2282600473"/>
    <x v="0"/>
    <x v="42"/>
    <d v="2026-12-18T00:00:00"/>
    <x v="58"/>
    <d v="1899-12-30T00:00:00"/>
    <d v="2027-0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3"/>
    <n v="2302600474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4"/>
    <n v="2302600475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5"/>
    <n v="2282600476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6"/>
    <n v="2282600477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7"/>
    <n v="2302600478"/>
    <x v="1"/>
    <x v="42"/>
    <d v="2026-12-21T00:00:00"/>
    <x v="58"/>
    <d v="1899-12-30T00:00:00"/>
    <d v="2027-0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8"/>
    <n v="2302600479"/>
    <x v="1"/>
    <x v="42"/>
    <d v="2026-12-22T00:00:00"/>
    <x v="58"/>
    <d v="1899-12-30T00:00:00"/>
    <d v="2027-0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9"/>
    <n v="2282600480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0"/>
    <n v="2282600481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1"/>
    <n v="2302600482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2"/>
    <n v="2302600483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3"/>
    <n v="2282600484"/>
    <x v="0"/>
    <x v="42"/>
    <d v="2026-12-23T00:00:00"/>
    <x v="58"/>
    <d v="1899-12-30T00:00:00"/>
    <d v="2027-0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4"/>
    <n v="2282600485"/>
    <x v="0"/>
    <x v="42"/>
    <d v="2026-12-2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5"/>
    <n v="2302600486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6"/>
    <n v="2302600487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7"/>
    <n v="2282600488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8"/>
    <n v="2282600489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9"/>
    <n v="2302600490"/>
    <x v="1"/>
    <x v="42"/>
    <d v="2026-12-29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0"/>
    <n v="2302600491"/>
    <x v="1"/>
    <x v="42"/>
    <d v="2026-12-30T00:00:00"/>
    <x v="58"/>
    <d v="1899-12-30T00:00:00"/>
    <d v="2027-0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1"/>
    <n v="2282600492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2"/>
    <n v="2282600493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3"/>
    <n v="2302600494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4"/>
    <n v="2302600495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5"/>
    <n v="2282600496"/>
    <x v="0"/>
    <x v="42"/>
    <d v="2027-01-04T00:00:00"/>
    <x v="58"/>
    <d v="1899-12-30T00:00:00"/>
    <d v="2027-0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6"/>
    <n v="2282600497"/>
    <x v="0"/>
    <x v="42"/>
    <d v="2027-01-05T00:00:00"/>
    <x v="58"/>
    <d v="1899-12-30T00:00:00"/>
    <d v="2027-0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7"/>
    <n v="2302600498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8"/>
    <n v="2302600499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9"/>
    <n v="2282600500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0"/>
    <n v="2282600501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1"/>
    <n v="2302600502"/>
    <x v="1"/>
    <x v="42"/>
    <d v="2027-01-06T00:00:00"/>
    <x v="58"/>
    <d v="1899-12-30T00:00:00"/>
    <d v="2027-0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2"/>
    <n v="2302600503"/>
    <x v="1"/>
    <x v="42"/>
    <d v="2027-01-07T00:00:00"/>
    <x v="58"/>
    <d v="1899-12-30T00:00:00"/>
    <d v="2027-0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3"/>
    <n v="2282600504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4"/>
    <n v="2282600505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5"/>
    <n v="2302600506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6"/>
    <n v="2302600507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7"/>
    <n v="2282600508"/>
    <x v="0"/>
    <x v="42"/>
    <d v="2027-01-08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8"/>
    <n v="2282600509"/>
    <x v="0"/>
    <x v="42"/>
    <d v="2027-01-11T00:00:00"/>
    <x v="58"/>
    <d v="1899-12-30T00:00:00"/>
    <d v="2027-01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9"/>
    <n v="2302600510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0"/>
    <n v="2302600511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1"/>
    <n v="2282600512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2"/>
    <n v="2282600513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3"/>
    <n v="2302600514"/>
    <x v="1"/>
    <x v="42"/>
    <d v="2027-01-1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4"/>
    <n v="2302600515"/>
    <x v="1"/>
    <x v="42"/>
    <d v="2027-01-13T00:00:00"/>
    <x v="58"/>
    <d v="1899-12-30T00:00:00"/>
    <d v="2027-0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5"/>
    <n v="2282600516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6"/>
    <n v="2282600517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7"/>
    <n v="2302600518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8"/>
    <n v="2302600519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9"/>
    <n v="2282600520"/>
    <x v="0"/>
    <x v="42"/>
    <d v="2027-01-1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0"/>
    <n v="2282600521"/>
    <x v="0"/>
    <x v="42"/>
    <d v="2027-01-1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1"/>
    <n v="2302600522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2"/>
    <n v="2302600523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3"/>
    <n v="2282600524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4"/>
    <n v="2282600525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5"/>
    <n v="2302600526"/>
    <x v="1"/>
    <x v="42"/>
    <d v="2027-01-1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6"/>
    <n v="2302600527"/>
    <x v="1"/>
    <x v="42"/>
    <d v="2027-01-1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7"/>
    <n v="2282600528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8"/>
    <n v="2282600529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9"/>
    <n v="2302600530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0"/>
    <n v="2302600531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1"/>
    <n v="2282600532"/>
    <x v="0"/>
    <x v="42"/>
    <d v="2027-01-20T00:00:00"/>
    <x v="58"/>
    <d v="1899-12-30T00:00:00"/>
    <d v="2027-0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2"/>
    <n v="2282600533"/>
    <x v="0"/>
    <x v="42"/>
    <d v="2027-01-2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3"/>
    <n v="2302600534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4"/>
    <n v="2302600535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5"/>
    <n v="2282600536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6"/>
    <n v="2282600537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7"/>
    <n v="2302600538"/>
    <x v="1"/>
    <x v="42"/>
    <d v="2027-01-22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8"/>
    <n v="2302600539"/>
    <x v="1"/>
    <x v="42"/>
    <d v="2027-01-25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9"/>
    <n v="2282600540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0"/>
    <n v="2282600541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1"/>
    <n v="2302600542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2"/>
    <n v="2302600543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3"/>
    <n v="2282600544"/>
    <x v="0"/>
    <x v="42"/>
    <d v="2027-01-26T00:00:00"/>
    <x v="58"/>
    <d v="1899-12-30T00:00:00"/>
    <d v="2027-0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4"/>
    <n v="2282600545"/>
    <x v="0"/>
    <x v="42"/>
    <d v="2027-01-27T00:00:00"/>
    <x v="58"/>
    <d v="1899-12-30T00:00:00"/>
    <d v="2027-0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5"/>
    <n v="2302600546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6"/>
    <n v="2302600547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7"/>
    <n v="2282600548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8"/>
    <n v="2282600549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9"/>
    <n v="2302600550"/>
    <x v="1"/>
    <x v="42"/>
    <d v="2027-01-28T00:00:00"/>
    <x v="58"/>
    <d v="1899-12-30T00:00:00"/>
    <d v="2027-0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0"/>
    <n v="2302600551"/>
    <x v="1"/>
    <x v="42"/>
    <d v="2027-01-29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1"/>
    <n v="2282600552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2"/>
    <n v="2282600553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3"/>
    <n v="2302600554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4"/>
    <n v="2302600555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5"/>
    <n v="2282600556"/>
    <x v="0"/>
    <x v="42"/>
    <d v="2027-02-01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6"/>
    <n v="2282600557"/>
    <x v="0"/>
    <x v="42"/>
    <d v="2027-02-02T00:00:00"/>
    <x v="58"/>
    <d v="1899-12-30T00:00:00"/>
    <d v="2027-0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7"/>
    <n v="2302600558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8"/>
    <n v="2302600559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9"/>
    <n v="2282600560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0"/>
    <n v="2282600561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1"/>
    <n v="2302600562"/>
    <x v="1"/>
    <x v="42"/>
    <d v="2027-02-03T00:00:00"/>
    <x v="58"/>
    <d v="1899-12-30T00:00:00"/>
    <d v="2027-03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2"/>
    <n v="2302600563"/>
    <x v="1"/>
    <x v="42"/>
    <d v="2027-02-04T00:00:00"/>
    <x v="58"/>
    <d v="1899-12-30T00:00:00"/>
    <d v="2027-03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3"/>
    <n v="2282600564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4"/>
    <n v="2282600565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5"/>
    <n v="2302600566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6"/>
    <n v="2302600567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7"/>
    <n v="2282600568"/>
    <x v="0"/>
    <x v="42"/>
    <d v="2027-02-05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8"/>
    <n v="2282600569"/>
    <x v="0"/>
    <x v="42"/>
    <d v="2027-02-08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9"/>
    <n v="2302600570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0"/>
    <n v="2302600571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1"/>
    <n v="2282600572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2"/>
    <n v="2282600573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3"/>
    <n v="2302600574"/>
    <x v="1"/>
    <x v="42"/>
    <d v="2027-02-0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4"/>
    <n v="2302600575"/>
    <x v="1"/>
    <x v="42"/>
    <d v="2027-02-10T00:00:00"/>
    <x v="58"/>
    <d v="1899-12-30T00:00:00"/>
    <d v="2027-03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5"/>
    <n v="2282600576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6"/>
    <n v="2282600577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7"/>
    <n v="2302600578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8"/>
    <n v="2302600579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9"/>
    <n v="2282600580"/>
    <x v="0"/>
    <x v="42"/>
    <d v="2027-02-1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0"/>
    <n v="2282600581"/>
    <x v="0"/>
    <x v="42"/>
    <d v="2027-02-1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1"/>
    <n v="2302600582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2"/>
    <n v="2302600583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3"/>
    <n v="2282600584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4"/>
    <n v="2282600585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5"/>
    <n v="2302600586"/>
    <x v="1"/>
    <x v="42"/>
    <d v="2027-02-1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6"/>
    <n v="2302600587"/>
    <x v="1"/>
    <x v="42"/>
    <d v="2027-02-1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7"/>
    <n v="2282600588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8"/>
    <n v="2282600589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9"/>
    <n v="2302600590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0"/>
    <n v="2302600591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1"/>
    <n v="2282600592"/>
    <x v="0"/>
    <x v="42"/>
    <d v="2027-02-17T00:00:00"/>
    <x v="58"/>
    <d v="1899-12-30T00:00:00"/>
    <d v="2027-03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2"/>
    <n v="2282600593"/>
    <x v="0"/>
    <x v="42"/>
    <d v="2027-02-1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3"/>
    <n v="2302600594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4"/>
    <n v="2302600595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5"/>
    <n v="2282600596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6"/>
    <n v="2282600597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7"/>
    <n v="2302600598"/>
    <x v="1"/>
    <x v="42"/>
    <d v="2027-02-19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8"/>
    <n v="2302600599"/>
    <x v="1"/>
    <x v="42"/>
    <d v="2027-02-22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9"/>
    <n v="2282600600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0"/>
    <n v="2282600601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1"/>
    <n v="2302600602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2"/>
    <n v="2302600603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3"/>
    <n v="2282600604"/>
    <x v="0"/>
    <x v="42"/>
    <d v="2027-02-23T00:00:00"/>
    <x v="58"/>
    <d v="1899-12-30T00:00:00"/>
    <d v="2027-03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4"/>
    <n v="2282600605"/>
    <x v="0"/>
    <x v="42"/>
    <d v="2027-02-24T00:00:00"/>
    <x v="58"/>
    <d v="1899-12-30T00:00:00"/>
    <d v="2027-03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5"/>
    <n v="2302600606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6"/>
    <n v="2302600607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7"/>
    <n v="2282600608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8"/>
    <n v="2282600609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9"/>
    <n v="2302600610"/>
    <x v="1"/>
    <x v="42"/>
    <d v="2027-02-25T00:00:00"/>
    <x v="58"/>
    <d v="1899-12-30T00:00:00"/>
    <d v="2027-03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0"/>
    <n v="2302600611"/>
    <x v="1"/>
    <x v="42"/>
    <d v="2027-02-26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1"/>
    <n v="2282600612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2"/>
    <n v="2282600613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3"/>
    <n v="2302600614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4"/>
    <n v="2302600615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5"/>
    <n v="2282600616"/>
    <x v="0"/>
    <x v="42"/>
    <d v="2027-03-01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6"/>
    <n v="2282600617"/>
    <x v="0"/>
    <x v="42"/>
    <d v="2027-03-02T00:00:00"/>
    <x v="58"/>
    <d v="1899-12-30T00:00:00"/>
    <d v="2027-03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7"/>
    <n v="2302600618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8"/>
    <n v="2302600619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9"/>
    <n v="2282600620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0"/>
    <n v="2282600621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1"/>
    <n v="2302600622"/>
    <x v="1"/>
    <x v="42"/>
    <d v="2027-03-03T00:00:00"/>
    <x v="58"/>
    <d v="1899-12-30T00:00:00"/>
    <d v="2027-04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2"/>
    <n v="2302600623"/>
    <x v="1"/>
    <x v="42"/>
    <d v="2027-03-04T00:00:00"/>
    <x v="58"/>
    <d v="1899-12-30T00:00:00"/>
    <d v="2027-04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3"/>
    <n v="2282600624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4"/>
    <n v="2282600625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5"/>
    <n v="2302600626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6"/>
    <n v="2302600627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7"/>
    <n v="2282600628"/>
    <x v="0"/>
    <x v="42"/>
    <d v="2027-03-05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8"/>
    <n v="2282600629"/>
    <x v="0"/>
    <x v="42"/>
    <d v="2027-03-08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9"/>
    <n v="2302600630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0"/>
    <n v="2302600631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1"/>
    <n v="2282600632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2"/>
    <n v="2282600633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3"/>
    <n v="2302600634"/>
    <x v="1"/>
    <x v="42"/>
    <d v="2027-03-0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4"/>
    <n v="2302600635"/>
    <x v="1"/>
    <x v="42"/>
    <d v="2027-03-10T00:00:00"/>
    <x v="58"/>
    <d v="1899-12-30T00:00:00"/>
    <d v="2027-04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5"/>
    <n v="2282600636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6"/>
    <n v="2282600637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7"/>
    <n v="2302600638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8"/>
    <n v="2302600639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9"/>
    <n v="2282600640"/>
    <x v="0"/>
    <x v="42"/>
    <d v="2027-03-1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0"/>
    <n v="2282600641"/>
    <x v="0"/>
    <x v="42"/>
    <d v="2027-03-1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1"/>
    <n v="2302600642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2"/>
    <n v="2302600643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3"/>
    <n v="2282600644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4"/>
    <n v="2282600645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5"/>
    <n v="2302600646"/>
    <x v="1"/>
    <x v="42"/>
    <d v="2027-03-1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6"/>
    <n v="2302600647"/>
    <x v="1"/>
    <x v="42"/>
    <d v="2027-03-1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7"/>
    <n v="2282600648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8"/>
    <n v="2282600649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9"/>
    <n v="2302600650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0"/>
    <n v="2302600651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1"/>
    <n v="2282600652"/>
    <x v="0"/>
    <x v="42"/>
    <d v="2027-03-17T00:00:00"/>
    <x v="58"/>
    <d v="1899-12-30T00:00:00"/>
    <d v="2027-04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2"/>
    <n v="2282600653"/>
    <x v="0"/>
    <x v="42"/>
    <d v="2027-03-1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3"/>
    <n v="2302600654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4"/>
    <n v="2302600655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5"/>
    <n v="2282600656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6"/>
    <n v="2282600657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7"/>
    <n v="2302600658"/>
    <x v="1"/>
    <x v="42"/>
    <d v="2027-03-1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8"/>
    <n v="2302600659"/>
    <x v="1"/>
    <x v="42"/>
    <d v="2027-03-22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9"/>
    <n v="2282600660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0"/>
    <n v="2282600661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1"/>
    <n v="2302600662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2"/>
    <n v="2302600663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3"/>
    <n v="2282600664"/>
    <x v="0"/>
    <x v="42"/>
    <d v="2027-03-23T00:00:00"/>
    <x v="58"/>
    <d v="1899-12-30T00:00:00"/>
    <d v="2027-04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4"/>
    <n v="2282600665"/>
    <x v="0"/>
    <x v="42"/>
    <d v="2027-03-24T00:00:00"/>
    <x v="58"/>
    <d v="1899-12-30T00:00:00"/>
    <d v="2027-04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5"/>
    <n v="2302600666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6"/>
    <n v="2302600667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7"/>
    <n v="2282600668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8"/>
    <n v="2282600669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9"/>
    <n v="2302600670"/>
    <x v="1"/>
    <x v="42"/>
    <d v="2027-03-25T00:00:00"/>
    <x v="58"/>
    <d v="1899-12-30T00:00:00"/>
    <d v="2027-04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0"/>
    <n v="2302600671"/>
    <x v="1"/>
    <x v="42"/>
    <d v="2027-03-26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1"/>
    <n v="2282600672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2"/>
    <n v="2282600673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3"/>
    <n v="2302600674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4"/>
    <n v="2302600675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5"/>
    <n v="2282600676"/>
    <x v="0"/>
    <x v="42"/>
    <d v="2027-03-2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6"/>
    <n v="2282600677"/>
    <x v="0"/>
    <x v="42"/>
    <d v="2027-03-30T00:00:00"/>
    <x v="58"/>
    <d v="1899-12-30T00:00:00"/>
    <d v="2027-04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7"/>
    <n v="2302600678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8"/>
    <n v="2302600679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9"/>
    <n v="2282600680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0"/>
    <n v="2282600681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1"/>
    <n v="2302600682"/>
    <x v="1"/>
    <x v="42"/>
    <d v="2027-03-31T00:00:00"/>
    <x v="58"/>
    <d v="1899-12-30T00:00:00"/>
    <d v="2027-04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2"/>
    <n v="2302600683"/>
    <x v="1"/>
    <x v="42"/>
    <d v="2027-04-01T00:00:00"/>
    <x v="58"/>
    <d v="1899-12-30T00:00:00"/>
    <d v="2027-05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3"/>
    <n v="2282600684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4"/>
    <n v="2282600685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5"/>
    <n v="2302600686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6"/>
    <n v="2302600687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7"/>
    <n v="2282600688"/>
    <x v="0"/>
    <x v="42"/>
    <d v="2027-04-02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8"/>
    <n v="2282600689"/>
    <x v="0"/>
    <x v="42"/>
    <d v="2027-04-05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9"/>
    <n v="2302600690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0"/>
    <n v="2302600691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1"/>
    <n v="2282600692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2"/>
    <n v="2282600693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3"/>
    <n v="2302600694"/>
    <x v="1"/>
    <x v="42"/>
    <d v="2027-04-06T00:00:00"/>
    <x v="58"/>
    <d v="1899-12-30T00:00:00"/>
    <d v="2027-05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4"/>
    <n v="2302600695"/>
    <x v="1"/>
    <x v="42"/>
    <d v="2027-04-07T00:00:00"/>
    <x v="58"/>
    <d v="1899-12-30T00:00:00"/>
    <d v="2027-05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5"/>
    <n v="2282600696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6"/>
    <n v="2282600697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7"/>
    <n v="2302600698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8"/>
    <n v="2302600699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9"/>
    <n v="2282600700"/>
    <x v="0"/>
    <x v="42"/>
    <d v="2027-04-08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0"/>
    <n v="2282600701"/>
    <x v="0"/>
    <x v="42"/>
    <d v="2027-04-09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1"/>
    <n v="2302600702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2"/>
    <n v="2302600703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3"/>
    <n v="2282600704"/>
    <x v="0"/>
    <x v="42"/>
    <d v="2027-04-1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89"/>
    <n v="0"/>
    <n v="689"/>
    <n v="328.09523809523807"/>
    <n v="689121"/>
    <n v="1000.1756168359942"/>
    <n v="789538.63193033391"/>
    <n v="-0.38360671622516562"/>
    <n v="789.40000000000009"/>
    <n v="0.87281479604763101"/>
    <n v="105594.45715213381"/>
    <n v="862"/>
    <n v="0"/>
  </r>
  <r>
    <n v="1103076"/>
    <x v="99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308"/>
    <n v="0"/>
    <n v="308"/>
    <n v="293.33333333333331"/>
    <n v="878558"/>
    <n v="2852.4610389610389"/>
    <n v="1229981.2000000002"/>
    <n v="-0.4785535549794403"/>
    <n v="431.20000000000005"/>
    <n v="0.71428571428571419"/>
    <n v="-145978"/>
    <n v="3191"/>
    <n v="0"/>
  </r>
  <r>
    <n v="1103074"/>
    <x v="100"/>
    <x v="62"/>
    <s v="OBRA GRUESA"/>
    <n v="0"/>
    <n v="2427"/>
    <s v="UND"/>
    <n v="2427"/>
    <b v="1"/>
    <x v="0"/>
    <x v="0"/>
    <n v="1.05"/>
    <n v="2548.35"/>
    <n v="81547.199999999997"/>
    <n v="1794038.4"/>
    <n v="737.1"/>
    <n v="280"/>
    <n v="0"/>
    <n v="280"/>
    <n v="266.66666666666663"/>
    <n v="605336"/>
    <n v="2161.9142857142856"/>
    <n v="992751.04"/>
    <n v="-0.44663891252271959"/>
    <n v="459.20000000000005"/>
    <n v="0.6097560975609756"/>
    <n v="-121727.3600000001"/>
    <n v="2427"/>
    <n v="0"/>
  </r>
  <r>
    <n v="701040"/>
    <x v="101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704024"/>
    <x v="102"/>
    <x v="63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996"/>
    <n v="0"/>
    <n v="996"/>
    <n v="237.14285714285714"/>
    <n v="316660"/>
    <n v="317.93172690763055"/>
    <n v="623400.53012048209"/>
    <n v="-0.41918397176412703"/>
    <n v="1960.8000000000002"/>
    <n v="0.50795593635250913"/>
    <n v="-88369.869879517937"/>
    <n v="363"/>
    <n v="0"/>
  </r>
  <r>
    <n v="410045"/>
    <x v="103"/>
    <x v="64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4"/>
    <x v="65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5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6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7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8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4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5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1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2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4"/>
    <x v="74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7"/>
    <x v="77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28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1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1901008"/>
    <x v="132"/>
    <x v="82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49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50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3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4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901086"/>
    <x v="155"/>
    <x v="93"/>
    <s v="OBRA GRUESA"/>
    <s v="AISLANTE"/>
    <n v="3711.5870410000002"/>
    <s v="M2"/>
    <n v="3711.5870410000002"/>
    <b v="1"/>
    <x v="16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701096"/>
    <x v="157"/>
    <x v="94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59"/>
    <x v="95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0"/>
    <x v="9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1"/>
    <x v="97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8156"/>
    <x v="162"/>
    <x v="98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3"/>
    <x v="99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4"/>
    <x v="10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5"/>
    <x v="10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7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68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69"/>
    <x v="102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0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1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72"/>
    <x v="103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2508991"/>
    <x v="173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1802162"/>
    <x v="174"/>
    <x v="105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0"/>
    <x v="200"/>
    <x v="127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1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2"/>
    <x v="129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3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4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5"/>
    <x v="132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6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7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8"/>
    <x v="133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09"/>
    <x v="134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0"/>
    <x v="135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43749999999997E-2"/>
    <n v="3.071471774193548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638138138138138E-2"/>
    <n v="4.99234203962026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692528735632184"/>
    <n v="5.7001866960119191E-2"/>
    <n v="2.3300414321049061E-2"/>
  </r>
  <r>
    <x v="5"/>
    <n v="55313096"/>
    <n v="859502177"/>
    <n v="1173013527.8693182"/>
    <n v="3177786568.6031523"/>
    <n v="8.407523331813346E-3"/>
    <n v="0.13064328575771395"/>
    <n v="8.5227272727272721E-2"/>
    <n v="0.22765909090909087"/>
    <n v="0.1091477272727273"/>
    <n v="5.2145860312608108E-2"/>
    <n v="7.681974939545938E-2"/>
  </r>
  <r>
    <x v="6"/>
    <m/>
    <n v="859502177"/>
    <n v="1173013527.8693182"/>
    <n v="4350800096.4724703"/>
    <m/>
    <n v="0.13064328575771395"/>
    <n v="8.5227272727272721E-2"/>
    <n v="0.31288636363636357"/>
    <n v="0.1091477272727273"/>
    <m/>
    <n v="8.5227272727272721E-2"/>
  </r>
  <r>
    <x v="7"/>
    <m/>
    <n v="859502177"/>
    <n v="1173013527.8693182"/>
    <n v="5523813624.3417883"/>
    <m/>
    <n v="0.13064328575771395"/>
    <n v="8.5227272727272721E-2"/>
    <n v="0.39811363636363628"/>
    <n v="0.1091477272727273"/>
    <m/>
    <n v="8.5227272727272721E-2"/>
  </r>
  <r>
    <x v="8"/>
    <m/>
    <n v="859502177"/>
    <n v="1173013527.8693182"/>
    <n v="6696827152.2111063"/>
    <m/>
    <n v="0.13064328575771395"/>
    <n v="8.5227272727272721E-2"/>
    <n v="0.48334090909090899"/>
    <n v="0.1091477272727273"/>
    <m/>
    <n v="8.5227272727272721E-2"/>
  </r>
  <r>
    <x v="9"/>
    <m/>
    <n v="859502177"/>
    <n v="1173013527.8693182"/>
    <n v="7869840680.0804243"/>
    <m/>
    <n v="0.13064328575771395"/>
    <n v="8.5227272727272721E-2"/>
    <n v="0.56856818181818169"/>
    <n v="0.1091477272727273"/>
    <m/>
    <n v="8.5227272727272721E-2"/>
  </r>
  <r>
    <x v="10"/>
    <m/>
    <n v="859502177"/>
    <n v="1173013527.8693182"/>
    <n v="9042854207.9497433"/>
    <m/>
    <n v="0.13064328575771395"/>
    <n v="8.5227272727272721E-2"/>
    <n v="0.6537954545454544"/>
    <n v="0.1091477272727273"/>
    <m/>
    <n v="8.5227272727272721E-2"/>
  </r>
  <r>
    <x v="11"/>
    <m/>
    <n v="859502177"/>
    <n v="1173013527.8693182"/>
    <n v="10215867735.819061"/>
    <m/>
    <n v="0.13064328575771395"/>
    <n v="8.5227272727272721E-2"/>
    <n v="0.73902272727272711"/>
    <n v="0.109147727272727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0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0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05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0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0"/>
        <item x="207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9"/>
        <item x="50"/>
        <item x="51"/>
        <item x="63"/>
        <item x="86"/>
        <item x="118"/>
        <item x="112"/>
        <item x="21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234"/>
        <item x="80"/>
        <item x="69"/>
        <item x="105"/>
        <item x="61"/>
        <item x="150"/>
        <item x="203"/>
        <item x="128"/>
        <item x="93"/>
        <item x="200"/>
        <item x="113"/>
        <item x="130"/>
        <item x="149"/>
        <item x="91"/>
        <item x="89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174"/>
        <item x="6"/>
        <item x="60"/>
        <item x="230"/>
        <item x="242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32"/>
        <item x="85"/>
        <item x="84"/>
        <item x="140"/>
        <item x="28"/>
        <item x="243"/>
        <item x="219"/>
        <item x="177"/>
        <item x="173"/>
        <item x="164"/>
        <item x="175"/>
        <item x="160"/>
        <item x="137"/>
        <item x="138"/>
        <item x="206"/>
        <item x="244"/>
        <item x="245"/>
        <item x="147"/>
        <item x="224"/>
        <item x="202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6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0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6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7">
        <item x="42"/>
        <item x="40"/>
        <item x="37"/>
        <item x="38"/>
        <item m="1" x="81"/>
        <item m="1" x="75"/>
        <item m="1" x="53"/>
        <item x="36"/>
        <item x="23"/>
        <item m="1" x="93"/>
        <item m="1" x="94"/>
        <item x="27"/>
        <item m="1" x="72"/>
        <item x="30"/>
        <item m="1" x="92"/>
        <item x="26"/>
        <item m="1" x="90"/>
        <item m="1" x="91"/>
        <item m="1" x="78"/>
        <item m="1" x="86"/>
        <item m="1" x="62"/>
        <item x="15"/>
        <item m="1" x="95"/>
        <item m="1" x="70"/>
        <item m="1" x="49"/>
        <item x="11"/>
        <item m="1" x="87"/>
        <item m="1" x="85"/>
        <item x="29"/>
        <item x="14"/>
        <item m="1" x="89"/>
        <item x="25"/>
        <item m="1" x="54"/>
        <item x="19"/>
        <item x="16"/>
        <item x="13"/>
        <item x="3"/>
        <item x="5"/>
        <item x="2"/>
        <item x="7"/>
        <item x="1"/>
        <item x="0"/>
        <item x="4"/>
        <item m="1" x="82"/>
        <item m="1" x="58"/>
        <item m="1" x="77"/>
        <item m="1" x="83"/>
        <item m="1" x="44"/>
        <item x="10"/>
        <item m="1" x="84"/>
        <item x="35"/>
        <item x="20"/>
        <item m="1" x="67"/>
        <item x="22"/>
        <item x="31"/>
        <item m="1" x="79"/>
        <item x="32"/>
        <item x="39"/>
        <item m="1" x="88"/>
        <item m="1" x="80"/>
        <item x="18"/>
        <item m="1" x="76"/>
        <item m="1" x="46"/>
        <item m="1" x="43"/>
        <item m="1" x="56"/>
        <item m="1" x="74"/>
        <item x="34"/>
        <item m="1" x="61"/>
        <item m="1" x="66"/>
        <item m="1" x="71"/>
        <item x="6"/>
        <item m="1" x="59"/>
        <item x="21"/>
        <item m="1" x="73"/>
        <item m="1" x="68"/>
        <item m="1" x="52"/>
        <item m="1" x="63"/>
        <item m="1" x="64"/>
        <item m="1" x="65"/>
        <item x="8"/>
        <item x="28"/>
        <item x="33"/>
        <item m="1" x="69"/>
        <item m="1" x="55"/>
        <item x="9"/>
        <item m="1" x="57"/>
        <item m="1" x="47"/>
        <item m="1" x="60"/>
        <item m="1" x="48"/>
        <item m="1" x="45"/>
        <item x="17"/>
        <item m="1" x="50"/>
        <item m="1" x="51"/>
        <item x="12"/>
        <item x="24"/>
        <item x="41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02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4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0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10"/>
        <item h="1" x="8"/>
        <item h="1" x="9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m="1" x="256"/>
        <item x="199"/>
        <item x="59"/>
        <item m="1" x="255"/>
        <item x="58"/>
        <item x="218"/>
        <item x="26"/>
        <item x="177"/>
        <item x="37"/>
        <item m="1" x="252"/>
        <item x="173"/>
        <item m="1" x="257"/>
        <item x="90"/>
        <item x="71"/>
        <item x="142"/>
        <item x="237"/>
        <item x="241"/>
        <item x="70"/>
        <item x="75"/>
        <item x="117"/>
        <item m="1" x="254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m="1" x="253"/>
        <item x="105"/>
        <item m="1" x="261"/>
        <item m="1" x="260"/>
        <item x="61"/>
        <item x="150"/>
        <item m="1" x="258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m="1" x="263"/>
        <item x="88"/>
        <item m="1" x="264"/>
        <item x="11"/>
        <item x="229"/>
        <item x="176"/>
        <item x="94"/>
        <item x="48"/>
        <item m="1" x="262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0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3"/>
        <item x="82"/>
        <item x="131"/>
        <item x="11"/>
        <item x="99"/>
        <item x="27"/>
        <item x="110"/>
        <item x="106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8"/>
        <item x="139"/>
        <item x="34"/>
        <item x="104"/>
        <item x="57"/>
        <item x="154"/>
        <item x="70"/>
        <item x="66"/>
        <item x="145"/>
        <item x="1"/>
        <item x="68"/>
        <item x="64"/>
        <item x="54"/>
        <item x="134"/>
        <item x="96"/>
        <item x="135"/>
        <item x="3"/>
        <item x="13"/>
        <item x="159"/>
        <item x="7"/>
        <item x="83"/>
        <item x="41"/>
        <item x="151"/>
        <item x="63"/>
        <item x="77"/>
        <item x="43"/>
        <item x="32"/>
        <item x="79"/>
        <item x="143"/>
        <item x="42"/>
        <item x="137"/>
        <item x="24"/>
        <item x="118"/>
        <item x="50"/>
        <item x="132"/>
        <item x="69"/>
        <item x="150"/>
        <item x="130"/>
        <item x="78"/>
        <item x="127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100"/>
        <item x="37"/>
        <item x="102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1"/>
        <item x="113"/>
        <item x="114"/>
        <item x="31"/>
        <item x="98"/>
        <item x="62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95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7"/>
        <item x="87"/>
        <item x="84"/>
        <item x="65"/>
        <item x="2"/>
        <item x="117"/>
        <item x="86"/>
        <item x="129"/>
        <item x="6"/>
        <item x="105"/>
        <item x="155"/>
        <item x="136"/>
        <item x="59"/>
        <item x="133"/>
        <item x="88"/>
        <item x="8"/>
        <item x="115"/>
        <item x="142"/>
        <item x="92"/>
        <item x="97"/>
        <item x="156"/>
        <item x="103"/>
        <item x="94"/>
        <item x="74"/>
        <item x="15"/>
        <item x="101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21"/>
    </i>
    <i>
      <x v="1"/>
    </i>
    <i>
      <x v="19"/>
    </i>
    <i>
      <x v="14"/>
    </i>
    <i>
      <x v="25"/>
    </i>
    <i>
      <x v="18"/>
    </i>
    <i>
      <x v="17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177"/>
        <item x="37"/>
        <item x="173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x="105"/>
        <item x="61"/>
        <item x="150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0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8"/>
    </i>
    <i>
      <x v="1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61">
      <pivotArea type="all" dataOnly="0" outline="0" fieldPosition="0"/>
    </format>
    <format dxfId="162">
      <pivotArea outline="0" collapsedLevelsAreSubtotals="1" fieldPosition="0"/>
    </format>
    <format dxfId="163">
      <pivotArea type="origin" dataOnly="0" labelOnly="1" outline="0" fieldPosition="0"/>
    </format>
    <format dxfId="164">
      <pivotArea type="topRight" dataOnly="0" labelOnly="1" outline="0" fieldPosition="0"/>
    </format>
    <format dxfId="165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7">
      <pivotArea dataOnly="0" labelOnly="1" grandRow="1" outline="0" fieldPosition="0"/>
    </format>
    <format dxfId="168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4">
      <pivotArea type="all" dataOnly="0" outline="0" fieldPosition="0"/>
    </format>
    <format dxfId="155">
      <pivotArea outline="0" collapsedLevelsAreSubtotals="1" fieldPosition="0"/>
    </format>
    <format dxfId="156">
      <pivotArea type="origin" dataOnly="0" labelOnly="1" outline="0" fieldPosition="0"/>
    </format>
    <format dxfId="157">
      <pivotArea type="topRight" dataOnly="0" labelOnly="1" outline="0" fieldPosition="0"/>
    </format>
    <format dxfId="158">
      <pivotArea field="6" type="button" dataOnly="0" labelOnly="1" outline="0" axis="axisRow" fieldPosition="0"/>
    </format>
    <format dxfId="15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1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9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6" dataCellStyle="Millares"/>
    <tableColumn id="8" xr3:uid="{5D286AFD-13F0-4545-99E6-339A5CC1A4A7}" name="CANTIDAD X MODULOS" dataDxfId="21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1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1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1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207"/>
    <tableColumn id="4" xr3:uid="{78035FAE-E64E-4DA5-9D70-DAE6FA9F2677}" uniqueName="4" name="U.M" queryTableFieldId="4" dataDxfId="206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05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04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0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34" tableType="queryTable" totalsRowShown="0">
  <autoFilter ref="A1:AD213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99">
      <calculatedColumnFormula>+IFERROR(Tabla2[[#This Row],[PRECIO PROMEDIO]]-Tabla2[[#This Row],[PRECIO PPTO]],"")</calculatedColumnFormula>
    </tableColumn>
    <tableColumn id="9" xr3:uid="{7F411851-147E-4E4E-8229-5FD88D821403}" name="PROYECCION PPTO" dataDxfId="19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8" tableType="queryTable" totalsRowShown="0">
  <autoFilter ref="A1:J28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0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77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76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75">
      <calculatedColumnFormula>+DAY(CURVA[[#This Row],[Fecha]])</calculatedColumnFormula>
    </tableColumn>
    <tableColumn id="9" xr3:uid="{F48D8867-8FAF-4893-8EF8-9A41A66A5B20}" uniqueName="9" name="MES" queryTableFieldId="9" dataDxfId="174">
      <calculatedColumnFormula>+TEXT(CURVA[[#This Row],[Fecha]],"MMMM")</calculatedColumnFormula>
    </tableColumn>
    <tableColumn id="10" xr3:uid="{B31119CA-4A6B-4874-B794-01136F89EA5E}" uniqueName="10" name="AÑO" queryTableFieldId="10" dataDxfId="173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2" dataCellStyle="Porcentaje">
      <calculatedColumnFormula>+C262</calculatedColumnFormula>
    </tableColumn>
    <tableColumn id="3" xr3:uid="{85889510-E849-4246-9506-67BB4E38CB54}" name="COMPRAS" dataDxfId="17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0" dataCellStyle="Porcentaje">
      <calculatedColumnFormula>+C422</calculatedColumnFormula>
    </tableColumn>
    <tableColumn id="3" xr3:uid="{FC65709B-1BE1-4573-8455-DA5F41A356BF}" name="COMPRAS" dataDxfId="16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7.1394247271229488E-3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1.1179868391373849E-3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4.020829860055507E-4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7.4532455942492328E-4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4.7073130068942524E-4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5.8841412586178154E-3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5.0995890908021061E-3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4.7082936971040219E-2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9.846129706087144E-3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3.5422530376879251E-2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0.10239386480204768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2.1428081083466544E-2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6.0871441320401301E-2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1.0512999048730497E-2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2.3183516558954193E-2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2.7939864076336925E-2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1.9045003873726329E-2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2.1643832929615865E-2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4.7073130068942524E-4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4.1316478537594757E-2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8.1985701536741555E-3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0.51288136590532418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2.388961350998833E-2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4.8249958320666086E-3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7.8259078739616947E-3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3.6285537761476528E-4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101969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689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689</v>
      </c>
      <c r="T100" s="3">
        <f>+IFERROR(PRODUCTOS[[#This Row],[CANTIDAD RECIBIDA]]/PRODUCTOS[[#This Row],[CANT X MODULO]],"")</f>
        <v>328.09523809523807</v>
      </c>
      <c r="U100" s="3">
        <f>+SUMIFS(DETALLE_GD_1[VALOR TOTAL POR ITEM GD],DETALLE_GD_1[CODIGO],PRODUCTOS[[#This Row],[CODIGO]])</f>
        <v>689121</v>
      </c>
      <c r="V100" s="3">
        <f>+IFERROR(PRODUCTOS[[#This Row],[PRECIO DE COMPRA]]/PRODUCTOS[[#This Row],[CANT. COMPRADA]],"")</f>
        <v>1000.1756168359942</v>
      </c>
      <c r="W100" s="3">
        <f>+IFERROR(PRODUCTOS[[#This Row],[PRECIO COMPRA UNITARIO]]*PRODUCTOS[[#This Row],[PPTO FALTANTE]],"")</f>
        <v>789538.63193033391</v>
      </c>
      <c r="X100" s="7">
        <f>+IFERROR(PRODUCTOS[[#This Row],[PROYECCION COMPRA]]/PRODUCTOS[[#This Row],[PPTO TOTAL]]-1,"")</f>
        <v>-0.38360671622516562</v>
      </c>
      <c r="Y100" s="3">
        <f>+IFERROR((PRODUCTOS[[#This Row],[CANT X MODULO]]*704)-PRODUCTOS[[#This Row],[CANT. COMPRADA]],"")</f>
        <v>789.40000000000009</v>
      </c>
      <c r="Z100" s="17">
        <f>+IFERROR(PRODUCTOS[[#This Row],[CANT. COMPRADA]]/PRODUCTOS[[#This Row],[PPTO FALTANTE]],"")</f>
        <v>0.87281479604763101</v>
      </c>
      <c r="AA100" s="3">
        <f>+IFERROR(PRODUCTOS[[#This Row],[PROYECCION COMPRA]]-(PRODUCTOS[[#This Row],[PPTO FALTANTE]]*PRODUCTOS[[#This Row],[PPTO]]),"")</f>
        <v>105594.45715213381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1103076</v>
      </c>
      <c r="B101" t="s">
        <v>311</v>
      </c>
      <c r="C101" t="s">
        <v>666</v>
      </c>
      <c r="D101" t="s">
        <v>240</v>
      </c>
      <c r="E101">
        <v>0</v>
      </c>
      <c r="F101" s="2">
        <v>3191</v>
      </c>
      <c r="G101" s="6" t="s">
        <v>31</v>
      </c>
      <c r="H101" s="2">
        <v>3191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1.05</v>
      </c>
      <c r="M101" s="2">
        <f>+IFERROR(PRODUCTOS[[#This Row],[PPTO]]*PRODUCTOS[[#This Row],[CANT X MODULO]],"")</f>
        <v>3350.55</v>
      </c>
      <c r="N101" s="2">
        <f>+IFERROR(PRODUCTOS[[#This Row],[PPTO X MODULO]]*32,"")</f>
        <v>107217.60000000001</v>
      </c>
      <c r="O101" s="2">
        <f>+IFERROR(PRODUCTOS[[#This Row],[PPTO X TORRE]]*22,"")</f>
        <v>2358787.2000000002</v>
      </c>
      <c r="P101" s="3">
        <f>+IFERROR(PRODUCTOS[[#This Row],[CANT X MODULO]]*702,"")</f>
        <v>737.1</v>
      </c>
      <c r="Q101" s="3">
        <f>+SUMIFS(DETALLE_GD_1[CANTIDAD SOLICITADA],DETALLE_GD_1[CODIGO],PRODUCTOS[[#This Row],[CODIGO]])</f>
        <v>308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308</v>
      </c>
      <c r="T101" s="3">
        <f>+IFERROR(PRODUCTOS[[#This Row],[CANTIDAD RECIBIDA]]/PRODUCTOS[[#This Row],[CANT X MODULO]],"")</f>
        <v>293.33333333333331</v>
      </c>
      <c r="U101" s="3">
        <f>+SUMIFS(DETALLE_GD_1[VALOR TOTAL POR ITEM GD],DETALLE_GD_1[CODIGO],PRODUCTOS[[#This Row],[CODIGO]])</f>
        <v>878558</v>
      </c>
      <c r="V101" s="3">
        <f>+IFERROR(PRODUCTOS[[#This Row],[PRECIO DE COMPRA]]/PRODUCTOS[[#This Row],[CANT. COMPRADA]],"")</f>
        <v>2852.4610389610389</v>
      </c>
      <c r="W101" s="3">
        <f>+IFERROR(PRODUCTOS[[#This Row],[PRECIO COMPRA UNITARIO]]*PRODUCTOS[[#This Row],[PPTO FALTANTE]],"")</f>
        <v>1229981.2000000002</v>
      </c>
      <c r="X101" s="7">
        <f>+IFERROR(PRODUCTOS[[#This Row],[PROYECCION COMPRA]]/PRODUCTOS[[#This Row],[PPTO TOTAL]]-1,"")</f>
        <v>-0.4785535549794403</v>
      </c>
      <c r="Y101" s="3">
        <f>+IFERROR((PRODUCTOS[[#This Row],[CANT X MODULO]]*704)-PRODUCTOS[[#This Row],[CANT. COMPRADA]],"")</f>
        <v>431.20000000000005</v>
      </c>
      <c r="Z101" s="17">
        <f>+IFERROR(PRODUCTOS[[#This Row],[CANT. COMPRADA]]/PRODUCTOS[[#This Row],[PPTO FALTANTE]],"")</f>
        <v>0.71428571428571419</v>
      </c>
      <c r="AA101" s="3">
        <f>+IFERROR(PRODUCTOS[[#This Row],[PROYECCION COMPRA]]-(PRODUCTOS[[#This Row],[PPTO FALTANTE]]*PRODUCTOS[[#This Row],[PPTO]]),"")</f>
        <v>-145978</v>
      </c>
      <c r="AB101" s="3">
        <f>+_xlfn.XLOOKUP(PRODUCTOS[[#This Row],[CODIGO]],DETALLE_GD_1[CODIGO],DETALLE_GD_1[VALOR PPTO],"",0)</f>
        <v>3191</v>
      </c>
      <c r="AC101" s="3">
        <f>+AB101-PRODUCTOS[[#This Row],[PPTO_ACTUALIZADO]]</f>
        <v>0</v>
      </c>
    </row>
    <row r="102" spans="1:29" x14ac:dyDescent="0.25">
      <c r="A102">
        <v>1103074</v>
      </c>
      <c r="B102" t="s">
        <v>310</v>
      </c>
      <c r="C102" t="s">
        <v>665</v>
      </c>
      <c r="D102" t="s">
        <v>240</v>
      </c>
      <c r="E102">
        <v>0</v>
      </c>
      <c r="F102" s="2">
        <v>2427</v>
      </c>
      <c r="G102" s="6" t="s">
        <v>31</v>
      </c>
      <c r="H102" s="2">
        <v>2427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2548.35</v>
      </c>
      <c r="N102" s="2">
        <f>+IFERROR(PRODUCTOS[[#This Row],[PPTO X MODULO]]*32,"")</f>
        <v>81547.199999999997</v>
      </c>
      <c r="O102" s="2">
        <f>+IFERROR(PRODUCTOS[[#This Row],[PPTO X TORRE]]*22,"")</f>
        <v>1794038.4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280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280</v>
      </c>
      <c r="T102" s="3">
        <f>+IFERROR(PRODUCTOS[[#This Row],[CANTIDAD RECIBIDA]]/PRODUCTOS[[#This Row],[CANT X MODULO]],"")</f>
        <v>266.66666666666663</v>
      </c>
      <c r="U102" s="3">
        <f>+SUMIFS(DETALLE_GD_1[VALOR TOTAL POR ITEM GD],DETALLE_GD_1[CODIGO],PRODUCTOS[[#This Row],[CODIGO]])</f>
        <v>605336</v>
      </c>
      <c r="V102" s="3">
        <f>+IFERROR(PRODUCTOS[[#This Row],[PRECIO DE COMPRA]]/PRODUCTOS[[#This Row],[CANT. COMPRADA]],"")</f>
        <v>2161.9142857142856</v>
      </c>
      <c r="W102" s="3">
        <f>+IFERROR(PRODUCTOS[[#This Row],[PRECIO COMPRA UNITARIO]]*PRODUCTOS[[#This Row],[PPTO FALTANTE]],"")</f>
        <v>992751.04</v>
      </c>
      <c r="X102" s="7">
        <f>+IFERROR(PRODUCTOS[[#This Row],[PROYECCION COMPRA]]/PRODUCTOS[[#This Row],[PPTO TOTAL]]-1,"")</f>
        <v>-0.44663891252271959</v>
      </c>
      <c r="Y102" s="3">
        <f>+IFERROR((PRODUCTOS[[#This Row],[CANT X MODULO]]*704)-PRODUCTOS[[#This Row],[CANT. COMPRADA]],"")</f>
        <v>459.20000000000005</v>
      </c>
      <c r="Z102" s="17">
        <f>+IFERROR(PRODUCTOS[[#This Row],[CANT. COMPRADA]]/PRODUCTOS[[#This Row],[PPTO FALTANTE]],"")</f>
        <v>0.6097560975609756</v>
      </c>
      <c r="AA102" s="3">
        <f>+IFERROR(PRODUCTOS[[#This Row],[PROYECCION COMPRA]]-(PRODUCTOS[[#This Row],[PPTO FALTANTE]]*PRODUCTOS[[#This Row],[PPTO]]),"")</f>
        <v>-121727.3600000001</v>
      </c>
      <c r="AB102" s="3">
        <f>+_xlfn.XLOOKUP(PRODUCTOS[[#This Row],[CODIGO]],DETALLE_GD_1[CODIGO],DETALLE_GD_1[VALOR PPTO],"",0)</f>
        <v>2427</v>
      </c>
      <c r="AC102" s="3">
        <f>+AB102-PRODUCTOS[[#This Row],[PPTO_ACTUALIZADO]]</f>
        <v>0</v>
      </c>
    </row>
    <row r="103" spans="1:29" x14ac:dyDescent="0.25">
      <c r="A103">
        <v>701040</v>
      </c>
      <c r="B103" t="s">
        <v>19</v>
      </c>
      <c r="C103" t="s">
        <v>563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996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996</v>
      </c>
      <c r="T104" s="3">
        <f>+IFERROR(PRODUCTOS[[#This Row],[CANTIDAD RECIBIDA]]/PRODUCTOS[[#This Row],[CANT X MODULO]],"")</f>
        <v>237.14285714285714</v>
      </c>
      <c r="U104" s="3">
        <f>+SUMIFS(DETALLE_GD_1[VALOR TOTAL POR ITEM GD],DETALLE_GD_1[CODIGO],PRODUCTOS[[#This Row],[CODIGO]])</f>
        <v>316660</v>
      </c>
      <c r="V104" s="3">
        <f>+IFERROR(PRODUCTOS[[#This Row],[PRECIO DE COMPRA]]/PRODUCTOS[[#This Row],[CANT. COMPRADA]],"")</f>
        <v>317.93172690763055</v>
      </c>
      <c r="W104" s="3">
        <f>+IFERROR(PRODUCTOS[[#This Row],[PRECIO COMPRA UNITARIO]]*PRODUCTOS[[#This Row],[PPTO FALTANTE]],"")</f>
        <v>623400.53012048209</v>
      </c>
      <c r="X104" s="7">
        <f>+IFERROR(PRODUCTOS[[#This Row],[PROYECCION COMPRA]]/PRODUCTOS[[#This Row],[PPTO TOTAL]]-1,"")</f>
        <v>-0.41918397176412703</v>
      </c>
      <c r="Y104" s="3">
        <f>+IFERROR((PRODUCTOS[[#This Row],[CANT X MODULO]]*704)-PRODUCTOS[[#This Row],[CANT. COMPRADA]],"")</f>
        <v>1960.8000000000002</v>
      </c>
      <c r="Z104" s="17">
        <f>+IFERROR(PRODUCTOS[[#This Row],[CANT. COMPRADA]]/PRODUCTOS[[#This Row],[PPTO FALTANTE]],"")</f>
        <v>0.50795593635250913</v>
      </c>
      <c r="AA104" s="3">
        <f>+IFERROR(PRODUCTOS[[#This Row],[PROYECCION COMPRA]]-(PRODUCTOS[[#This Row],[PPTO FALTANTE]]*PRODUCTOS[[#This Row],[PPTO]]),"")</f>
        <v>-88369.869879517937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410045</v>
      </c>
      <c r="B105" t="s">
        <v>110</v>
      </c>
      <c r="C105" t="s">
        <v>615</v>
      </c>
      <c r="D105" t="s">
        <v>240</v>
      </c>
      <c r="E105" t="s">
        <v>399</v>
      </c>
      <c r="F105" s="2">
        <v>368.00136099999997</v>
      </c>
      <c r="G105" s="6" t="s">
        <v>31</v>
      </c>
      <c r="H105" s="2">
        <v>368.00136099999992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16.800000000000004</v>
      </c>
      <c r="M105" s="2">
        <f>+IFERROR(PRODUCTOS[[#This Row],[PPTO]]*PRODUCTOS[[#This Row],[CANT X MODULO]],"")</f>
        <v>6182.4228648000008</v>
      </c>
      <c r="N105" s="2">
        <f>+IFERROR(PRODUCTOS[[#This Row],[PPTO X MODULO]]*32,"")</f>
        <v>197837.53167360002</v>
      </c>
      <c r="O105" s="2">
        <f>+IFERROR(PRODUCTOS[[#This Row],[PPTO X TORRE]]*22,"")</f>
        <v>4352425.6968192002</v>
      </c>
      <c r="P105" s="3">
        <f>+IFERROR(PRODUCTOS[[#This Row],[CANT X MODULO]]*702,"")</f>
        <v>11793.600000000002</v>
      </c>
      <c r="Q105" s="3">
        <f>+SUMIFS(DETALLE_GD_1[CANTIDAD SOLICITADA],DETALLE_GD_1[CODIGO],PRODUCTOS[[#This Row],[CODIGO]])</f>
        <v>3813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3813</v>
      </c>
      <c r="T105" s="3">
        <f>+IFERROR(PRODUCTOS[[#This Row],[CANTIDAD RECIBIDA]]/PRODUCTOS[[#This Row],[CANT X MODULO]],"")</f>
        <v>226.96428571428567</v>
      </c>
      <c r="U105" s="3">
        <f>+SUMIFS(DETALLE_GD_1[VALOR TOTAL POR ITEM GD],DETALLE_GD_1[CODIGO],PRODUCTOS[[#This Row],[CODIGO]])</f>
        <v>1326894</v>
      </c>
      <c r="V105" s="3">
        <f>+IFERROR(PRODUCTOS[[#This Row],[PRECIO DE COMPRA]]/PRODUCTOS[[#This Row],[CANT. COMPRADA]],"")</f>
        <v>347.99213217938632</v>
      </c>
      <c r="W105" s="3">
        <f>+IFERROR(PRODUCTOS[[#This Row],[PRECIO COMPRA UNITARIO]]*PRODUCTOS[[#This Row],[PPTO FALTANTE]],"")</f>
        <v>2788878.5457120389</v>
      </c>
      <c r="X105" s="7">
        <f>+IFERROR(PRODUCTOS[[#This Row],[PROYECCION COMPRA]]/PRODUCTOS[[#This Row],[PPTO TOTAL]]-1,"")</f>
        <v>-0.35923580550721834</v>
      </c>
      <c r="Y105" s="3">
        <f>+IFERROR((PRODUCTOS[[#This Row],[CANT X MODULO]]*704)-PRODUCTOS[[#This Row],[CANT. COMPRADA]],"")</f>
        <v>8014.2000000000025</v>
      </c>
      <c r="Z105" s="17">
        <f>+IFERROR(PRODUCTOS[[#This Row],[CANT. COMPRADA]]/PRODUCTOS[[#This Row],[PPTO FALTANTE]],"")</f>
        <v>0.47578048963090497</v>
      </c>
      <c r="AA105" s="3">
        <f>+IFERROR(PRODUCTOS[[#This Row],[PROYECCION COMPRA]]-(PRODUCTOS[[#This Row],[PPTO FALTANTE]]*PRODUCTOS[[#This Row],[PPTO]]),"")</f>
        <v>-160357.96161416173</v>
      </c>
      <c r="AB105" s="3">
        <f>+_xlfn.XLOOKUP(PRODUCTOS[[#This Row],[CODIGO]],DETALLE_GD_1[CODIGO],DETALLE_GD_1[VALOR PPTO],"",0)</f>
        <v>368.00139999999999</v>
      </c>
      <c r="AC105" s="3">
        <f>+AB105-PRODUCTOS[[#This Row],[PPTO_ACTUALIZADO]]</f>
        <v>3.9000000072064722E-5</v>
      </c>
    </row>
    <row r="106" spans="1:29" x14ac:dyDescent="0.25">
      <c r="A106">
        <v>1801230</v>
      </c>
      <c r="B106" t="s">
        <v>51</v>
      </c>
      <c r="C106" t="s">
        <v>574</v>
      </c>
      <c r="D106" t="s">
        <v>244</v>
      </c>
      <c r="E106" t="s">
        <v>406</v>
      </c>
      <c r="F106" s="2">
        <v>9309.8461540000008</v>
      </c>
      <c r="G106" s="6" t="s">
        <v>31</v>
      </c>
      <c r="H106" s="2">
        <v>9309.8461540000008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4887.6692308500005</v>
      </c>
      <c r="N106" s="2">
        <f>+IFERROR(PRODUCTOS[[#This Row],[PPTO X MODULO]]*32,"")</f>
        <v>156405.41538720002</v>
      </c>
      <c r="O106" s="2">
        <f>+IFERROR(PRODUCTOS[[#This Row],[PPTO X TORRE]]*22,"")</f>
        <v>3440919.1385184005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119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119</v>
      </c>
      <c r="T106" s="3">
        <f>+IFERROR(PRODUCTOS[[#This Row],[CANTIDAD RECIBIDA]]/PRODUCTOS[[#This Row],[CANT X MODULO]],"")</f>
        <v>226.66666666666666</v>
      </c>
      <c r="U106" s="3">
        <f>+SUMIFS(DETALLE_GD_1[VALOR TOTAL POR ITEM GD],DETALLE_GD_1[CODIGO],PRODUCTOS[[#This Row],[CODIGO]])</f>
        <v>451170</v>
      </c>
      <c r="V106" s="3">
        <f>+IFERROR(PRODUCTOS[[#This Row],[PRECIO DE COMPRA]]/PRODUCTOS[[#This Row],[CANT. COMPRADA]],"")</f>
        <v>3791.3445378151259</v>
      </c>
      <c r="W106" s="3">
        <f>+IFERROR(PRODUCTOS[[#This Row],[PRECIO COMPRA UNITARIO]]*PRODUCTOS[[#This Row],[PPTO FALTANTE]],"")</f>
        <v>950110.9411764706</v>
      </c>
      <c r="X106" s="7">
        <f>+IFERROR(PRODUCTOS[[#This Row],[PROYECCION COMPRA]]/PRODUCTOS[[#This Row],[PPTO TOTAL]]-1,"")</f>
        <v>-0.7238787361955934</v>
      </c>
      <c r="Y106" s="3">
        <f>+IFERROR((PRODUCTOS[[#This Row],[CANT X MODULO]]*704)-PRODUCTOS[[#This Row],[CANT. COMPRADA]],"")</f>
        <v>250.60000000000002</v>
      </c>
      <c r="Z106" s="17">
        <f>+IFERROR(PRODUCTOS[[#This Row],[CANT. COMPRADA]]/PRODUCTOS[[#This Row],[PPTO FALTANTE]],"")</f>
        <v>0.47486033519553067</v>
      </c>
      <c r="AA106" s="3">
        <f>+IFERROR(PRODUCTOS[[#This Row],[PROYECCION COMPRA]]-(PRODUCTOS[[#This Row],[PPTO FALTANTE]]*PRODUCTOS[[#This Row],[PPTO]]),"")</f>
        <v>-1382936.5050159299</v>
      </c>
      <c r="AB106" s="3">
        <f>+_xlfn.XLOOKUP(PRODUCTOS[[#This Row],[CODIGO]],DETALLE_GD_1[CODIGO],DETALLE_GD_1[VALOR PPTO],"",0)</f>
        <v>9309.8462</v>
      </c>
      <c r="AC106" s="3">
        <f>+AB106-PRODUCTOS[[#This Row],[PPTO_ACTUALIZADO]]</f>
        <v>4.5999999201740138E-5</v>
      </c>
    </row>
    <row r="107" spans="1:29" x14ac:dyDescent="0.25">
      <c r="A107" t="s">
        <v>348</v>
      </c>
      <c r="B107" t="s">
        <v>363</v>
      </c>
      <c r="C107">
        <v>0</v>
      </c>
      <c r="D107" t="s">
        <v>240</v>
      </c>
      <c r="E107" t="s">
        <v>404</v>
      </c>
      <c r="F107" s="2">
        <v>52900</v>
      </c>
      <c r="G107" s="6" t="s">
        <v>47</v>
      </c>
      <c r="H107" s="2">
        <v>58899.999999999993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8.9250000000000006E-3</v>
      </c>
      <c r="M107" s="2">
        <f>+IFERROR(PRODUCTOS[[#This Row],[PPTO]]*PRODUCTOS[[#This Row],[CANT X MODULO]],"")</f>
        <v>472.13250000000005</v>
      </c>
      <c r="N107" s="2">
        <f>+IFERROR(PRODUCTOS[[#This Row],[PPTO X MODULO]]*32,"")</f>
        <v>15108.240000000002</v>
      </c>
      <c r="O107" s="2">
        <f>+IFERROR(PRODUCTOS[[#This Row],[PPTO X TORRE]]*22,"")</f>
        <v>332381.28000000003</v>
      </c>
      <c r="P107" s="3">
        <f>+IFERROR(PRODUCTOS[[#This Row],[CANT X MODULO]]*702,"")</f>
        <v>6.2653500000000006</v>
      </c>
      <c r="Q107" s="3">
        <f>+SUMIFS(DETALLE_GD_1[CANTIDAD SOLICITADA],DETALLE_GD_1[CODIGO],PRODUCTOS[[#This Row],[CODIGO]])</f>
        <v>2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117800</v>
      </c>
      <c r="V107" s="3">
        <f>+IFERROR(PRODUCTOS[[#This Row],[PRECIO DE COMPRA]]/PRODUCTOS[[#This Row],[CANT. COMPRADA]],"")</f>
        <v>58900</v>
      </c>
      <c r="W107" s="3">
        <f>+IFERROR(PRODUCTOS[[#This Row],[PRECIO COMPRA UNITARIO]]*PRODUCTOS[[#This Row],[PPTO FALTANTE]],"")</f>
        <v>252280.48000000004</v>
      </c>
      <c r="X107" s="7">
        <f>+IFERROR(PRODUCTOS[[#This Row],[PROYECCION COMPRA]]/PRODUCTOS[[#This Row],[PPTO TOTAL]]-1,"")</f>
        <v>-0.24099070802062017</v>
      </c>
      <c r="Y107" s="3">
        <f>+IFERROR((PRODUCTOS[[#This Row],[CANT X MODULO]]*704)-PRODUCTOS[[#This Row],[CANT. COMPRADA]],"")</f>
        <v>4.2832000000000008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25699.200000000012</v>
      </c>
      <c r="AB107" s="3">
        <f>+_xlfn.XLOOKUP(PRODUCTOS[[#This Row],[CODIGO]],DETALLE_GD_1[CODIGO],DETALLE_GD_1[VALOR PPTO],"",0)</f>
        <v>58900</v>
      </c>
      <c r="AC107" s="3">
        <f>+AB107-PRODUCTOS[[#This Row],[PPTO_ACTUALIZADO]]</f>
        <v>0</v>
      </c>
    </row>
    <row r="108" spans="1:29" x14ac:dyDescent="0.25">
      <c r="A108">
        <v>1902003</v>
      </c>
      <c r="B108" t="s">
        <v>155</v>
      </c>
      <c r="C108">
        <v>0</v>
      </c>
      <c r="D108" t="s">
        <v>240</v>
      </c>
      <c r="E108" t="s">
        <v>404</v>
      </c>
      <c r="F108" s="2">
        <v>150703.97545999999</v>
      </c>
      <c r="G108" s="6" t="s">
        <v>47</v>
      </c>
      <c r="H108" s="2">
        <v>150703.97545999996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0.41466600000000009</v>
      </c>
      <c r="M108" s="2">
        <f>+IFERROR(PRODUCTOS[[#This Row],[PPTO]]*PRODUCTOS[[#This Row],[CANT X MODULO]],"")</f>
        <v>62491.814688096369</v>
      </c>
      <c r="N108" s="2">
        <f>+IFERROR(PRODUCTOS[[#This Row],[PPTO X MODULO]]*32,"")</f>
        <v>1999738.0700190838</v>
      </c>
      <c r="O108" s="2">
        <f>+IFERROR(PRODUCTOS[[#This Row],[PPTO X TORRE]]*22,"")</f>
        <v>43994237.540419847</v>
      </c>
      <c r="P108" s="3">
        <f>+IFERROR(PRODUCTOS[[#This Row],[CANT X MODULO]]*702,"")</f>
        <v>291.09553200000005</v>
      </c>
      <c r="Q108" s="3">
        <f>+SUMIFS(DETALLE_GD_1[CANTIDAD SOLICITADA],DETALLE_GD_1[CODIGO],PRODUCTOS[[#This Row],[CODIGO]])</f>
        <v>87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87</v>
      </c>
      <c r="T108" s="3">
        <f>+IFERROR(PRODUCTOS[[#This Row],[CANTIDAD RECIBIDA]]/PRODUCTOS[[#This Row],[CANT X MODULO]],"")</f>
        <v>209.80741126593446</v>
      </c>
      <c r="U108" s="3">
        <f>+SUMIFS(DETALLE_GD_1[VALOR TOTAL POR ITEM GD],DETALLE_GD_1[CODIGO],PRODUCTOS[[#This Row],[CODIGO]])</f>
        <v>13113703</v>
      </c>
      <c r="V108" s="3">
        <f>+IFERROR(PRODUCTOS[[#This Row],[PRECIO DE COMPRA]]/PRODUCTOS[[#This Row],[CANT. COMPRADA]],"")</f>
        <v>150732.2183908046</v>
      </c>
      <c r="W108" s="3">
        <f>+IFERROR(PRODUCTOS[[#This Row],[PRECIO COMPRA UNITARIO]]*PRODUCTOS[[#This Row],[PPTO FALTANTE]],"")</f>
        <v>30888779.354153942</v>
      </c>
      <c r="X108" s="7">
        <f>+IFERROR(PRODUCTOS[[#This Row],[PROYECCION COMPRA]]/PRODUCTOS[[#This Row],[PPTO TOTAL]]-1,"")</f>
        <v>-0.29789033562009626</v>
      </c>
      <c r="Y108" s="3">
        <f>+IFERROR((PRODUCTOS[[#This Row],[CANT X MODULO]]*704)-PRODUCTOS[[#This Row],[CANT. COMPRADA]],"")</f>
        <v>204.92486400000007</v>
      </c>
      <c r="Z108" s="17">
        <f>+IFERROR(PRODUCTOS[[#This Row],[CANT. COMPRADA]]/PRODUCTOS[[#This Row],[PPTO FALTANTE]],"")</f>
        <v>0.4245458472037828</v>
      </c>
      <c r="AA108" s="3">
        <f>+IFERROR(PRODUCTOS[[#This Row],[PROYECCION COMPRA]]-(PRODUCTOS[[#This Row],[PPTO FALTANTE]]*PRODUCTOS[[#This Row],[PPTO]]),"")</f>
        <v>5787.6787540987134</v>
      </c>
      <c r="AB108" s="3">
        <f>+_xlfn.XLOOKUP(PRODUCTOS[[#This Row],[CODIGO]],DETALLE_GD_1[CODIGO],DETALLE_GD_1[VALOR PPTO],"",0)</f>
        <v>150703.9755</v>
      </c>
      <c r="AC108" s="3">
        <f>+AB108-PRODUCTOS[[#This Row],[PPTO_ACTUALIZADO]]</f>
        <v>4.0000042645260692E-5</v>
      </c>
    </row>
    <row r="109" spans="1:29" x14ac:dyDescent="0.25">
      <c r="A109">
        <v>408042</v>
      </c>
      <c r="B109" t="s">
        <v>144</v>
      </c>
      <c r="C109" t="s">
        <v>636</v>
      </c>
      <c r="D109" t="s">
        <v>240</v>
      </c>
      <c r="E109" t="s">
        <v>399</v>
      </c>
      <c r="F109" s="2">
        <v>35000</v>
      </c>
      <c r="G109" s="6" t="s">
        <v>36</v>
      </c>
      <c r="H109" s="2">
        <v>35000.000000000029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0.95825624999999959</v>
      </c>
      <c r="M109" s="2">
        <f>+IFERROR(PRODUCTOS[[#This Row],[PPTO]]*PRODUCTOS[[#This Row],[CANT X MODULO]],"")</f>
        <v>33538.968749999985</v>
      </c>
      <c r="N109" s="2">
        <f>+IFERROR(PRODUCTOS[[#This Row],[PPTO X MODULO]]*32,"")</f>
        <v>1073246.9999999995</v>
      </c>
      <c r="O109" s="2">
        <f>+IFERROR(PRODUCTOS[[#This Row],[PPTO X TORRE]]*22,"")</f>
        <v>23611433.999999989</v>
      </c>
      <c r="P109" s="3">
        <f>+IFERROR(PRODUCTOS[[#This Row],[CANT X MODULO]]*702,"")</f>
        <v>672.69588749999969</v>
      </c>
      <c r="Q109" s="3">
        <f>+SUMIFS(DETALLE_GD_1[CANTIDAD SOLICITADA],DETALLE_GD_1[CODIGO],PRODUCTOS[[#This Row],[CODIGO]])</f>
        <v>195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195</v>
      </c>
      <c r="T109" s="3">
        <f>+IFERROR(PRODUCTOS[[#This Row],[CANTIDAD RECIBIDA]]/PRODUCTOS[[#This Row],[CANT X MODULO]],"")</f>
        <v>203.49462891580418</v>
      </c>
      <c r="U109" s="3">
        <f>+SUMIFS(DETALLE_GD_1[VALOR TOTAL POR ITEM GD],DETALLE_GD_1[CODIGO],PRODUCTOS[[#This Row],[CODIGO]])</f>
        <v>6825000</v>
      </c>
      <c r="V109" s="3">
        <f>+IFERROR(PRODUCTOS[[#This Row],[PRECIO DE COMPRA]]/PRODUCTOS[[#This Row],[CANT. COMPRADA]],"")</f>
        <v>35000</v>
      </c>
      <c r="W109" s="3">
        <f>+IFERROR(PRODUCTOS[[#This Row],[PRECIO COMPRA UNITARIO]]*PRODUCTOS[[#This Row],[PPTO FALTANTE]],"")</f>
        <v>16786433.999999993</v>
      </c>
      <c r="X109" s="7">
        <f>+IFERROR(PRODUCTOS[[#This Row],[PROYECCION COMPRA]]/PRODUCTOS[[#This Row],[PPTO TOTAL]]-1,"")</f>
        <v>-0.28905487061903989</v>
      </c>
      <c r="Y109" s="3">
        <f>+IFERROR((PRODUCTOS[[#This Row],[CANT X MODULO]]*704)-PRODUCTOS[[#This Row],[CANT. COMPRADA]],"")</f>
        <v>479.61239999999975</v>
      </c>
      <c r="Z109" s="17">
        <f>+IFERROR(PRODUCTOS[[#This Row],[CANT. COMPRADA]]/PRODUCTOS[[#This Row],[PPTO FALTANTE]],"")</f>
        <v>0.40657831198692967</v>
      </c>
      <c r="AA109" s="3">
        <f>+IFERROR(PRODUCTOS[[#This Row],[PROYECCION COMPRA]]-(PRODUCTOS[[#This Row],[PPTO FALTANTE]]*PRODUCTOS[[#This Row],[PPTO]]),"")</f>
        <v>0</v>
      </c>
      <c r="AB109" s="3">
        <f>+_xlfn.XLOOKUP(PRODUCTOS[[#This Row],[CODIGO]],DETALLE_GD_1[CODIGO],DETALLE_GD_1[VALOR PPTO],"",0)</f>
        <v>35000</v>
      </c>
      <c r="AC109" s="3">
        <f>+AB109-PRODUCTOS[[#This Row],[PPTO_ACTUALIZADO]]</f>
        <v>0</v>
      </c>
    </row>
    <row r="110" spans="1:29" x14ac:dyDescent="0.25">
      <c r="A110">
        <v>408034</v>
      </c>
      <c r="B110" t="s">
        <v>250</v>
      </c>
      <c r="C110">
        <v>0</v>
      </c>
      <c r="D110">
        <v>0</v>
      </c>
      <c r="E110">
        <v>0</v>
      </c>
      <c r="F110" s="2">
        <v>1866.9503549999999</v>
      </c>
      <c r="G110" s="6" t="s">
        <v>36</v>
      </c>
      <c r="H110" s="2">
        <v>1866.9503550000009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7.1400000000000005E-2</v>
      </c>
      <c r="M110" s="2">
        <f>+IFERROR(PRODUCTOS[[#This Row],[PPTO]]*PRODUCTOS[[#This Row],[CANT X MODULO]],"")</f>
        <v>133.30025534700002</v>
      </c>
      <c r="N110" s="2">
        <f>+IFERROR(PRODUCTOS[[#This Row],[PPTO X MODULO]]*32,"")</f>
        <v>4265.6081711040006</v>
      </c>
      <c r="O110" s="2">
        <f>+IFERROR(PRODUCTOS[[#This Row],[PPTO X TORRE]]*22,"")</f>
        <v>93843.379764288009</v>
      </c>
      <c r="P110" s="3">
        <f>+IFERROR(PRODUCTOS[[#This Row],[CANT X MODULO]]*702,"")</f>
        <v>50.122800000000005</v>
      </c>
      <c r="Q110" s="3">
        <f>+SUMIFS(DETALLE_GD_1[CANTIDAD SOLICITADA],DETALLE_GD_1[CODIGO],PRODUCTOS[[#This Row],[CODIGO]])</f>
        <v>14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14</v>
      </c>
      <c r="T110" s="3">
        <f>+IFERROR(PRODUCTOS[[#This Row],[CANTIDAD RECIBIDA]]/PRODUCTOS[[#This Row],[CANT X MODULO]],"")</f>
        <v>196.07843137254901</v>
      </c>
      <c r="U110" s="3">
        <f>+SUMIFS(DETALLE_GD_1[VALOR TOTAL POR ITEM GD],DETALLE_GD_1[CODIGO],PRODUCTOS[[#This Row],[CODIGO]])</f>
        <v>26138</v>
      </c>
      <c r="V110" s="3">
        <f>+IFERROR(PRODUCTOS[[#This Row],[PRECIO DE COMPRA]]/PRODUCTOS[[#This Row],[CANT. COMPRADA]],"")</f>
        <v>1867</v>
      </c>
      <c r="W110" s="3">
        <f>+IFERROR(PRODUCTOS[[#This Row],[PRECIO COMPRA UNITARIO]]*PRODUCTOS[[#This Row],[PPTO FALTANTE]],"")</f>
        <v>67707.875200000009</v>
      </c>
      <c r="X110" s="7">
        <f>+IFERROR(PRODUCTOS[[#This Row],[PROYECCION COMPRA]]/PRODUCTOS[[#This Row],[PPTO TOTAL]]-1,"")</f>
        <v>-0.27850131389059196</v>
      </c>
      <c r="Y110" s="3">
        <f>+IFERROR((PRODUCTOS[[#This Row],[CANT X MODULO]]*704)-PRODUCTOS[[#This Row],[CANT. COMPRADA]],"")</f>
        <v>36.265600000000006</v>
      </c>
      <c r="Z110" s="17">
        <f>+IFERROR(PRODUCTOS[[#This Row],[CANT. COMPRADA]]/PRODUCTOS[[#This Row],[PPTO FALTANTE]],"")</f>
        <v>0.38604076590487951</v>
      </c>
      <c r="AA110" s="3">
        <f>+IFERROR(PRODUCTOS[[#This Row],[PROYECCION COMPRA]]-(PRODUCTOS[[#This Row],[PPTO FALTANTE]]*PRODUCTOS[[#This Row],[PPTO]]),"")</f>
        <v>1.8004057119978825</v>
      </c>
      <c r="AB110" s="3">
        <f>+_xlfn.XLOOKUP(PRODUCTOS[[#This Row],[CODIGO]],DETALLE_GD_1[CODIGO],DETALLE_GD_1[VALOR PPTO],"",0)</f>
        <v>1866.9503999999999</v>
      </c>
      <c r="AC110" s="3">
        <f>+AB110-PRODUCTOS[[#This Row],[PPTO_ACTUALIZADO]]</f>
        <v>4.4999999090578058E-5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407185</v>
      </c>
      <c r="B116" t="s">
        <v>43</v>
      </c>
      <c r="C116">
        <v>0</v>
      </c>
      <c r="D116" t="s">
        <v>240</v>
      </c>
      <c r="E116" t="s">
        <v>399</v>
      </c>
      <c r="F116" s="2">
        <v>6.8783200000000004</v>
      </c>
      <c r="G116" s="6" t="s">
        <v>31</v>
      </c>
      <c r="H116" s="2">
        <v>6.8783200000000004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966</v>
      </c>
      <c r="M116" s="2">
        <f>+IFERROR(PRODUCTOS[[#This Row],[PPTO]]*PRODUCTOS[[#This Row],[CANT X MODULO]],"")</f>
        <v>6644.45712</v>
      </c>
      <c r="N116" s="2">
        <f>+IFERROR(PRODUCTOS[[#This Row],[PPTO X MODULO]]*32,"")</f>
        <v>212622.62784</v>
      </c>
      <c r="O116" s="2">
        <f>+IFERROR(PRODUCTOS[[#This Row],[PPTO X TORRE]]*22,"")</f>
        <v>4677697.8124799998</v>
      </c>
      <c r="P116" s="3">
        <f>+IFERROR(PRODUCTOS[[#This Row],[CANT X MODULO]]*702,"")</f>
        <v>678132</v>
      </c>
      <c r="Q116" s="3">
        <f>+SUMIFS(DETALLE_GD_1[CANTIDAD SOLICITADA],DETALLE_GD_1[CODIGO],PRODUCTOS[[#This Row],[CODIGO]])</f>
        <v>129982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129982</v>
      </c>
      <c r="T116" s="3">
        <f>+IFERROR(PRODUCTOS[[#This Row],[CANTIDAD RECIBIDA]]/PRODUCTOS[[#This Row],[CANT X MODULO]],"")</f>
        <v>134.5569358178054</v>
      </c>
      <c r="U116" s="3">
        <f>+SUMIFS(DETALLE_GD_1[VALOR TOTAL POR ITEM GD],DETALLE_GD_1[CODIGO],PRODUCTOS[[#This Row],[CODIGO]])</f>
        <v>846925</v>
      </c>
      <c r="V116" s="3">
        <f>+IFERROR(PRODUCTOS[[#This Row],[PRECIO DE COMPRA]]/PRODUCTOS[[#This Row],[CANT. COMPRADA]],"")</f>
        <v>6.5157098675201182</v>
      </c>
      <c r="W116" s="3">
        <f>+IFERROR(PRODUCTOS[[#This Row],[PRECIO COMPRA UNITARIO]]*PRODUCTOS[[#This Row],[PPTO FALTANTE]],"")</f>
        <v>3584174.7153452015</v>
      </c>
      <c r="X116" s="7">
        <f>+IFERROR(PRODUCTOS[[#This Row],[PROYECCION COMPRA]]/PRODUCTOS[[#This Row],[PPTO TOTAL]]-1,"")</f>
        <v>-0.23377377953259437</v>
      </c>
      <c r="Y116" s="3">
        <f>+IFERROR((PRODUCTOS[[#This Row],[CANT X MODULO]]*704)-PRODUCTOS[[#This Row],[CANT. COMPRADA]],"")</f>
        <v>550082</v>
      </c>
      <c r="Z116" s="17">
        <f>+IFERROR(PRODUCTOS[[#This Row],[CANT. COMPRADA]]/PRODUCTOS[[#This Row],[PPTO FALTANTE]],"")</f>
        <v>0.23629567955323025</v>
      </c>
      <c r="AA116" s="3">
        <f>+IFERROR(PRODUCTOS[[#This Row],[PROYECCION COMPRA]]-(PRODUCTOS[[#This Row],[PPTO FALTANTE]]*PRODUCTOS[[#This Row],[PPTO]]),"")</f>
        <v>-199465.30689479876</v>
      </c>
      <c r="AB116" s="3">
        <f>+_xlfn.XLOOKUP(PRODUCTOS[[#This Row],[CODIGO]],DETALLE_GD_1[CODIGO],DETALLE_GD_1[VALOR PPTO],"",0)</f>
        <v>6.8783000000000003</v>
      </c>
      <c r="AC116" s="3">
        <f>+AB116-PRODUCTOS[[#This Row],[PPTO_ACTUALIZADO]]</f>
        <v>-2.0000000000131024E-5</v>
      </c>
    </row>
    <row r="117" spans="1:29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92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92</v>
      </c>
      <c r="T117" s="3">
        <f>+IFERROR(PRODUCTOS[[#This Row],[CANTIDAD RECIBIDA]]/PRODUCTOS[[#This Row],[CANT X MODULO]],"")</f>
        <v>131.7579663444325</v>
      </c>
      <c r="U117" s="3">
        <f>+SUMIFS(DETALLE_GD_1[VALOR TOTAL POR ITEM GD],DETALLE_GD_1[CODIGO],PRODUCTOS[[#This Row],[CODIGO]])</f>
        <v>3603697</v>
      </c>
      <c r="V117" s="3">
        <f>+IFERROR(PRODUCTOS[[#This Row],[PRECIO DE COMPRA]]/PRODUCTOS[[#This Row],[CANT. COMPRADA]],"")</f>
        <v>39170.619565217392</v>
      </c>
      <c r="W117" s="3">
        <f>+IFERROR(PRODUCTOS[[#This Row],[PRECIO COMPRA UNITARIO]]*PRODUCTOS[[#This Row],[PPTO FALTANTE]],"")</f>
        <v>15651326.118434785</v>
      </c>
      <c r="X117" s="7">
        <f>+IFERROR(PRODUCTOS[[#This Row],[PROYECCION COMPRA]]/PRODUCTOS[[#This Row],[PPTO TOTAL]]-1,"")</f>
        <v>-0.16612983111028246</v>
      </c>
      <c r="Y117" s="3">
        <f>+IFERROR((PRODUCTOS[[#This Row],[CANT X MODULO]]*704)-PRODUCTOS[[#This Row],[CANT. COMPRADA]],"")</f>
        <v>399.56800000000004</v>
      </c>
      <c r="Z117" s="17">
        <f>+IFERROR(PRODUCTOS[[#This Row],[CANT. COMPRADA]]/PRODUCTOS[[#This Row],[PPTO FALTANTE]],"")</f>
        <v>0.23024866856204698</v>
      </c>
      <c r="AA117" s="3">
        <f>+IFERROR(PRODUCTOS[[#This Row],[PROYECCION COMPRA]]-(PRODUCTOS[[#This Row],[PPTO FALTANTE]]*PRODUCTOS[[#This Row],[PPTO]]),"")</f>
        <v>394654.47163492814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x14ac:dyDescent="0.25">
      <c r="A118">
        <v>412301</v>
      </c>
      <c r="B118" t="s">
        <v>327</v>
      </c>
      <c r="C118">
        <v>0</v>
      </c>
      <c r="D118" t="s">
        <v>240</v>
      </c>
      <c r="E118" t="s">
        <v>399</v>
      </c>
      <c r="F118" s="2">
        <v>388.75977</v>
      </c>
      <c r="G118" s="6" t="s">
        <v>31</v>
      </c>
      <c r="H118" s="2">
        <v>388.75977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21</v>
      </c>
      <c r="M118" s="2">
        <f>+IFERROR(PRODUCTOS[[#This Row],[PPTO]]*PRODUCTOS[[#This Row],[CANT X MODULO]],"")</f>
        <v>8163.9551700000002</v>
      </c>
      <c r="N118" s="2">
        <f>+IFERROR(PRODUCTOS[[#This Row],[PPTO X MODULO]]*32,"")</f>
        <v>261246.56544000001</v>
      </c>
      <c r="O118" s="2">
        <f>+IFERROR(PRODUCTOS[[#This Row],[PPTO X TORRE]]*22,"")</f>
        <v>5747424.4396799998</v>
      </c>
      <c r="P118" s="3">
        <f>+IFERROR(PRODUCTOS[[#This Row],[CANT X MODULO]]*702,"")</f>
        <v>14742</v>
      </c>
      <c r="Q118" s="3">
        <f>+SUMIFS(DETALLE_GD_1[CANTIDAD SOLICITADA],DETALLE_GD_1[CODIGO],PRODUCTOS[[#This Row],[CODIGO]])</f>
        <v>2750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2750</v>
      </c>
      <c r="T118" s="3">
        <f>+IFERROR(PRODUCTOS[[#This Row],[CANTIDAD RECIBIDA]]/PRODUCTOS[[#This Row],[CANT X MODULO]],"")</f>
        <v>130.95238095238096</v>
      </c>
      <c r="U118" s="3">
        <f>+SUMIFS(DETALLE_GD_1[VALOR TOTAL POR ITEM GD],DETALLE_GD_1[CODIGO],PRODUCTOS[[#This Row],[CODIGO]])</f>
        <v>1069090</v>
      </c>
      <c r="V118" s="3">
        <f>+IFERROR(PRODUCTOS[[#This Row],[PRECIO DE COMPRA]]/PRODUCTOS[[#This Row],[CANT. COMPRADA]],"")</f>
        <v>388.76</v>
      </c>
      <c r="W118" s="3">
        <f>+IFERROR(PRODUCTOS[[#This Row],[PRECIO COMPRA UNITARIO]]*PRODUCTOS[[#This Row],[PPTO FALTANTE]],"")</f>
        <v>4678337.84</v>
      </c>
      <c r="X118" s="7">
        <f>+IFERROR(PRODUCTOS[[#This Row],[PROYECCION COMPRA]]/PRODUCTOS[[#This Row],[PPTO TOTAL]]-1,"")</f>
        <v>-0.18601142318619568</v>
      </c>
      <c r="Y118" s="3">
        <f>+IFERROR((PRODUCTOS[[#This Row],[CANT X MODULO]]*704)-PRODUCTOS[[#This Row],[CANT. COMPRADA]],"")</f>
        <v>12034</v>
      </c>
      <c r="Z118" s="17">
        <f>+IFERROR(PRODUCTOS[[#This Row],[CANT. COMPRADA]]/PRODUCTOS[[#This Row],[PPTO FALTANTE]],"")</f>
        <v>0.22851919561243145</v>
      </c>
      <c r="AA118" s="3">
        <f>+IFERROR(PRODUCTOS[[#This Row],[PROYECCION COMPRA]]-(PRODUCTOS[[#This Row],[PPTO FALTANTE]]*PRODUCTOS[[#This Row],[PPTO]]),"")</f>
        <v>2.767819999717176</v>
      </c>
      <c r="AB118" s="3">
        <f>+_xlfn.XLOOKUP(PRODUCTOS[[#This Row],[CODIGO]],DETALLE_GD_1[CODIGO],DETALLE_GD_1[VALOR PPTO],"",0)</f>
        <v>388.75979999999998</v>
      </c>
      <c r="AC118" s="3">
        <f>+AB118-PRODUCTOS[[#This Row],[PPTO_ACTUALIZADO]]</f>
        <v>2.99999999811007E-5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302046</v>
      </c>
      <c r="B123" t="s">
        <v>115</v>
      </c>
      <c r="C123" t="s">
        <v>547</v>
      </c>
      <c r="D123" t="s">
        <v>240</v>
      </c>
      <c r="E123" t="s">
        <v>403</v>
      </c>
      <c r="F123" s="2">
        <v>10156.598467</v>
      </c>
      <c r="G123" s="6" t="s">
        <v>20</v>
      </c>
      <c r="H123" s="2">
        <v>10156.598467000002</v>
      </c>
      <c r="I123" t="b">
        <v>1</v>
      </c>
      <c r="J123" t="str">
        <f>+_xlfn.XLOOKUP(PRODUCTOS[[#This Row],[CODIGO]],P_CRITICOS[CODIGO],P_CRITICOS[DESC CORTA],"",0)</f>
        <v>PINO 2X6X400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34.65</v>
      </c>
      <c r="M123" s="2">
        <f>+IFERROR(PRODUCTOS[[#This Row],[PPTO]]*PRODUCTOS[[#This Row],[CANT X MODULO]],"")</f>
        <v>351926.13688154996</v>
      </c>
      <c r="N123" s="2">
        <f>+IFERROR(PRODUCTOS[[#This Row],[PPTO X MODULO]]*32,"")</f>
        <v>11261636.380209599</v>
      </c>
      <c r="O123" s="2">
        <f>+IFERROR(PRODUCTOS[[#This Row],[PPTO X TORRE]]*22,"")</f>
        <v>247756000.36461118</v>
      </c>
      <c r="P123" s="3">
        <f>+IFERROR(PRODUCTOS[[#This Row],[CANT X MODULO]]*702,"")</f>
        <v>24324.3</v>
      </c>
      <c r="Q123" s="3">
        <f>+SUMIFS(DETALLE_GD_1[CANTIDAD SOLICITADA],DETALLE_GD_1[CODIGO],PRODUCTOS[[#This Row],[CODIGO]])</f>
        <v>4213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4213</v>
      </c>
      <c r="T123" s="3">
        <f>+IFERROR(PRODUCTOS[[#This Row],[CANTIDAD RECIBIDA]]/PRODUCTOS[[#This Row],[CANT X MODULO]],"")</f>
        <v>121.5873015873016</v>
      </c>
      <c r="U123" s="3">
        <f>+SUMIFS(DETALLE_GD_1[VALOR TOTAL POR ITEM GD],DETALLE_GD_1[CODIGO],PRODUCTOS[[#This Row],[CODIGO]])</f>
        <v>43381692</v>
      </c>
      <c r="V123" s="3">
        <f>+IFERROR(PRODUCTOS[[#This Row],[PRECIO DE COMPRA]]/PRODUCTOS[[#This Row],[CANT. COMPRADA]],"")</f>
        <v>10297.102302397341</v>
      </c>
      <c r="W123" s="3">
        <f>+IFERROR(PRODUCTOS[[#This Row],[PRECIO COMPRA UNITARIO]]*PRODUCTOS[[#This Row],[PPTO FALTANTE]],"")</f>
        <v>207801702.72375977</v>
      </c>
      <c r="X123" s="7">
        <f>+IFERROR(PRODUCTOS[[#This Row],[PROYECCION COMPRA]]/PRODUCTOS[[#This Row],[PPTO TOTAL]]-1,"")</f>
        <v>-0.16126470229601908</v>
      </c>
      <c r="Y123" s="3">
        <f>+IFERROR((PRODUCTOS[[#This Row],[CANT X MODULO]]*704)-PRODUCTOS[[#This Row],[CANT. COMPRADA]],"")</f>
        <v>20180.599999999999</v>
      </c>
      <c r="Z123" s="17">
        <f>+IFERROR(PRODUCTOS[[#This Row],[CANT. COMPRADA]]/PRODUCTOS[[#This Row],[PPTO FALTANTE]],"")</f>
        <v>0.2087648533740325</v>
      </c>
      <c r="AA123" s="3">
        <f>+IFERROR(PRODUCTOS[[#This Row],[PROYECCION COMPRA]]-(PRODUCTOS[[#This Row],[PPTO FALTANTE]]*PRODUCTOS[[#This Row],[PPTO]]),"")</f>
        <v>2835451.7006195784</v>
      </c>
      <c r="AB123" s="3">
        <f>+_xlfn.XLOOKUP(PRODUCTOS[[#This Row],[CODIGO]],DETALLE_GD_1[CODIGO],DETALLE_GD_1[VALOR PPTO],"",0)</f>
        <v>10156.5985</v>
      </c>
      <c r="AC123" s="3">
        <f>+AB123-PRODUCTOS[[#This Row],[PPTO_ACTUALIZADO]]</f>
        <v>3.2999998438754119E-5</v>
      </c>
    </row>
    <row r="124" spans="1:29" x14ac:dyDescent="0.25">
      <c r="A124">
        <v>5316484</v>
      </c>
      <c r="B124" t="s">
        <v>96</v>
      </c>
      <c r="C124" t="s">
        <v>602</v>
      </c>
      <c r="D124" t="s">
        <v>258</v>
      </c>
      <c r="E124" t="s">
        <v>405</v>
      </c>
      <c r="F124" s="2">
        <v>4372.7272730000004</v>
      </c>
      <c r="G124" s="6" t="s">
        <v>31</v>
      </c>
      <c r="H124" s="2">
        <v>4372.7272730000004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2295.6818183250002</v>
      </c>
      <c r="N124" s="2">
        <f>+IFERROR(PRODUCTOS[[#This Row],[PPTO X MODULO]]*32,"")</f>
        <v>73461.818186400007</v>
      </c>
      <c r="O124" s="2">
        <f>+IFERROR(PRODUCTOS[[#This Row],[PPTO X TORRE]]*22,"")</f>
        <v>1616160.0001008001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62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62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268837</v>
      </c>
      <c r="V124" s="3">
        <f>+IFERROR(PRODUCTOS[[#This Row],[PRECIO DE COMPRA]]/PRODUCTOS[[#This Row],[CANT. COMPRADA]],"")</f>
        <v>4336.0806451612907</v>
      </c>
      <c r="W124" s="3">
        <f>+IFERROR(PRODUCTOS[[#This Row],[PRECIO COMPRA UNITARIO]]*PRODUCTOS[[#This Row],[PPTO FALTANTE]],"")</f>
        <v>1333778.4064516132</v>
      </c>
      <c r="X124" s="7">
        <f>+IFERROR(PRODUCTOS[[#This Row],[PROYECCION COMPRA]]/PRODUCTOS[[#This Row],[PPTO TOTAL]]-1,"")</f>
        <v>-0.17472378578332259</v>
      </c>
      <c r="Y124" s="3">
        <f>+IFERROR((PRODUCTOS[[#This Row],[CANT X MODULO]]*704)-PRODUCTOS[[#This Row],[CANT. COMPRADA]],"")</f>
        <v>307.60000000000002</v>
      </c>
      <c r="Z124" s="17">
        <f>+IFERROR(PRODUCTOS[[#This Row],[CANT. COMPRADA]]/PRODUCTOS[[#This Row],[PPTO FALTANTE]],"")</f>
        <v>0.20156046814044212</v>
      </c>
      <c r="AA124" s="3">
        <f>+IFERROR(PRODUCTOS[[#This Row],[PROYECCION COMPRA]]-(PRODUCTOS[[#This Row],[PPTO FALTANTE]]*PRODUCTOS[[#This Row],[PPTO]]),"")</f>
        <v>-11272.502723186975</v>
      </c>
      <c r="AB124" s="3">
        <f>+_xlfn.XLOOKUP(PRODUCTOS[[#This Row],[CODIGO]],DETALLE_GD_1[CODIGO],DETALLE_GD_1[VALOR PPTO],"",0)</f>
        <v>4372.7272999999996</v>
      </c>
      <c r="AC124" s="3">
        <f>+AB124-PRODUCTOS[[#This Row],[PPTO_ACTUALIZADO]]</f>
        <v>2.6999999136023689E-5</v>
      </c>
    </row>
    <row r="125" spans="1:29" x14ac:dyDescent="0.25">
      <c r="A125">
        <v>302249</v>
      </c>
      <c r="B125" t="s">
        <v>178</v>
      </c>
      <c r="C125">
        <v>0</v>
      </c>
      <c r="D125" t="s">
        <v>240</v>
      </c>
      <c r="E125" t="s">
        <v>403</v>
      </c>
      <c r="F125" s="2">
        <v>2226.3091479999998</v>
      </c>
      <c r="G125" s="6" t="s">
        <v>20</v>
      </c>
      <c r="H125" s="2">
        <v>2226.3091479999998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6.3000000000000007</v>
      </c>
      <c r="M125" s="2">
        <f>+IFERROR(PRODUCTOS[[#This Row],[PPTO]]*PRODUCTOS[[#This Row],[CANT X MODULO]],"")</f>
        <v>14025.7476324</v>
      </c>
      <c r="N125" s="2">
        <f>+IFERROR(PRODUCTOS[[#This Row],[PPTO X MODULO]]*32,"")</f>
        <v>448823.9242368</v>
      </c>
      <c r="O125" s="2">
        <f>+IFERROR(PRODUCTOS[[#This Row],[PPTO X TORRE]]*22,"")</f>
        <v>9874126.3332096003</v>
      </c>
      <c r="P125" s="3">
        <f>+IFERROR(PRODUCTOS[[#This Row],[CANT X MODULO]]*702,"")</f>
        <v>4422.6000000000004</v>
      </c>
      <c r="Q125" s="3">
        <f>+SUMIFS(DETALLE_GD_1[CANTIDAD SOLICITADA],DETALLE_GD_1[CODIGO],PRODUCTOS[[#This Row],[CODIGO]])</f>
        <v>744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744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1681108</v>
      </c>
      <c r="V125" s="3">
        <f>+IFERROR(PRODUCTOS[[#This Row],[PRECIO DE COMPRA]]/PRODUCTOS[[#This Row],[CANT. COMPRADA]],"")</f>
        <v>2259.5537634408602</v>
      </c>
      <c r="W125" s="3">
        <f>+IFERROR(PRODUCTOS[[#This Row],[PRECIO COMPRA UNITARIO]]*PRODUCTOS[[#This Row],[PPTO FALTANTE]],"")</f>
        <v>8340464.851612905</v>
      </c>
      <c r="X125" s="7">
        <f>+IFERROR(PRODUCTOS[[#This Row],[PROYECCION COMPRA]]/PRODUCTOS[[#This Row],[PPTO TOTAL]]-1,"")</f>
        <v>-0.15532123347850424</v>
      </c>
      <c r="Y125" s="3">
        <f>+IFERROR((PRODUCTOS[[#This Row],[CANT X MODULO]]*704)-PRODUCTOS[[#This Row],[CANT. COMPRADA]],"")</f>
        <v>3691.2000000000007</v>
      </c>
      <c r="Z125" s="17">
        <f>+IFERROR(PRODUCTOS[[#This Row],[CANT. COMPRADA]]/PRODUCTOS[[#This Row],[PPTO FALTANTE]],"")</f>
        <v>0.2015604681404421</v>
      </c>
      <c r="AA125" s="3">
        <f>+IFERROR(PRODUCTOS[[#This Row],[PROYECCION COMPRA]]-(PRODUCTOS[[#This Row],[PPTO FALTANTE]]*PRODUCTOS[[#This Row],[PPTO]]),"")</f>
        <v>122712.52451530378</v>
      </c>
      <c r="AB125" s="3">
        <f>+_xlfn.XLOOKUP(PRODUCTOS[[#This Row],[CODIGO]],DETALLE_GD_1[CODIGO],DETALLE_GD_1[VALOR PPTO],"",0)</f>
        <v>2226.3090999999999</v>
      </c>
      <c r="AC125" s="3">
        <f>+AB125-PRODUCTOS[[#This Row],[PPTO_ACTUALIZADO]]</f>
        <v>-4.799999987881165E-5</v>
      </c>
    </row>
    <row r="126" spans="1:29" x14ac:dyDescent="0.25">
      <c r="A126">
        <v>701043</v>
      </c>
      <c r="B126" t="s">
        <v>197</v>
      </c>
      <c r="C126" t="s">
        <v>548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t="str">
        <f>+_xlfn.XLOOKUP(PRODUCTOS[[#This Row],[CODIGO]],P_CRITICOS[CODIGO],P_CRITICOS[DESC CORTA],"",0)</f>
        <v>VOLCANITA EMPAPELADA CIELO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836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836</v>
      </c>
      <c r="T126" s="3">
        <f>+IFERROR(PRODUCTOS[[#This Row],[CANTIDAD RECIBIDA]]/PRODUCTOS[[#This Row],[CANT X MODULO]],"")</f>
        <v>117.95414462081126</v>
      </c>
      <c r="U126" s="3">
        <f>+SUMIFS(DETALLE_GD_1[VALOR TOTAL POR ITEM GD],DETALLE_GD_1[CODIGO],PRODUCTOS[[#This Row],[CODIGO]])</f>
        <v>18802683</v>
      </c>
      <c r="V126" s="3">
        <f>+IFERROR(PRODUCTOS[[#This Row],[PRECIO DE COMPRA]]/PRODUCTOS[[#This Row],[CANT. COMPRADA]],"")</f>
        <v>22491.247607655503</v>
      </c>
      <c r="W126" s="3">
        <f>+IFERROR(PRODUCTOS[[#This Row],[PRECIO COMPRA UNITARIO]]*PRODUCTOS[[#This Row],[PPTO FALTANTE]],"")</f>
        <v>93419646.063157931</v>
      </c>
      <c r="X126" s="7">
        <f>+IFERROR(PRODUCTOS[[#This Row],[PROYECCION COMPRA]]/PRODUCTOS[[#This Row],[PPTO TOTAL]]-1,"")</f>
        <v>-0.15458475142011519</v>
      </c>
      <c r="Y126" s="3">
        <f>+IFERROR((PRODUCTOS[[#This Row],[CANT X MODULO]]*704)-PRODUCTOS[[#This Row],[CANT. COMPRADA]],"")</f>
        <v>4153.6000000000013</v>
      </c>
      <c r="Z126" s="17">
        <f>+IFERROR(PRODUCTOS[[#This Row],[CANT. COMPRADA]]/PRODUCTOS[[#This Row],[PPTO FALTANTE]],"")</f>
        <v>0.2012711864406779</v>
      </c>
      <c r="AA126" s="3">
        <f>+IFERROR(PRODUCTOS[[#This Row],[PROYECCION COMPRA]]-(PRODUCTOS[[#This Row],[PPTO FALTANTE]]*PRODUCTOS[[#This Row],[PPTO]]),"")</f>
        <v>1432513.6533786952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704022</v>
      </c>
      <c r="B129" t="s">
        <v>330</v>
      </c>
      <c r="C129" t="s">
        <v>669</v>
      </c>
      <c r="D129" t="s">
        <v>240</v>
      </c>
      <c r="E129" t="s">
        <v>402</v>
      </c>
      <c r="F129" s="2">
        <v>306</v>
      </c>
      <c r="G129" s="6" t="s">
        <v>31</v>
      </c>
      <c r="H129" s="2">
        <v>306.00000000000006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14.175000000000001</v>
      </c>
      <c r="M129" s="2">
        <f>+IFERROR(PRODUCTOS[[#This Row],[PPTO]]*PRODUCTOS[[#This Row],[CANT X MODULO]],"")</f>
        <v>4337.55</v>
      </c>
      <c r="N129" s="2">
        <f>+IFERROR(PRODUCTOS[[#This Row],[PPTO X MODULO]]*32,"")</f>
        <v>138801.60000000001</v>
      </c>
      <c r="O129" s="2">
        <f>+IFERROR(PRODUCTOS[[#This Row],[PPTO X TORRE]]*22,"")</f>
        <v>3053635.2</v>
      </c>
      <c r="P129" s="3">
        <f>+IFERROR(PRODUCTOS[[#This Row],[CANT X MODULO]]*702,"")</f>
        <v>9950.85</v>
      </c>
      <c r="Q129" s="3">
        <f>+SUMIFS(DETALLE_GD_1[CANTIDAD SOLICITADA],DETALLE_GD_1[CODIGO],PRODUCTOS[[#This Row],[CODIGO]])</f>
        <v>1610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1610</v>
      </c>
      <c r="T129" s="3">
        <f>+IFERROR(PRODUCTOS[[#This Row],[CANTIDAD RECIBIDA]]/PRODUCTOS[[#This Row],[CANT X MODULO]],"")</f>
        <v>113.58024691358024</v>
      </c>
      <c r="U129" s="3">
        <f>+SUMIFS(DETALLE_GD_1[VALOR TOTAL POR ITEM GD],DETALLE_GD_1[CODIGO],PRODUCTOS[[#This Row],[CODIGO]])</f>
        <v>416003</v>
      </c>
      <c r="V129" s="3">
        <f>+IFERROR(PRODUCTOS[[#This Row],[PRECIO DE COMPRA]]/PRODUCTOS[[#This Row],[CANT. COMPRADA]],"")</f>
        <v>258.38695652173914</v>
      </c>
      <c r="W129" s="3">
        <f>+IFERROR(PRODUCTOS[[#This Row],[PRECIO COMPRA UNITARIO]]*PRODUCTOS[[#This Row],[PPTO FALTANTE]],"")</f>
        <v>2162492.1165217394</v>
      </c>
      <c r="X129" s="7">
        <f>+IFERROR(PRODUCTOS[[#This Row],[PROYECCION COMPRA]]/PRODUCTOS[[#This Row],[PPTO TOTAL]]-1,"")</f>
        <v>-0.29183023678737419</v>
      </c>
      <c r="Y129" s="3">
        <f>+IFERROR((PRODUCTOS[[#This Row],[CANT X MODULO]]*704)-PRODUCTOS[[#This Row],[CANT. COMPRADA]],"")</f>
        <v>8369.2000000000007</v>
      </c>
      <c r="Z129" s="17">
        <f>+IFERROR(PRODUCTOS[[#This Row],[CANT. COMPRADA]]/PRODUCTOS[[#This Row],[PPTO FALTANTE]],"")</f>
        <v>0.19237203077952492</v>
      </c>
      <c r="AA129" s="3">
        <f>+IFERROR(PRODUCTOS[[#This Row],[PROYECCION COMPRA]]-(PRODUCTOS[[#This Row],[PPTO FALTANTE]]*PRODUCTOS[[#This Row],[PPTO]]),"")</f>
        <v>-398483.08347826079</v>
      </c>
      <c r="AB129" s="3">
        <f>+_xlfn.XLOOKUP(PRODUCTOS[[#This Row],[CODIGO]],DETALLE_GD_1[CODIGO],DETALLE_GD_1[VALOR PPTO],"",0)</f>
        <v>306</v>
      </c>
      <c r="AC129" s="3">
        <f>+AB129-PRODUCTOS[[#This Row],[PPTO_ACTUALIZADO]]</f>
        <v>0</v>
      </c>
    </row>
    <row r="130" spans="1:29" x14ac:dyDescent="0.25">
      <c r="A130">
        <v>408088</v>
      </c>
      <c r="B130" t="s">
        <v>109</v>
      </c>
      <c r="C130" t="s">
        <v>614</v>
      </c>
      <c r="D130" t="s">
        <v>240</v>
      </c>
      <c r="E130" t="s">
        <v>399</v>
      </c>
      <c r="F130" s="2">
        <v>17500.092714999999</v>
      </c>
      <c r="G130" s="6" t="s">
        <v>36</v>
      </c>
      <c r="H130" s="2">
        <v>17500.092714999999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0.126</v>
      </c>
      <c r="M130" s="2">
        <f>+IFERROR(PRODUCTOS[[#This Row],[PPTO]]*PRODUCTOS[[#This Row],[CANT X MODULO]],"")</f>
        <v>2205.0116820899998</v>
      </c>
      <c r="N130" s="2">
        <f>+IFERROR(PRODUCTOS[[#This Row],[PPTO X MODULO]]*32,"")</f>
        <v>70560.373826879993</v>
      </c>
      <c r="O130" s="2">
        <f>+IFERROR(PRODUCTOS[[#This Row],[PPTO X TORRE]]*22,"")</f>
        <v>1552328.2241913599</v>
      </c>
      <c r="P130" s="3">
        <f>+IFERROR(PRODUCTOS[[#This Row],[CANT X MODULO]]*702,"")</f>
        <v>88.451999999999998</v>
      </c>
      <c r="Q130" s="3">
        <f>+SUMIFS(DETALLE_GD_1[CANTIDAD SOLICITADA],DETALLE_GD_1[CODIGO],PRODUCTOS[[#This Row],[CODIGO]])</f>
        <v>14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14</v>
      </c>
      <c r="T130" s="3">
        <f>+IFERROR(PRODUCTOS[[#This Row],[CANTIDAD RECIBIDA]]/PRODUCTOS[[#This Row],[CANT X MODULO]],"")</f>
        <v>111.11111111111111</v>
      </c>
      <c r="U130" s="3">
        <f>+SUMIFS(DETALLE_GD_1[VALOR TOTAL POR ITEM GD],DETALLE_GD_1[CODIGO],PRODUCTOS[[#This Row],[CODIGO]])</f>
        <v>245000</v>
      </c>
      <c r="V130" s="3">
        <f>+IFERROR(PRODUCTOS[[#This Row],[PRECIO DE COMPRA]]/PRODUCTOS[[#This Row],[CANT. COMPRADA]],"")</f>
        <v>17500</v>
      </c>
      <c r="W130" s="3">
        <f>+IFERROR(PRODUCTOS[[#This Row],[PRECIO COMPRA UNITARIO]]*PRODUCTOS[[#This Row],[PPTO FALTANTE]],"")</f>
        <v>1307320.0000000002</v>
      </c>
      <c r="X130" s="7">
        <f>+IFERROR(PRODUCTOS[[#This Row],[PROYECCION COMPRA]]/PRODUCTOS[[#This Row],[PPTO TOTAL]]-1,"")</f>
        <v>-0.15783274463040164</v>
      </c>
      <c r="Y130" s="3">
        <f>+IFERROR((PRODUCTOS[[#This Row],[CANT X MODULO]]*704)-PRODUCTOS[[#This Row],[CANT. COMPRADA]],"")</f>
        <v>74.704000000000008</v>
      </c>
      <c r="Z130" s="17">
        <f>+IFERROR(PRODUCTOS[[#This Row],[CANT. COMPRADA]]/PRODUCTOS[[#This Row],[PPTO FALTANTE]],"")</f>
        <v>0.1874062968515742</v>
      </c>
      <c r="AA130" s="3">
        <f>+IFERROR(PRODUCTOS[[#This Row],[PROYECCION COMPRA]]-(PRODUCTOS[[#This Row],[PPTO FALTANTE]]*PRODUCTOS[[#This Row],[PPTO]]),"")</f>
        <v>-6.9261813599150628</v>
      </c>
      <c r="AB130" s="3">
        <f>+_xlfn.XLOOKUP(PRODUCTOS[[#This Row],[CODIGO]],DETALLE_GD_1[CODIGO],DETALLE_GD_1[VALOR PPTO],"",0)</f>
        <v>17500.092700000001</v>
      </c>
      <c r="AC130" s="3">
        <f>+AB130-PRODUCTOS[[#This Row],[PPTO_ACTUALIZADO]]</f>
        <v>-1.4999997802078724E-5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304101</v>
      </c>
      <c r="B133" t="s">
        <v>17</v>
      </c>
      <c r="C133" t="s">
        <v>535</v>
      </c>
      <c r="D133" t="s">
        <v>240</v>
      </c>
      <c r="E133" t="s">
        <v>401</v>
      </c>
      <c r="F133" s="2">
        <v>9657.5879499999992</v>
      </c>
      <c r="G133" s="6" t="s">
        <v>18</v>
      </c>
      <c r="H133" s="2">
        <v>9657.5879500000046</v>
      </c>
      <c r="I133" t="b">
        <v>1</v>
      </c>
      <c r="J133" t="str">
        <f>+_xlfn.XLOOKUP(PRODUCTOS[[#This Row],[CODIGO]],P_CRITICOS[CODIGO],P_CRITICOS[DESC CORTA],"",0)</f>
        <v>OSB 9.5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47.643749999999976</v>
      </c>
      <c r="M133" s="2">
        <f>+IFERROR(PRODUCTOS[[#This Row],[PPTO]]*PRODUCTOS[[#This Row],[CANT X MODULO]],"")</f>
        <v>460123.70589281223</v>
      </c>
      <c r="N133" s="2">
        <f>+IFERROR(PRODUCTOS[[#This Row],[PPTO X MODULO]]*32,"")</f>
        <v>14723958.588569991</v>
      </c>
      <c r="O133" s="2">
        <f>+IFERROR(PRODUCTOS[[#This Row],[PPTO X TORRE]]*22,"")</f>
        <v>323927088.94853979</v>
      </c>
      <c r="P133" s="3">
        <f>+IFERROR(PRODUCTOS[[#This Row],[CANT X MODULO]]*702,"")</f>
        <v>33445.912499999984</v>
      </c>
      <c r="Q133" s="3">
        <f>+SUMIFS(DETALLE_GD_1[CANTIDAD SOLICITADA],DETALLE_GD_1[CODIGO],PRODUCTOS[[#This Row],[CODIGO]])</f>
        <v>4801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4801</v>
      </c>
      <c r="T133" s="3">
        <f>+IFERROR(PRODUCTOS[[#This Row],[CANTIDAD RECIBIDA]]/PRODUCTOS[[#This Row],[CANT X MODULO]],"")</f>
        <v>100.76872622327173</v>
      </c>
      <c r="U133" s="3">
        <f>+SUMIFS(DETALLE_GD_1[VALOR TOTAL POR ITEM GD],DETALLE_GD_1[CODIGO],PRODUCTOS[[#This Row],[CODIGO]])</f>
        <v>46341721</v>
      </c>
      <c r="V133" s="3">
        <f>+IFERROR(PRODUCTOS[[#This Row],[PRECIO DE COMPRA]]/PRODUCTOS[[#This Row],[CANT. COMPRADA]],"")</f>
        <v>9652.5142678608627</v>
      </c>
      <c r="W133" s="3">
        <f>+IFERROR(PRODUCTOS[[#This Row],[PRECIO COMPRA UNITARIO]]*PRODUCTOS[[#This Row],[PPTO FALTANTE]],"")</f>
        <v>277415190.56117457</v>
      </c>
      <c r="X133" s="7">
        <f>+IFERROR(PRODUCTOS[[#This Row],[PROYECCION COMPRA]]/PRODUCTOS[[#This Row],[PPTO TOTAL]]-1,"")</f>
        <v>-0.14358755403366175</v>
      </c>
      <c r="Y133" s="3">
        <f>+IFERROR((PRODUCTOS[[#This Row],[CANT X MODULO]]*704)-PRODUCTOS[[#This Row],[CANT. COMPRADA]],"")</f>
        <v>28740.199999999983</v>
      </c>
      <c r="Z133" s="17">
        <f>+IFERROR(PRODUCTOS[[#This Row],[CANT. COMPRADA]]/PRODUCTOS[[#This Row],[PPTO FALTANTE]],"")</f>
        <v>0.16704824601081422</v>
      </c>
      <c r="AA133" s="3">
        <f>+IFERROR(PRODUCTOS[[#This Row],[PROYECCION COMPRA]]-(PRODUCTOS[[#This Row],[PPTO FALTANTE]]*PRODUCTOS[[#This Row],[PPTO]]),"")</f>
        <v>-145818.63941526413</v>
      </c>
      <c r="AB133" s="3">
        <f>+_xlfn.XLOOKUP(PRODUCTOS[[#This Row],[CODIGO]],DETALLE_GD_1[CODIGO],DETALLE_GD_1[VALOR PPTO],"",0)</f>
        <v>9657.5879999999997</v>
      </c>
      <c r="AC133" s="3">
        <f>+AB133-PRODUCTOS[[#This Row],[PPTO_ACTUALIZADO]]</f>
        <v>4.9999995098914951E-5</v>
      </c>
    </row>
    <row r="134" spans="1:29" x14ac:dyDescent="0.25">
      <c r="A134">
        <v>1901008</v>
      </c>
      <c r="B134" t="s">
        <v>278</v>
      </c>
      <c r="C134" t="s">
        <v>540</v>
      </c>
      <c r="D134" t="s">
        <v>240</v>
      </c>
      <c r="E134" t="s">
        <v>404</v>
      </c>
      <c r="F134" s="2">
        <v>2112.795779</v>
      </c>
      <c r="G134" s="6" t="s">
        <v>26</v>
      </c>
      <c r="H134" s="2">
        <v>2112.795779</v>
      </c>
      <c r="I134" t="b">
        <v>1</v>
      </c>
      <c r="J134" t="str">
        <f>+_xlfn.XLOOKUP(PRODUCTOS[[#This Row],[CODIGO]],P_CRITICOS[CODIGO],P_CRITICOS[DESC CORTA],"",0)</f>
        <v>AISLAN GLASS 90MM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62.430325650000007</v>
      </c>
      <c r="M134" s="2">
        <f>+IFERROR(PRODUCTOS[[#This Row],[PPTO]]*PRODUCTOS[[#This Row],[CANT X MODULO]],"")</f>
        <v>131902.52851491544</v>
      </c>
      <c r="N134" s="2">
        <f>+IFERROR(PRODUCTOS[[#This Row],[PPTO X MODULO]]*32,"")</f>
        <v>4220880.912477294</v>
      </c>
      <c r="O134" s="2">
        <f>+IFERROR(PRODUCTOS[[#This Row],[PPTO X TORRE]]*22,"")</f>
        <v>92859380.074500471</v>
      </c>
      <c r="P134" s="3">
        <f>+IFERROR(PRODUCTOS[[#This Row],[CANT X MODULO]]*702,"")</f>
        <v>43826.088606300007</v>
      </c>
      <c r="Q134" s="3">
        <f>+SUMIFS(DETALLE_GD_1[CANTIDAD SOLICITADA],DETALLE_GD_1[CODIGO],PRODUCTOS[[#This Row],[CODIGO]])</f>
        <v>6207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6207</v>
      </c>
      <c r="T134" s="3">
        <f>+IFERROR(PRODUCTOS[[#This Row],[CANTIDAD RECIBIDA]]/PRODUCTOS[[#This Row],[CANT X MODULO]],"")</f>
        <v>99.422835543065915</v>
      </c>
      <c r="U134" s="3">
        <f>+SUMIFS(DETALLE_GD_1[VALOR TOTAL POR ITEM GD],DETALLE_GD_1[CODIGO],PRODUCTOS[[#This Row],[CODIGO]])</f>
        <v>12785089</v>
      </c>
      <c r="V134" s="3">
        <f>+IFERROR(PRODUCTOS[[#This Row],[PRECIO DE COMPRA]]/PRODUCTOS[[#This Row],[CANT. COMPRADA]],"")</f>
        <v>2059.785564685033</v>
      </c>
      <c r="W134" s="3">
        <f>+IFERROR(PRODUCTOS[[#This Row],[PRECIO COMPRA UNITARIO]]*PRODUCTOS[[#This Row],[PPTO FALTANTE]],"")</f>
        <v>77744441.83500886</v>
      </c>
      <c r="X134" s="7">
        <f>+IFERROR(PRODUCTOS[[#This Row],[PROYECCION COMPRA]]/PRODUCTOS[[#This Row],[PPTO TOTAL]]-1,"")</f>
        <v>-0.1627723362719522</v>
      </c>
      <c r="Y134" s="3">
        <f>+IFERROR((PRODUCTOS[[#This Row],[CANT X MODULO]]*704)-PRODUCTOS[[#This Row],[CANT. COMPRADA]],"")</f>
        <v>37743.949257600005</v>
      </c>
      <c r="Z134" s="17">
        <f>+IFERROR(PRODUCTOS[[#This Row],[CANT. COMPRADA]]/PRODUCTOS[[#This Row],[PPTO FALTANTE]],"")</f>
        <v>0.16445019988866633</v>
      </c>
      <c r="AA134" s="3">
        <f>+IFERROR(PRODUCTOS[[#This Row],[PROYECCION COMPRA]]-(PRODUCTOS[[#This Row],[PPTO FALTANTE]]*PRODUCTOS[[#This Row],[PPTO]]),"")</f>
        <v>-2000814.8392386138</v>
      </c>
      <c r="AB134" s="3">
        <f>+_xlfn.XLOOKUP(PRODUCTOS[[#This Row],[CODIGO]],DETALLE_GD_1[CODIGO],DETALLE_GD_1[VALOR PPTO],"",0)</f>
        <v>2112.7957999999999</v>
      </c>
      <c r="AC134" s="3">
        <f>+AB134-PRODUCTOS[[#This Row],[PPTO_ACTUALIZADO]]</f>
        <v>2.0999999833293259E-5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79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79</v>
      </c>
      <c r="T150" s="3">
        <f>+IFERROR(PRODUCTOS[[#This Row],[CANTIDAD RECIBIDA]]/PRODUCTOS[[#This Row],[CANT X MODULO]],"")</f>
        <v>85.986394557823132</v>
      </c>
      <c r="U150" s="3">
        <f>+SUMIFS(DETALLE_GD_1[VALOR TOTAL POR ITEM GD],DETALLE_GD_1[CODIGO],PRODUCTOS[[#This Row],[CODIGO]])</f>
        <v>13251</v>
      </c>
      <c r="V150" s="3">
        <f>+IFERROR(PRODUCTOS[[#This Row],[PRECIO DE COMPRA]]/PRODUCTOS[[#This Row],[CANT. COMPRADA]],"")</f>
        <v>167.73417721518987</v>
      </c>
      <c r="W150" s="3">
        <f>+IFERROR(PRODUCTOS[[#This Row],[PRECIO COMPRA UNITARIO]]*PRODUCTOS[[#This Row],[PPTO FALTANTE]],"")</f>
        <v>95239.465822784798</v>
      </c>
      <c r="X150" s="7">
        <f>+IFERROR(PRODUCTOS[[#This Row],[PROYECCION COMPRA]]/PRODUCTOS[[#This Row],[PPTO TOTAL]]-1,"")</f>
        <v>-0.12219566081616107</v>
      </c>
      <c r="Y150" s="3">
        <f>+IFERROR((PRODUCTOS[[#This Row],[CANT X MODULO]]*704)-PRODUCTOS[[#This Row],[CANT. COMPRADA]],"")</f>
        <v>567.79999999999995</v>
      </c>
      <c r="Z150" s="17">
        <f>+IFERROR(PRODUCTOS[[#This Row],[CANT. COMPRADA]]/PRODUCTOS[[#This Row],[PPTO FALTANTE]],"")</f>
        <v>0.13913349771046143</v>
      </c>
      <c r="AA150" s="3">
        <f>+IFERROR(PRODUCTOS[[#This Row],[PROYECCION COMPRA]]-(PRODUCTOS[[#This Row],[PPTO FALTANTE]]*PRODUCTOS[[#This Row],[PPTO]]),"")</f>
        <v>-6.0645496151846601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x14ac:dyDescent="0.25">
      <c r="A151">
        <v>412260</v>
      </c>
      <c r="B151" t="s">
        <v>41</v>
      </c>
      <c r="C151" t="s">
        <v>551</v>
      </c>
      <c r="D151" t="s">
        <v>240</v>
      </c>
      <c r="E151" t="s">
        <v>399</v>
      </c>
      <c r="F151" s="2">
        <v>87567.442477999997</v>
      </c>
      <c r="G151" s="6" t="s">
        <v>31</v>
      </c>
      <c r="H151" s="2">
        <v>87567.442477999983</v>
      </c>
      <c r="I151" t="b">
        <v>1</v>
      </c>
      <c r="J151" t="str">
        <f>+_xlfn.XLOOKUP(PRODUCTOS[[#This Row],[CODIGO]],P_CRITICOS[CODIGO],P_CRITICOS[DESC CORTA],"",0)</f>
        <v>HOLDOWN PB1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5.7750000000000004</v>
      </c>
      <c r="M151" s="2">
        <f>+IFERROR(PRODUCTOS[[#This Row],[PPTO]]*PRODUCTOS[[#This Row],[CANT X MODULO]],"")</f>
        <v>505701.98031045002</v>
      </c>
      <c r="N151" s="2">
        <f>+IFERROR(PRODUCTOS[[#This Row],[PPTO X MODULO]]*32,"")</f>
        <v>16182463.369934401</v>
      </c>
      <c r="O151" s="2">
        <f>+IFERROR(PRODUCTOS[[#This Row],[PPTO X TORRE]]*22,"")</f>
        <v>356014194.13855684</v>
      </c>
      <c r="P151" s="3">
        <f>+IFERROR(PRODUCTOS[[#This Row],[CANT X MODULO]]*702,"")</f>
        <v>4054.05</v>
      </c>
      <c r="Q151" s="3">
        <f>+SUMIFS(DETALLE_GD_1[CANTIDAD SOLICITADA],DETALLE_GD_1[CODIGO],PRODUCTOS[[#This Row],[CODIGO]])</f>
        <v>492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492</v>
      </c>
      <c r="T151" s="3">
        <f>+IFERROR(PRODUCTOS[[#This Row],[CANTIDAD RECIBIDA]]/PRODUCTOS[[#This Row],[CANT X MODULO]],"")</f>
        <v>85.194805194805184</v>
      </c>
      <c r="U151" s="3">
        <f>+SUMIFS(DETALLE_GD_1[VALOR TOTAL POR ITEM GD],DETALLE_GD_1[CODIGO],PRODUCTOS[[#This Row],[CODIGO]])</f>
        <v>42755890</v>
      </c>
      <c r="V151" s="3">
        <f>+IFERROR(PRODUCTOS[[#This Row],[PRECIO DE COMPRA]]/PRODUCTOS[[#This Row],[CANT. COMPRADA]],"")</f>
        <v>86902.215447154478</v>
      </c>
      <c r="W151" s="3">
        <f>+IFERROR(PRODUCTOS[[#This Row],[PRECIO COMPRA UNITARIO]]*PRODUCTOS[[#This Row],[PPTO FALTANTE]],"")</f>
        <v>310553757.12195128</v>
      </c>
      <c r="X151" s="7">
        <f>+IFERROR(PRODUCTOS[[#This Row],[PROYECCION COMPRA]]/PRODUCTOS[[#This Row],[PPTO TOTAL]]-1,"")</f>
        <v>-0.12769276552752518</v>
      </c>
      <c r="Y151" s="3">
        <f>+IFERROR((PRODUCTOS[[#This Row],[CANT X MODULO]]*704)-PRODUCTOS[[#This Row],[CANT. COMPRADA]],"")</f>
        <v>3573.6000000000004</v>
      </c>
      <c r="Z151" s="17">
        <f>+IFERROR(PRODUCTOS[[#This Row],[CANT. COMPRADA]]/PRODUCTOS[[#This Row],[PPTO FALTANTE]],"")</f>
        <v>0.13767629281396909</v>
      </c>
      <c r="AA151" s="3">
        <f>+IFERROR(PRODUCTOS[[#This Row],[PROYECCION COMPRA]]-(PRODUCTOS[[#This Row],[PPTO FALTANTE]]*PRODUCTOS[[#This Row],[PPTO]]),"")</f>
        <v>-2377255.3174295425</v>
      </c>
      <c r="AB151" s="3">
        <f>+_xlfn.XLOOKUP(PRODUCTOS[[#This Row],[CODIGO]],DETALLE_GD_1[CODIGO],DETALLE_GD_1[VALOR PPTO],"",0)</f>
        <v>87567.442500000005</v>
      </c>
      <c r="AC151" s="3">
        <f>+AB151-PRODUCTOS[[#This Row],[PPTO_ACTUALIZADO]]</f>
        <v>2.2000021999701858E-5</v>
      </c>
    </row>
    <row r="152" spans="1:29" x14ac:dyDescent="0.25">
      <c r="A152">
        <v>1405006</v>
      </c>
      <c r="B152" t="s">
        <v>199</v>
      </c>
      <c r="C152">
        <v>0</v>
      </c>
      <c r="D152" t="s">
        <v>244</v>
      </c>
      <c r="E152" t="s">
        <v>409</v>
      </c>
      <c r="F152" s="2">
        <v>35.19746</v>
      </c>
      <c r="G152" s="6" t="s">
        <v>31</v>
      </c>
      <c r="H152" s="2">
        <v>35.197460000000007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30.450000000000003</v>
      </c>
      <c r="M152" s="2">
        <f>+IFERROR(PRODUCTOS[[#This Row],[PPTO]]*PRODUCTOS[[#This Row],[CANT X MODULO]],"")</f>
        <v>1071.762657</v>
      </c>
      <c r="N152" s="2">
        <f>+IFERROR(PRODUCTOS[[#This Row],[PPTO X MODULO]]*32,"")</f>
        <v>34296.405024</v>
      </c>
      <c r="O152" s="2">
        <f>+IFERROR(PRODUCTOS[[#This Row],[PPTO X TORRE]]*22,"")</f>
        <v>754520.91052799998</v>
      </c>
      <c r="P152" s="3">
        <f>+IFERROR(PRODUCTOS[[#This Row],[CANT X MODULO]]*702,"")</f>
        <v>21375.9</v>
      </c>
      <c r="Q152" s="3">
        <f>+SUMIFS(DETALLE_GD_1[CANTIDAD SOLICITADA],DETALLE_GD_1[CODIGO],PRODUCTOS[[#This Row],[CODIGO]])</f>
        <v>2550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2550</v>
      </c>
      <c r="T152" s="3">
        <f>+IFERROR(PRODUCTOS[[#This Row],[CANTIDAD RECIBIDA]]/PRODUCTOS[[#This Row],[CANT X MODULO]],"")</f>
        <v>83.743842364532014</v>
      </c>
      <c r="U152" s="3">
        <f>+SUMIFS(DETALLE_GD_1[VALOR TOTAL POR ITEM GD],DETALLE_GD_1[CODIGO],PRODUCTOS[[#This Row],[CODIGO]])</f>
        <v>89970</v>
      </c>
      <c r="V152" s="3">
        <f>+IFERROR(PRODUCTOS[[#This Row],[PRECIO DE COMPRA]]/PRODUCTOS[[#This Row],[CANT. COMPRADA]],"")</f>
        <v>35.28235294117647</v>
      </c>
      <c r="W152" s="3">
        <f>+IFERROR(PRODUCTOS[[#This Row],[PRECIO COMPRA UNITARIO]]*PRODUCTOS[[#This Row],[PPTO FALTANTE]],"")</f>
        <v>666370.74352941185</v>
      </c>
      <c r="X152" s="7">
        <f>+IFERROR(PRODUCTOS[[#This Row],[PROYECCION COMPRA]]/PRODUCTOS[[#This Row],[PPTO TOTAL]]-1,"")</f>
        <v>-0.11682932277768454</v>
      </c>
      <c r="Y152" s="3">
        <f>+IFERROR((PRODUCTOS[[#This Row],[CANT X MODULO]]*704)-PRODUCTOS[[#This Row],[CANT. COMPRADA]],"")</f>
        <v>18886.800000000003</v>
      </c>
      <c r="Z152" s="17">
        <f>+IFERROR(PRODUCTOS[[#This Row],[CANT. COMPRADA]]/PRODUCTOS[[#This Row],[PPTO FALTANTE]],"")</f>
        <v>0.13501493106296458</v>
      </c>
      <c r="AA152" s="3">
        <f>+IFERROR(PRODUCTOS[[#This Row],[PROYECCION COMPRA]]-(PRODUCTOS[[#This Row],[PPTO FALTANTE]]*PRODUCTOS[[#This Row],[PPTO]]),"")</f>
        <v>1603.3560014117975</v>
      </c>
      <c r="AB152" s="3">
        <f>+_xlfn.XLOOKUP(PRODUCTOS[[#This Row],[CODIGO]],DETALLE_GD_1[CODIGO],DETALLE_GD_1[VALOR PPTO],"",0)</f>
        <v>35.197499999999998</v>
      </c>
      <c r="AC152" s="3">
        <f>+AB152-PRODUCTOS[[#This Row],[PPTO_ACTUALIZADO]]</f>
        <v>3.9999999991380264E-5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 t="s">
        <v>166</v>
      </c>
      <c r="B155" t="s">
        <v>167</v>
      </c>
      <c r="C155" t="s">
        <v>534</v>
      </c>
      <c r="D155" t="s">
        <v>244</v>
      </c>
      <c r="E155">
        <v>0</v>
      </c>
      <c r="F155" s="2">
        <v>11882.387917</v>
      </c>
      <c r="G155" s="6" t="s">
        <v>26</v>
      </c>
      <c r="H155" s="2">
        <v>11882.387917</v>
      </c>
      <c r="I155" t="b">
        <v>1</v>
      </c>
      <c r="J155" t="str">
        <f>+_xlfn.XLOOKUP(PRODUCTOS[[#This Row],[CODIGO]],P_CRITICOS[CODIGO],P_CRITICOS[DESC CORTA],"",0)</f>
        <v>PISO TARKET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7.6124999999999998</v>
      </c>
      <c r="M155" s="2">
        <f>+IFERROR(PRODUCTOS[[#This Row],[PPTO]]*PRODUCTOS[[#This Row],[CANT X MODULO]],"")</f>
        <v>90454.678018162493</v>
      </c>
      <c r="N155" s="2">
        <f>+IFERROR(PRODUCTOS[[#This Row],[PPTO X MODULO]]*32,"")</f>
        <v>2894549.6965811998</v>
      </c>
      <c r="O155" s="2">
        <f>+IFERROR(PRODUCTOS[[#This Row],[PPTO X TORRE]]*22,"")</f>
        <v>63680093.324786395</v>
      </c>
      <c r="P155" s="3">
        <f>+IFERROR(PRODUCTOS[[#This Row],[CANT X MODULO]]*702,"")</f>
        <v>5343.9749999999995</v>
      </c>
      <c r="Q155" s="3">
        <f>+SUMIFS(DETALLE_GD_1[CANTIDAD SOLICITADA],DETALLE_GD_1[CODIGO],PRODUCTOS[[#This Row],[CODIGO]])</f>
        <v>600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600</v>
      </c>
      <c r="T155" s="3">
        <f>+IFERROR(PRODUCTOS[[#This Row],[CANTIDAD RECIBIDA]]/PRODUCTOS[[#This Row],[CANT X MODULO]],"")</f>
        <v>78.817733990147786</v>
      </c>
      <c r="U155" s="3">
        <f>+SUMIFS(DETALLE_GD_1[VALOR TOTAL POR ITEM GD],DETALLE_GD_1[CODIGO],PRODUCTOS[[#This Row],[CODIGO]])</f>
        <v>8068216</v>
      </c>
      <c r="V155" s="3">
        <f>+IFERROR(PRODUCTOS[[#This Row],[PRECIO DE COMPRA]]/PRODUCTOS[[#This Row],[CANT. COMPRADA]],"")</f>
        <v>13447.026666666667</v>
      </c>
      <c r="W155" s="3">
        <f>+IFERROR(PRODUCTOS[[#This Row],[PRECIO COMPRA UNITARIO]]*PRODUCTOS[[#This Row],[PPTO FALTANTE]],"")</f>
        <v>63997089.311999999</v>
      </c>
      <c r="X155" s="7">
        <f>+IFERROR(PRODUCTOS[[#This Row],[PROYECCION COMPRA]]/PRODUCTOS[[#This Row],[PPTO TOTAL]]-1,"")</f>
        <v>4.977944765200526E-3</v>
      </c>
      <c r="Y155" s="3">
        <f>+IFERROR((PRODUCTOS[[#This Row],[CANT X MODULO]]*704)-PRODUCTOS[[#This Row],[CANT. COMPRADA]],"")</f>
        <v>4759.2</v>
      </c>
      <c r="Z155" s="17">
        <f>+IFERROR(PRODUCTOS[[#This Row],[CANT. COMPRADA]]/PRODUCTOS[[#This Row],[PPTO FALTANTE]],"")</f>
        <v>0.12607160867372669</v>
      </c>
      <c r="AA155" s="3">
        <f>+IFERROR(PRODUCTOS[[#This Row],[PROYECCION COMPRA]]-(PRODUCTOS[[#This Row],[PPTO FALTANTE]]*PRODUCTOS[[#This Row],[PPTO]]),"")</f>
        <v>7446428.7374136001</v>
      </c>
      <c r="AB155" s="3">
        <f>+_xlfn.XLOOKUP(PRODUCTOS[[#This Row],[CODIGO]],DETALLE_GD_1[CODIGO],DETALLE_GD_1[VALOR PPTO],"",0)</f>
        <v>11882.3879</v>
      </c>
      <c r="AC155" s="3">
        <f>+AB155-PRODUCTOS[[#This Row],[PPTO_ACTUALIZADO]]</f>
        <v>-1.7000000298139639E-5</v>
      </c>
    </row>
    <row r="156" spans="1:29" x14ac:dyDescent="0.25">
      <c r="A156" t="s">
        <v>286</v>
      </c>
      <c r="B156" t="s">
        <v>287</v>
      </c>
      <c r="C156" t="s">
        <v>530</v>
      </c>
      <c r="D156" t="s">
        <v>244</v>
      </c>
      <c r="E156" t="s">
        <v>408</v>
      </c>
      <c r="F156" s="2">
        <v>350139</v>
      </c>
      <c r="G156" s="6" t="s">
        <v>31</v>
      </c>
      <c r="H156" s="2">
        <v>350139</v>
      </c>
      <c r="I156" t="b">
        <v>1</v>
      </c>
      <c r="J156" t="str">
        <f>+_xlfn.XLOOKUP(PRODUCTOS[[#This Row],[CODIGO]],P_CRITICOS[CODIGO],P_CRITICOS[DESC CORTA],"",0)</f>
        <v>VENTANA V.05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0.52500000000000002</v>
      </c>
      <c r="M156" s="2">
        <f>+IFERROR(PRODUCTOS[[#This Row],[PPTO]]*PRODUCTOS[[#This Row],[CANT X MODULO]],"")</f>
        <v>183822.97500000001</v>
      </c>
      <c r="N156" s="2">
        <f>+IFERROR(PRODUCTOS[[#This Row],[PPTO X MODULO]]*32,"")</f>
        <v>5882335.2000000002</v>
      </c>
      <c r="O156" s="2">
        <f>+IFERROR(PRODUCTOS[[#This Row],[PPTO X TORRE]]*22,"")</f>
        <v>129411374.40000001</v>
      </c>
      <c r="P156" s="3">
        <f>+IFERROR(PRODUCTOS[[#This Row],[CANT X MODULO]]*702,"")</f>
        <v>368.55</v>
      </c>
      <c r="Q156" s="3">
        <f>+SUMIFS(DETALLE_GD_1[CANTIDAD SOLICITADA],DETALLE_GD_1[CODIGO],PRODUCTOS[[#This Row],[CODIGO]])</f>
        <v>41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41</v>
      </c>
      <c r="T156" s="3">
        <f>+IFERROR(PRODUCTOS[[#This Row],[CANTIDAD RECIBIDA]]/PRODUCTOS[[#This Row],[CANT X MODULO]],"")</f>
        <v>78.095238095238088</v>
      </c>
      <c r="U156" s="3">
        <f>+SUMIFS(DETALLE_GD_1[VALOR TOTAL POR ITEM GD],DETALLE_GD_1[CODIGO],PRODUCTOS[[#This Row],[CODIGO]])</f>
        <v>15656989</v>
      </c>
      <c r="V156" s="3">
        <f>+IFERROR(PRODUCTOS[[#This Row],[PRECIO DE COMPRA]]/PRODUCTOS[[#This Row],[CANT. COMPRADA]],"")</f>
        <v>381877.78048780491</v>
      </c>
      <c r="W156" s="3">
        <f>+IFERROR(PRODUCTOS[[#This Row],[PRECIO COMPRA UNITARIO]]*PRODUCTOS[[#This Row],[PPTO FALTANTE]],"")</f>
        <v>125485038.6682927</v>
      </c>
      <c r="X156" s="7">
        <f>+IFERROR(PRODUCTOS[[#This Row],[PROYECCION COMPRA]]/PRODUCTOS[[#This Row],[PPTO TOTAL]]-1,"")</f>
        <v>-3.0339958523053157E-2</v>
      </c>
      <c r="Y156" s="3">
        <f>+IFERROR((PRODUCTOS[[#This Row],[CANT X MODULO]]*704)-PRODUCTOS[[#This Row],[CANT. COMPRADA]],"")</f>
        <v>328.6</v>
      </c>
      <c r="Z156" s="17">
        <f>+IFERROR(PRODUCTOS[[#This Row],[CANT. COMPRADA]]/PRODUCTOS[[#This Row],[PPTO FALTANTE]],"")</f>
        <v>0.1247717589774802</v>
      </c>
      <c r="AA156" s="3">
        <f>+IFERROR(PRODUCTOS[[#This Row],[PROYECCION COMPRA]]-(PRODUCTOS[[#This Row],[PPTO FALTANTE]]*PRODUCTOS[[#This Row],[PPTO]]),"")</f>
        <v>10429363.268292695</v>
      </c>
      <c r="AB156" s="3">
        <f>+_xlfn.XLOOKUP(PRODUCTOS[[#This Row],[CODIGO]],DETALLE_GD_1[CODIGO],DETALLE_GD_1[VALOR PPTO],"",0)</f>
        <v>350139</v>
      </c>
      <c r="AC156" s="3">
        <f>+AB156-PRODUCTOS[[#This Row],[PPTO_ACTUALIZADO]]</f>
        <v>0</v>
      </c>
    </row>
    <row r="157" spans="1:29" x14ac:dyDescent="0.25">
      <c r="A157">
        <v>1901086</v>
      </c>
      <c r="B157" t="s">
        <v>279</v>
      </c>
      <c r="C157" t="s">
        <v>550</v>
      </c>
      <c r="D157" t="s">
        <v>240</v>
      </c>
      <c r="E157" t="s">
        <v>404</v>
      </c>
      <c r="F157" s="2">
        <v>3711.5870410000002</v>
      </c>
      <c r="G157" s="6" t="s">
        <v>26</v>
      </c>
      <c r="H157" s="2">
        <v>3711.5870410000002</v>
      </c>
      <c r="I157" t="b">
        <v>1</v>
      </c>
      <c r="J157" t="str">
        <f>+_xlfn.XLOOKUP(PRODUCTOS[[#This Row],[CODIGO]],P_CRITICOS[CODIGO],P_CRITICOS[DESC CORTA],"",0)</f>
        <v>AISLAN GLASS 140MM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31.794434700000004</v>
      </c>
      <c r="M157" s="2">
        <f>+IFERROR(PRODUCTOS[[#This Row],[PPTO]]*PRODUCTOS[[#This Row],[CANT X MODULO]],"")</f>
        <v>118007.81180844075</v>
      </c>
      <c r="N157" s="2">
        <f>+IFERROR(PRODUCTOS[[#This Row],[PPTO X MODULO]]*32,"")</f>
        <v>3776249.9778701039</v>
      </c>
      <c r="O157" s="2">
        <f>+IFERROR(PRODUCTOS[[#This Row],[PPTO X TORRE]]*22,"")</f>
        <v>83077499.513142288</v>
      </c>
      <c r="P157" s="3">
        <f>+IFERROR(PRODUCTOS[[#This Row],[CANT X MODULO]]*702,"")</f>
        <v>22319.693159400002</v>
      </c>
      <c r="Q157" s="3">
        <f>+SUMIFS(DETALLE_GD_1[CANTIDAD SOLICITADA],DETALLE_GD_1[CODIGO],PRODUCTOS[[#This Row],[CODIGO]])</f>
        <v>2436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2436</v>
      </c>
      <c r="T157" s="3">
        <f>+IFERROR(PRODUCTOS[[#This Row],[CANTIDAD RECIBIDA]]/PRODUCTOS[[#This Row],[CANT X MODULO]],"")</f>
        <v>76.617182314614311</v>
      </c>
      <c r="U157" s="3">
        <f>+SUMIFS(DETALLE_GD_1[VALOR TOTAL POR ITEM GD],DETALLE_GD_1[CODIGO],PRODUCTOS[[#This Row],[CODIGO]])</f>
        <v>8849507</v>
      </c>
      <c r="V157" s="3">
        <f>+IFERROR(PRODUCTOS[[#This Row],[PRECIO DE COMPRA]]/PRODUCTOS[[#This Row],[CANT. COMPRADA]],"")</f>
        <v>3632.8025451559934</v>
      </c>
      <c r="W157" s="3">
        <f>+IFERROR(PRODUCTOS[[#This Row],[PRECIO COMPRA UNITARIO]]*PRODUCTOS[[#This Row],[PPTO FALTANTE]],"")</f>
        <v>72464536.923169062</v>
      </c>
      <c r="X157" s="7">
        <f>+IFERROR(PRODUCTOS[[#This Row],[PROYECCION COMPRA]]/PRODUCTOS[[#This Row],[PPTO TOTAL]]-1,"")</f>
        <v>-0.1277477373797743</v>
      </c>
      <c r="Y157" s="3">
        <f>+IFERROR((PRODUCTOS[[#This Row],[CANT X MODULO]]*704)-PRODUCTOS[[#This Row],[CANT. COMPRADA]],"")</f>
        <v>19947.282028800004</v>
      </c>
      <c r="Z157" s="17">
        <f>+IFERROR(PRODUCTOS[[#This Row],[CANT. COMPRADA]]/PRODUCTOS[[#This Row],[PPTO FALTANTE]],"")</f>
        <v>0.12212190094283967</v>
      </c>
      <c r="AA157" s="3">
        <f>+IFERROR(PRODUCTOS[[#This Row],[PROYECCION COMPRA]]-(PRODUCTOS[[#This Row],[PPTO FALTANTE]]*PRODUCTOS[[#This Row],[PPTO]]),"")</f>
        <v>-1571536.5580972284</v>
      </c>
      <c r="AB157" s="3">
        <f>+_xlfn.XLOOKUP(PRODUCTOS[[#This Row],[CODIGO]],DETALLE_GD_1[CODIGO],DETALLE_GD_1[VALOR PPTO],"",0)</f>
        <v>3711.587</v>
      </c>
      <c r="AC157" s="3">
        <f>+AB157-PRODUCTOS[[#This Row],[PPTO_ACTUALIZADO]]</f>
        <v>-4.1000000237545464E-5</v>
      </c>
    </row>
    <row r="158" spans="1:29" x14ac:dyDescent="0.25">
      <c r="A158">
        <v>1206002</v>
      </c>
      <c r="B158" t="s">
        <v>192</v>
      </c>
      <c r="C158">
        <v>0</v>
      </c>
      <c r="D158" t="s">
        <v>244</v>
      </c>
      <c r="E158" t="s">
        <v>406</v>
      </c>
      <c r="F158" s="2">
        <v>15783.483871</v>
      </c>
      <c r="G158" s="6" t="s">
        <v>31</v>
      </c>
      <c r="H158" s="2">
        <v>15783.483871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8286.3290322749999</v>
      </c>
      <c r="N158" s="2">
        <f>+IFERROR(PRODUCTOS[[#This Row],[PPTO X MODULO]]*32,"")</f>
        <v>265162.5290328</v>
      </c>
      <c r="O158" s="2">
        <f>+IFERROR(PRODUCTOS[[#This Row],[PPTO X TORRE]]*22,"")</f>
        <v>5833575.6387216002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</v>
      </c>
      <c r="T158" s="3">
        <f>+IFERROR(PRODUCTOS[[#This Row],[CANTIDAD RECIBIDA]]/PRODUCTOS[[#This Row],[CANT X MODULO]],"")</f>
        <v>76.19047619047619</v>
      </c>
      <c r="U158" s="3">
        <f>+SUMIFS(DETALLE_GD_1[VALOR TOTAL POR ITEM GD],DETALLE_GD_1[CODIGO],PRODUCTOS[[#This Row],[CODIGO]])</f>
        <v>804173</v>
      </c>
      <c r="V158" s="3">
        <f>+IFERROR(PRODUCTOS[[#This Row],[PRECIO DE COMPRA]]/PRODUCTOS[[#This Row],[CANT. COMPRADA]],"")</f>
        <v>20104.325000000001</v>
      </c>
      <c r="W158" s="3">
        <f>+IFERROR(PRODUCTOS[[#This Row],[PRECIO COMPRA UNITARIO]]*PRODUCTOS[[#This Row],[PPTO FALTANTE]],"")</f>
        <v>6626385.5200000005</v>
      </c>
      <c r="X158" s="7">
        <f>+IFERROR(PRODUCTOS[[#This Row],[PROYECCION COMPRA]]/PRODUCTOS[[#This Row],[PPTO TOTAL]]-1,"")</f>
        <v>0.13590462014685412</v>
      </c>
      <c r="Y158" s="3">
        <f>+IFERROR((PRODUCTOS[[#This Row],[CANT X MODULO]]*704)-PRODUCTOS[[#This Row],[CANT. COMPRADA]],"")</f>
        <v>329.6</v>
      </c>
      <c r="Z158" s="17">
        <f>+IFERROR(PRODUCTOS[[#This Row],[CANT. COMPRADA]]/PRODUCTOS[[#This Row],[PPTO FALTANTE]],"")</f>
        <v>0.12135922330097086</v>
      </c>
      <c r="AA158" s="3">
        <f>+IFERROR(PRODUCTOS[[#This Row],[PROYECCION COMPRA]]-(PRODUCTOS[[#This Row],[PPTO FALTANTE]]*PRODUCTOS[[#This Row],[PPTO]]),"")</f>
        <v>1424149.2361184005</v>
      </c>
      <c r="AB158" s="3">
        <f>+_xlfn.XLOOKUP(PRODUCTOS[[#This Row],[CODIGO]],DETALLE_GD_1[CODIGO],DETALLE_GD_1[VALOR PPTO],"",0)</f>
        <v>15783.483899999999</v>
      </c>
      <c r="AC158" s="3">
        <f>+AB158-PRODUCTOS[[#This Row],[PPTO_ACTUALIZADO]]</f>
        <v>2.8999998903600499E-5</v>
      </c>
    </row>
    <row r="159" spans="1:29" x14ac:dyDescent="0.25">
      <c r="A159">
        <v>701096</v>
      </c>
      <c r="B159" t="s">
        <v>204</v>
      </c>
      <c r="C159" t="s">
        <v>542</v>
      </c>
      <c r="D159" t="s">
        <v>240</v>
      </c>
      <c r="E159" t="s">
        <v>402</v>
      </c>
      <c r="F159" s="2">
        <v>16019.885684999999</v>
      </c>
      <c r="G159" s="6" t="s">
        <v>18</v>
      </c>
      <c r="H159" s="2">
        <v>16019.885685000005</v>
      </c>
      <c r="I159" t="b">
        <v>1</v>
      </c>
      <c r="J159" t="str">
        <f>+_xlfn.XLOOKUP(PRODUCTOS[[#This Row],[CODIGO]],P_CRITICOS[CODIGO],P_CRITICOS[DESC CORTA],"",0)</f>
        <v>VOCANITA EMPAPELADA MURO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31.237499999999997</v>
      </c>
      <c r="M159" s="2">
        <f>+IFERROR(PRODUCTOS[[#This Row],[PPTO]]*PRODUCTOS[[#This Row],[CANT X MODULO]],"")</f>
        <v>500421.17908518744</v>
      </c>
      <c r="N159" s="2">
        <f>+IFERROR(PRODUCTOS[[#This Row],[PPTO X MODULO]]*32,"")</f>
        <v>16013477.730725998</v>
      </c>
      <c r="O159" s="2">
        <f>+IFERROR(PRODUCTOS[[#This Row],[PPTO X TORRE]]*22,"")</f>
        <v>352296510.07597196</v>
      </c>
      <c r="P159" s="3">
        <f>+IFERROR(PRODUCTOS[[#This Row],[CANT X MODULO]]*702,"")</f>
        <v>21928.724999999999</v>
      </c>
      <c r="Q159" s="3">
        <f>+SUMIFS(DETALLE_GD_1[CANTIDAD SOLICITADA],DETALLE_GD_1[CODIGO],PRODUCTOS[[#This Row],[CODIGO]])</f>
        <v>2364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2364</v>
      </c>
      <c r="T159" s="3">
        <f>+IFERROR(PRODUCTOS[[#This Row],[CANTIDAD RECIBIDA]]/PRODUCTOS[[#This Row],[CANT X MODULO]],"")</f>
        <v>75.678271308523421</v>
      </c>
      <c r="U159" s="3">
        <f>+SUMIFS(DETALLE_GD_1[VALOR TOTAL POR ITEM GD],DETALLE_GD_1[CODIGO],PRODUCTOS[[#This Row],[CODIGO]])</f>
        <v>38417615</v>
      </c>
      <c r="V159" s="3">
        <f>+IFERROR(PRODUCTOS[[#This Row],[PRECIO DE COMPRA]]/PRODUCTOS[[#This Row],[CANT. COMPRADA]],"")</f>
        <v>16251.106175972927</v>
      </c>
      <c r="W159" s="3">
        <f>+IFERROR(PRODUCTOS[[#This Row],[PRECIO COMPRA UNITARIO]]*PRODUCTOS[[#This Row],[PPTO FALTANTE]],"")</f>
        <v>318963711.13705581</v>
      </c>
      <c r="X159" s="7">
        <f>+IFERROR(PRODUCTOS[[#This Row],[PROYECCION COMPRA]]/PRODUCTOS[[#This Row],[PPTO TOTAL]]-1,"")</f>
        <v>-9.461575117995924E-2</v>
      </c>
      <c r="Y159" s="3">
        <f>+IFERROR((PRODUCTOS[[#This Row],[CANT X MODULO]]*704)-PRODUCTOS[[#This Row],[CANT. COMPRADA]],"")</f>
        <v>19627.199999999997</v>
      </c>
      <c r="Z159" s="17">
        <f>+IFERROR(PRODUCTOS[[#This Row],[CANT. COMPRADA]]/PRODUCTOS[[#This Row],[PPTO FALTANTE]],"")</f>
        <v>0.12044509660063588</v>
      </c>
      <c r="AA159" s="3">
        <f>+IFERROR(PRODUCTOS[[#This Row],[PROYECCION COMPRA]]-(PRODUCTOS[[#This Row],[PPTO FALTANTE]]*PRODUCTOS[[#This Row],[PPTO]]),"")</f>
        <v>4538210.8204239011</v>
      </c>
      <c r="AB159" s="3">
        <f>+_xlfn.XLOOKUP(PRODUCTOS[[#This Row],[CODIGO]],DETALLE_GD_1[CODIGO],DETALLE_GD_1[VALOR PPTO],"",0)</f>
        <v>16019.885700000001</v>
      </c>
      <c r="AC159" s="3">
        <f>+AB159-PRODUCTOS[[#This Row],[PPTO_ACTUALIZADO]]</f>
        <v>1.499999598308932E-5</v>
      </c>
    </row>
    <row r="160" spans="1:29" x14ac:dyDescent="0.25">
      <c r="A160">
        <v>602254</v>
      </c>
      <c r="B160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28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27</v>
      </c>
      <c r="T160" s="3">
        <f>+IFERROR(PRODUCTOS[[#This Row],[CANTIDAD RECIBIDA]]/PRODUCTOS[[#This Row],[CANT X MODULO]],"")</f>
        <v>75.165304947991075</v>
      </c>
      <c r="U160" s="3">
        <f>+SUMIFS(DETALLE_GD_1[VALOR TOTAL POR ITEM GD],DETALLE_GD_1[CODIGO],PRODUCTOS[[#This Row],[CODIGO]])</f>
        <v>1243620</v>
      </c>
      <c r="V160" s="3">
        <f>+IFERROR(PRODUCTOS[[#This Row],[PRECIO DE COMPRA]]/PRODUCTOS[[#This Row],[CANT. COMPRADA]],"")</f>
        <v>44415</v>
      </c>
      <c r="W160" s="3">
        <f>+IFERROR(PRODUCTOS[[#This Row],[PRECIO COMPRA UNITARIO]]*PRODUCTOS[[#This Row],[PPTO FALTANTE]],"")</f>
        <v>9988162.011450002</v>
      </c>
      <c r="X160" s="7">
        <f>+IFERROR(PRODUCTOS[[#This Row],[PROYECCION COMPRA]]/PRODUCTOS[[#This Row],[PPTO TOTAL]]-1,"")</f>
        <v>-0.1424831847881366</v>
      </c>
      <c r="Y160" s="3">
        <f>+IFERROR((PRODUCTOS[[#This Row],[CANT X MODULO]]*704)-PRODUCTOS[[#This Row],[CANT. COMPRADA]],"")</f>
        <v>224.88263000000003</v>
      </c>
      <c r="Z160" s="17">
        <f>+IFERROR(PRODUCTOS[[#This Row],[CANT. COMPRADA]]/PRODUCTOS[[#This Row],[PPTO FALTANTE]],"")</f>
        <v>0.12450939407814643</v>
      </c>
      <c r="AA160" s="3">
        <f>+IFERROR(PRODUCTOS[[#This Row],[PROYECCION COMPRA]]-(PRODUCTOS[[#This Row],[PPTO FALTANTE]]*PRODUCTOS[[#This Row],[PPTO]]),"")</f>
        <v>-369931.92634999938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1802171</v>
      </c>
      <c r="B161" t="s">
        <v>265</v>
      </c>
      <c r="C161" t="s">
        <v>659</v>
      </c>
      <c r="D161" t="s">
        <v>244</v>
      </c>
      <c r="E161" t="s">
        <v>406</v>
      </c>
      <c r="F161" s="2">
        <v>3167.794425</v>
      </c>
      <c r="G161" s="6" t="s">
        <v>31</v>
      </c>
      <c r="H161" s="2">
        <v>3632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1663.0920731250001</v>
      </c>
      <c r="N161" s="2">
        <f>+IFERROR(PRODUCTOS[[#This Row],[PPTO X MODULO]]*32,"")</f>
        <v>53218.946340000002</v>
      </c>
      <c r="O161" s="2">
        <f>+IFERROR(PRODUCTOS[[#This Row],[PPTO X TORRE]]*22,"")</f>
        <v>1170816.8194800001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39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39</v>
      </c>
      <c r="T161" s="3">
        <f>+IFERROR(PRODUCTOS[[#This Row],[CANTIDAD RECIBIDA]]/PRODUCTOS[[#This Row],[CANT X MODULO]],"")</f>
        <v>74.285714285714278</v>
      </c>
      <c r="U161" s="3">
        <f>+SUMIFS(DETALLE_GD_1[VALOR TOTAL POR ITEM GD],DETALLE_GD_1[CODIGO],PRODUCTOS[[#This Row],[CODIGO]])</f>
        <v>124511</v>
      </c>
      <c r="V161" s="3">
        <f>+IFERROR(PRODUCTOS[[#This Row],[PRECIO DE COMPRA]]/PRODUCTOS[[#This Row],[CANT. COMPRADA]],"")</f>
        <v>3192.5897435897436</v>
      </c>
      <c r="W161" s="3">
        <f>+IFERROR(PRODUCTOS[[#This Row],[PRECIO COMPRA UNITARIO]]*PRODUCTOS[[#This Row],[PPTO FALTANTE]],"")</f>
        <v>1055470.1692307694</v>
      </c>
      <c r="X161" s="7">
        <f>+IFERROR(PRODUCTOS[[#This Row],[PROYECCION COMPRA]]/PRODUCTOS[[#This Row],[PPTO TOTAL]]-1,"")</f>
        <v>-9.851810149128204E-2</v>
      </c>
      <c r="Y161" s="3">
        <f>+IFERROR((PRODUCTOS[[#This Row],[CANT X MODULO]]*704)-PRODUCTOS[[#This Row],[CANT. COMPRADA]],"")</f>
        <v>330.6</v>
      </c>
      <c r="Z161" s="17">
        <f>+IFERROR(PRODUCTOS[[#This Row],[CANT. COMPRADA]]/PRODUCTOS[[#This Row],[PPTO FALTANTE]],"")</f>
        <v>0.11796733212341197</v>
      </c>
      <c r="AA161" s="3">
        <f>+IFERROR(PRODUCTOS[[#This Row],[PROYECCION COMPRA]]-(PRODUCTOS[[#This Row],[PPTO FALTANTE]]*PRODUCTOS[[#This Row],[PPTO]]),"")</f>
        <v>8197.3323257693555</v>
      </c>
      <c r="AB161" s="3">
        <f>+_xlfn.XLOOKUP(PRODUCTOS[[#This Row],[CODIGO]],DETALLE_GD_1[CODIGO],DETALLE_GD_1[VALOR PPTO],"",0)</f>
        <v>3632</v>
      </c>
      <c r="AC161" s="3">
        <f>+AB161-PRODUCTOS[[#This Row],[PPTO_ACTUALIZADO]]</f>
        <v>0</v>
      </c>
    </row>
    <row r="162" spans="1:29" x14ac:dyDescent="0.25">
      <c r="A162">
        <v>2508994</v>
      </c>
      <c r="B162" t="s">
        <v>488</v>
      </c>
      <c r="C162" t="s">
        <v>685</v>
      </c>
      <c r="D162" t="s">
        <v>355</v>
      </c>
      <c r="E162" t="s">
        <v>355</v>
      </c>
      <c r="F162" s="2">
        <v>4139.7142860000004</v>
      </c>
      <c r="G162" s="6" t="s">
        <v>355</v>
      </c>
      <c r="H162" s="2">
        <v>1598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2173.3500001500001</v>
      </c>
      <c r="N162" s="2">
        <f>+IFERROR(PRODUCTOS[[#This Row],[PPTO X MODULO]]*32,"")</f>
        <v>69547.200004800005</v>
      </c>
      <c r="O162" s="2">
        <f>+IFERROR(PRODUCTOS[[#This Row],[PPTO X TORRE]]*22,"")</f>
        <v>1530038.4001056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67371</v>
      </c>
      <c r="V162" s="3">
        <f>+IFERROR(PRODUCTOS[[#This Row],[PRECIO DE COMPRA]]/PRODUCTOS[[#This Row],[CANT. COMPRADA]],"")</f>
        <v>1727.4615384615386</v>
      </c>
      <c r="W162" s="3">
        <f>+IFERROR(PRODUCTOS[[#This Row],[PRECIO COMPRA UNITARIO]]*PRODUCTOS[[#This Row],[PPTO FALTANTE]],"")</f>
        <v>571098.78461538465</v>
      </c>
      <c r="X162" s="7">
        <f>+IFERROR(PRODUCTOS[[#This Row],[PROYECCION COMPRA]]/PRODUCTOS[[#This Row],[PPTO TOTAL]]-1,"")</f>
        <v>-0.62674218857777131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-797490.75833621551</v>
      </c>
      <c r="AB162" s="3">
        <f>+_xlfn.XLOOKUP(PRODUCTOS[[#This Row],[CODIGO]],DETALLE_GD_1[CODIGO],DETALLE_GD_1[VALOR PPTO],"",0)</f>
        <v>1598</v>
      </c>
      <c r="AC162" s="3">
        <f>+AB162-PRODUCTOS[[#This Row],[PPTO_ACTUALIZADO]]</f>
        <v>0</v>
      </c>
    </row>
    <row r="163" spans="1:29" x14ac:dyDescent="0.25">
      <c r="A163" t="s">
        <v>296</v>
      </c>
      <c r="B163" t="s">
        <v>297</v>
      </c>
      <c r="C163" t="s">
        <v>529</v>
      </c>
      <c r="D163" t="s">
        <v>244</v>
      </c>
      <c r="E163" t="s">
        <v>408</v>
      </c>
      <c r="F163" s="2">
        <v>205500</v>
      </c>
      <c r="G163" s="6" t="s">
        <v>31</v>
      </c>
      <c r="H163" s="2">
        <v>205500</v>
      </c>
      <c r="I163" t="b">
        <v>1</v>
      </c>
      <c r="J163" t="str">
        <f>+_xlfn.XLOOKUP(PRODUCTOS[[#This Row],[CODIGO]],P_CRITICOS[CODIGO],P_CRITICOS[DESC CORTA],"",0)</f>
        <v>VENTANA V-01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1.5750000000000002</v>
      </c>
      <c r="M163" s="2">
        <f>+IFERROR(PRODUCTOS[[#This Row],[PPTO]]*PRODUCTOS[[#This Row],[CANT X MODULO]],"")</f>
        <v>323662.50000000006</v>
      </c>
      <c r="N163" s="2">
        <f>+IFERROR(PRODUCTOS[[#This Row],[PPTO X MODULO]]*32,"")</f>
        <v>10357200.000000002</v>
      </c>
      <c r="O163" s="2">
        <f>+IFERROR(PRODUCTOS[[#This Row],[PPTO X TORRE]]*22,"")</f>
        <v>227858400.00000003</v>
      </c>
      <c r="P163" s="3">
        <f>+IFERROR(PRODUCTOS[[#This Row],[CANT X MODULO]]*702,"")</f>
        <v>1105.6500000000001</v>
      </c>
      <c r="Q163" s="3">
        <f>+SUMIFS(DETALLE_GD_1[CANTIDAD SOLICITADA],DETALLE_GD_1[CODIGO],PRODUCTOS[[#This Row],[CODIGO]])</f>
        <v>114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114</v>
      </c>
      <c r="T163" s="3">
        <f>+IFERROR(PRODUCTOS[[#This Row],[CANTIDAD RECIBIDA]]/PRODUCTOS[[#This Row],[CANT X MODULO]],"")</f>
        <v>72.38095238095238</v>
      </c>
      <c r="U163" s="3">
        <f>+SUMIFS(DETALLE_GD_1[VALOR TOTAL POR ITEM GD],DETALLE_GD_1[CODIGO],PRODUCTOS[[#This Row],[CODIGO]])</f>
        <v>23168467</v>
      </c>
      <c r="V163" s="3">
        <f>+IFERROR(PRODUCTOS[[#This Row],[PRECIO DE COMPRA]]/PRODUCTOS[[#This Row],[CANT. COMPRADA]],"")</f>
        <v>203232.16666666666</v>
      </c>
      <c r="W163" s="3">
        <f>+IFERROR(PRODUCTOS[[#This Row],[PRECIO COMPRA UNITARIO]]*PRODUCTOS[[#This Row],[PPTO FALTANTE]],"")</f>
        <v>202175359.40000004</v>
      </c>
      <c r="X163" s="7">
        <f>+IFERROR(PRODUCTOS[[#This Row],[PROYECCION COMPRA]]/PRODUCTOS[[#This Row],[PPTO TOTAL]]-1,"")</f>
        <v>-0.11271491680798251</v>
      </c>
      <c r="Y163" s="3">
        <f>+IFERROR((PRODUCTOS[[#This Row],[CANT X MODULO]]*704)-PRODUCTOS[[#This Row],[CANT. COMPRADA]],"")</f>
        <v>994.80000000000018</v>
      </c>
      <c r="Z163" s="17">
        <f>+IFERROR(PRODUCTOS[[#This Row],[CANT. COMPRADA]]/PRODUCTOS[[#This Row],[PPTO FALTANTE]],"")</f>
        <v>0.11459589867310011</v>
      </c>
      <c r="AA163" s="3">
        <f>+IFERROR(PRODUCTOS[[#This Row],[PROYECCION COMPRA]]-(PRODUCTOS[[#This Row],[PPTO FALTANTE]]*PRODUCTOS[[#This Row],[PPTO]]),"")</f>
        <v>-2256040.599999994</v>
      </c>
      <c r="AB163" s="3">
        <f>+_xlfn.XLOOKUP(PRODUCTOS[[#This Row],[CODIGO]],DETALLE_GD_1[CODIGO],DETALLE_GD_1[VALOR PPTO],"",0)</f>
        <v>205500</v>
      </c>
      <c r="AC163" s="3">
        <f>+AB163-PRODUCTOS[[#This Row],[PPTO_ACTUALIZADO]]</f>
        <v>0</v>
      </c>
    </row>
    <row r="164" spans="1:29" x14ac:dyDescent="0.25">
      <c r="A164">
        <v>1808156</v>
      </c>
      <c r="B164" t="s">
        <v>277</v>
      </c>
      <c r="C164" t="s">
        <v>656</v>
      </c>
      <c r="D164" t="s">
        <v>244</v>
      </c>
      <c r="E164">
        <v>0</v>
      </c>
      <c r="F164" s="2">
        <v>1943.6823529999999</v>
      </c>
      <c r="G164" s="6" t="s">
        <v>31</v>
      </c>
      <c r="H164" s="2">
        <v>1916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1020.4332353250001</v>
      </c>
      <c r="N164" s="2">
        <f>+IFERROR(PRODUCTOS[[#This Row],[PPTO X MODULO]]*32,"")</f>
        <v>32653.863530400002</v>
      </c>
      <c r="O164" s="2">
        <f>+IFERROR(PRODUCTOS[[#This Row],[PPTO X TORRE]]*22,"")</f>
        <v>718384.99766880006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38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38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73401</v>
      </c>
      <c r="V164" s="3">
        <f>+IFERROR(PRODUCTOS[[#This Row],[PRECIO DE COMPRA]]/PRODUCTOS[[#This Row],[CANT. COMPRADA]],"")</f>
        <v>1931.6052631578948</v>
      </c>
      <c r="W164" s="3">
        <f>+IFERROR(PRODUCTOS[[#This Row],[PRECIO COMPRA UNITARIO]]*PRODUCTOS[[#This Row],[PPTO FALTANTE]],"")</f>
        <v>640520.30526315793</v>
      </c>
      <c r="X164" s="7">
        <f>+IFERROR(PRODUCTOS[[#This Row],[PROYECCION COMPRA]]/PRODUCTOS[[#This Row],[PPTO TOTAL]]-1,"")</f>
        <v>-0.10838852795968379</v>
      </c>
      <c r="Y164" s="3">
        <f>+IFERROR((PRODUCTOS[[#This Row],[CANT X MODULO]]*704)-PRODUCTOS[[#This Row],[CANT. COMPRADA]],"")</f>
        <v>331.6</v>
      </c>
      <c r="Z164" s="17">
        <f>+IFERROR(PRODUCTOS[[#This Row],[CANT. COMPRADA]]/PRODUCTOS[[#This Row],[PPTO FALTANTE]],"")</f>
        <v>0.11459589867310012</v>
      </c>
      <c r="AA164" s="3">
        <f>+IFERROR(PRODUCTOS[[#This Row],[PROYECCION COMPRA]]-(PRODUCTOS[[#This Row],[PPTO FALTANTE]]*PRODUCTOS[[#This Row],[PPTO]]),"")</f>
        <v>-4004.7629916421138</v>
      </c>
      <c r="AB164" s="3">
        <f>+_xlfn.XLOOKUP(PRODUCTOS[[#This Row],[CODIGO]],DETALLE_GD_1[CODIGO],DETALLE_GD_1[VALOR PPTO],"",0)</f>
        <v>1916</v>
      </c>
      <c r="AC164" s="3">
        <f>+AB164-PRODUCTOS[[#This Row],[PPTO_ACTUALIZADO]]</f>
        <v>0</v>
      </c>
    </row>
    <row r="165" spans="1:29" x14ac:dyDescent="0.25">
      <c r="A165">
        <v>1802172</v>
      </c>
      <c r="B165" t="s">
        <v>266</v>
      </c>
      <c r="C165" t="s">
        <v>658</v>
      </c>
      <c r="D165" t="s">
        <v>244</v>
      </c>
      <c r="E165" t="s">
        <v>406</v>
      </c>
      <c r="F165" s="2">
        <v>3029.864865</v>
      </c>
      <c r="G165" s="6" t="s">
        <v>31</v>
      </c>
      <c r="H165" s="2">
        <v>3035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1590.679054125</v>
      </c>
      <c r="N165" s="2">
        <f>+IFERROR(PRODUCTOS[[#This Row],[PPTO X MODULO]]*32,"")</f>
        <v>50901.729732</v>
      </c>
      <c r="O165" s="2">
        <f>+IFERROR(PRODUCTOS[[#This Row],[PPTO X TORRE]]*22,"")</f>
        <v>1119838.0541040001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115231</v>
      </c>
      <c r="V165" s="3">
        <f>+IFERROR(PRODUCTOS[[#This Row],[PRECIO DE COMPRA]]/PRODUCTOS[[#This Row],[CANT. COMPRADA]],"")</f>
        <v>3032.3947368421054</v>
      </c>
      <c r="W165" s="3">
        <f>+IFERROR(PRODUCTOS[[#This Row],[PRECIO COMPRA UNITARIO]]*PRODUCTOS[[#This Row],[PPTO FALTANTE]],"")</f>
        <v>1005542.0947368422</v>
      </c>
      <c r="X165" s="7">
        <f>+IFERROR(PRODUCTOS[[#This Row],[PROYECCION COMPRA]]/PRODUCTOS[[#This Row],[PPTO TOTAL]]-1,"")</f>
        <v>-0.10206472172318515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838.90550284215715</v>
      </c>
      <c r="AB165" s="3">
        <f>+_xlfn.XLOOKUP(PRODUCTOS[[#This Row],[CODIGO]],DETALLE_GD_1[CODIGO],DETALLE_GD_1[VALOR PPTO],"",0)</f>
        <v>3035</v>
      </c>
      <c r="AC165" s="3">
        <f>+AB165-PRODUCTOS[[#This Row],[PPTO_ACTUALIZADO]]</f>
        <v>0</v>
      </c>
    </row>
    <row r="166" spans="1:29" x14ac:dyDescent="0.25">
      <c r="A166">
        <v>2508992</v>
      </c>
      <c r="B166" t="s">
        <v>486</v>
      </c>
      <c r="C166" t="s">
        <v>683</v>
      </c>
      <c r="D166" t="s">
        <v>355</v>
      </c>
      <c r="E166" t="s">
        <v>355</v>
      </c>
      <c r="F166" s="2">
        <v>4139.6666670000004</v>
      </c>
      <c r="G166" s="6" t="s">
        <v>355</v>
      </c>
      <c r="H166" s="2">
        <v>5084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0.7875000000000002</v>
      </c>
      <c r="M166" s="2">
        <f>+IFERROR(PRODUCTOS[[#This Row],[PPTO]]*PRODUCTOS[[#This Row],[CANT X MODULO]],"")</f>
        <v>3259.9875002625013</v>
      </c>
      <c r="N166" s="2">
        <f>+IFERROR(PRODUCTOS[[#This Row],[PPTO X MODULO]]*32,"")</f>
        <v>104319.60000840004</v>
      </c>
      <c r="O166" s="2">
        <f>+IFERROR(PRODUCTOS[[#This Row],[PPTO X TORRE]]*22,"")</f>
        <v>2295031.2001848007</v>
      </c>
      <c r="P166" s="3">
        <f>+IFERROR(PRODUCTOS[[#This Row],[CANT X MODULO]]*702,"")</f>
        <v>552.82500000000016</v>
      </c>
      <c r="Q166" s="3">
        <f>+SUMIFS(DETALLE_GD_1[CANTIDAD SOLICITADA],DETALLE_GD_1[CODIGO],PRODUCTOS[[#This Row],[CODIGO]])</f>
        <v>57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57</v>
      </c>
      <c r="T166" s="3">
        <f>+IFERROR(PRODUCTOS[[#This Row],[CANTIDAD RECIBIDA]]/PRODUCTOS[[#This Row],[CANT X MODULO]],"")</f>
        <v>72.380952380952365</v>
      </c>
      <c r="U166" s="3">
        <f>+SUMIFS(DETALLE_GD_1[VALOR TOTAL POR ITEM GD],DETALLE_GD_1[CODIGO],PRODUCTOS[[#This Row],[CODIGO]])</f>
        <v>288652</v>
      </c>
      <c r="V166" s="3">
        <f>+IFERROR(PRODUCTOS[[#This Row],[PRECIO DE COMPRA]]/PRODUCTOS[[#This Row],[CANT. COMPRADA]],"")</f>
        <v>5064.0701754385964</v>
      </c>
      <c r="W166" s="3">
        <f>+IFERROR(PRODUCTOS[[#This Row],[PRECIO COMPRA UNITARIO]]*PRODUCTOS[[#This Row],[PPTO FALTANTE]],"")</f>
        <v>2518868.5052631581</v>
      </c>
      <c r="X166" s="7">
        <f>+IFERROR(PRODUCTOS[[#This Row],[PROYECCION COMPRA]]/PRODUCTOS[[#This Row],[PPTO TOTAL]]-1,"")</f>
        <v>9.7531268882241617E-2</v>
      </c>
      <c r="Y166" s="3">
        <f>+IFERROR((PRODUCTOS[[#This Row],[CANT X MODULO]]*704)-PRODUCTOS[[#This Row],[CANT. COMPRADA]],"")</f>
        <v>497.40000000000009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459798.3050973576</v>
      </c>
      <c r="AB166" s="3">
        <f>+_xlfn.XLOOKUP(PRODUCTOS[[#This Row],[CODIGO]],DETALLE_GD_1[CODIGO],DETALLE_GD_1[VALOR PPTO],"",0)</f>
        <v>5084</v>
      </c>
      <c r="AC166" s="3">
        <f>+AB166-PRODUCTOS[[#This Row],[PPTO_ACTUALIZADO]]</f>
        <v>0</v>
      </c>
    </row>
    <row r="167" spans="1:29" x14ac:dyDescent="0.25">
      <c r="A167">
        <v>701015</v>
      </c>
      <c r="B167" t="s">
        <v>254</v>
      </c>
      <c r="C167" t="s">
        <v>593</v>
      </c>
      <c r="D167" t="s">
        <v>240</v>
      </c>
      <c r="E167" t="s">
        <v>402</v>
      </c>
      <c r="F167" s="2">
        <v>9151.2974680000007</v>
      </c>
      <c r="G167" s="6" t="s">
        <v>18</v>
      </c>
      <c r="H167" s="2">
        <v>9151.2974680000007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4.7250000000000005</v>
      </c>
      <c r="M167" s="2">
        <f>+IFERROR(PRODUCTOS[[#This Row],[PPTO]]*PRODUCTOS[[#This Row],[CANT X MODULO]],"")</f>
        <v>43239.880536300006</v>
      </c>
      <c r="N167" s="2">
        <f>+IFERROR(PRODUCTOS[[#This Row],[PPTO X MODULO]]*32,"")</f>
        <v>1383676.1771616002</v>
      </c>
      <c r="O167" s="2">
        <f>+IFERROR(PRODUCTOS[[#This Row],[PPTO X TORRE]]*22,"")</f>
        <v>30440875.897555206</v>
      </c>
      <c r="P167" s="3">
        <f>+IFERROR(PRODUCTOS[[#This Row],[CANT X MODULO]]*702,"")</f>
        <v>3316.9500000000003</v>
      </c>
      <c r="Q167" s="3">
        <f>+SUMIFS(DETALLE_GD_1[CANTIDAD SOLICITADA],DETALLE_GD_1[CODIGO],PRODUCTOS[[#This Row],[CODIGO]])</f>
        <v>336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336</v>
      </c>
      <c r="T167" s="3">
        <f>+IFERROR(PRODUCTOS[[#This Row],[CANTIDAD RECIBIDA]]/PRODUCTOS[[#This Row],[CANT X MODULO]],"")</f>
        <v>71.1111111111111</v>
      </c>
      <c r="U167" s="3">
        <f>+SUMIFS(DETALLE_GD_1[VALOR TOTAL POR ITEM GD],DETALLE_GD_1[CODIGO],PRODUCTOS[[#This Row],[CODIGO]])</f>
        <v>3104236</v>
      </c>
      <c r="V167" s="3">
        <f>+IFERROR(PRODUCTOS[[#This Row],[PRECIO DE COMPRA]]/PRODUCTOS[[#This Row],[CANT. COMPRADA]],"")</f>
        <v>9238.7976190476184</v>
      </c>
      <c r="W167" s="3">
        <f>+IFERROR(PRODUCTOS[[#This Row],[PRECIO COMPRA UNITARIO]]*PRODUCTOS[[#This Row],[PPTO FALTANTE]],"")</f>
        <v>27627700.400000002</v>
      </c>
      <c r="X167" s="7">
        <f>+IFERROR(PRODUCTOS[[#This Row],[PROYECCION COMPRA]]/PRODUCTOS[[#This Row],[PPTO TOTAL]]-1,"")</f>
        <v>-9.2414407095990914E-2</v>
      </c>
      <c r="Y167" s="3">
        <f>+IFERROR((PRODUCTOS[[#This Row],[CANT X MODULO]]*704)-PRODUCTOS[[#This Row],[CANT. COMPRADA]],"")</f>
        <v>2990.4000000000005</v>
      </c>
      <c r="Z167" s="17">
        <f>+IFERROR(PRODUCTOS[[#This Row],[CANT. COMPRADA]]/PRODUCTOS[[#This Row],[PPTO FALTANTE]],"")</f>
        <v>0.11235955056179774</v>
      </c>
      <c r="AA167" s="3">
        <f>+IFERROR(PRODUCTOS[[#This Row],[PROYECCION COMPRA]]-(PRODUCTOS[[#This Row],[PPTO FALTANTE]]*PRODUCTOS[[#This Row],[PPTO]]),"")</f>
        <v>261660.45169279352</v>
      </c>
      <c r="AB167" s="3">
        <f>+_xlfn.XLOOKUP(PRODUCTOS[[#This Row],[CODIGO]],DETALLE_GD_1[CODIGO],DETALLE_GD_1[VALOR PPTO],"",0)</f>
        <v>9151.2975000000006</v>
      </c>
      <c r="AC167" s="3">
        <f>+AB167-PRODUCTOS[[#This Row],[PPTO_ACTUALIZADO]]</f>
        <v>3.1999999919207767E-5</v>
      </c>
    </row>
    <row r="168" spans="1:29" x14ac:dyDescent="0.25">
      <c r="A168">
        <v>1405025</v>
      </c>
      <c r="B168" t="s">
        <v>189</v>
      </c>
      <c r="C168">
        <v>0</v>
      </c>
      <c r="D168" t="s">
        <v>244</v>
      </c>
      <c r="E168" t="s">
        <v>408</v>
      </c>
      <c r="F168" s="2">
        <v>6758.5333330000003</v>
      </c>
      <c r="G168" s="6" t="s">
        <v>31</v>
      </c>
      <c r="H168" s="2">
        <v>6758.5333330000003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3548.2299998250005</v>
      </c>
      <c r="N168" s="2">
        <f>+IFERROR(PRODUCTOS[[#This Row],[PPTO X MODULO]]*32,"")</f>
        <v>113543.35999440002</v>
      </c>
      <c r="O168" s="2">
        <f>+IFERROR(PRODUCTOS[[#This Row],[PPTO X TORRE]]*22,"")</f>
        <v>2497953.9198768004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37</v>
      </c>
      <c r="T168" s="3">
        <f>+IFERROR(PRODUCTOS[[#This Row],[CANTIDAD RECIBIDA]]/PRODUCTOS[[#This Row],[CANT X MODULO]],"")</f>
        <v>70.476190476190467</v>
      </c>
      <c r="U168" s="3">
        <f>+SUMIFS(DETALLE_GD_1[VALOR TOTAL POR ITEM GD],DETALLE_GD_1[CODIGO],PRODUCTOS[[#This Row],[CODIGO]])</f>
        <v>258214</v>
      </c>
      <c r="V168" s="3">
        <f>+IFERROR(PRODUCTOS[[#This Row],[PRECIO DE COMPRA]]/PRODUCTOS[[#This Row],[CANT. COMPRADA]],"")</f>
        <v>6978.7567567567567</v>
      </c>
      <c r="W168" s="3">
        <f>+IFERROR(PRODUCTOS[[#This Row],[PRECIO COMPRA UNITARIO]]*PRODUCTOS[[#This Row],[PPTO FALTANTE]],"")</f>
        <v>2321134.4972972972</v>
      </c>
      <c r="X168" s="7">
        <f>+IFERROR(PRODUCTOS[[#This Row],[PROYECCION COMPRA]]/PRODUCTOS[[#This Row],[PPTO TOTAL]]-1,"")</f>
        <v>-7.0785702319210109E-2</v>
      </c>
      <c r="Y168" s="3">
        <f>+IFERROR((PRODUCTOS[[#This Row],[CANT X MODULO]]*704)-PRODUCTOS[[#This Row],[CANT. COMPRADA]],"")</f>
        <v>332.6</v>
      </c>
      <c r="Z168" s="17">
        <f>+IFERROR(PRODUCTOS[[#This Row],[CANT. COMPRADA]]/PRODUCTOS[[#This Row],[PPTO FALTANTE]],"")</f>
        <v>0.11124473842453397</v>
      </c>
      <c r="AA168" s="3">
        <f>+IFERROR(PRODUCTOS[[#This Row],[PROYECCION COMPRA]]-(PRODUCTOS[[#This Row],[PPTO FALTANTE]]*PRODUCTOS[[#This Row],[PPTO]]),"")</f>
        <v>73246.310741497204</v>
      </c>
      <c r="AB168" s="3">
        <f>+_xlfn.XLOOKUP(PRODUCTOS[[#This Row],[CODIGO]],DETALLE_GD_1[CODIGO],DETALLE_GD_1[VALOR PPTO],"",0)</f>
        <v>6758.5333000000001</v>
      </c>
      <c r="AC168" s="3">
        <f>+AB168-PRODUCTOS[[#This Row],[PPTO_ACTUALIZADO]]</f>
        <v>-3.3000000257743523E-5</v>
      </c>
    </row>
    <row r="169" spans="1:29" x14ac:dyDescent="0.25">
      <c r="A169">
        <v>412630</v>
      </c>
      <c r="B169" t="s">
        <v>284</v>
      </c>
      <c r="C169">
        <v>0</v>
      </c>
      <c r="D169" t="s">
        <v>244</v>
      </c>
      <c r="E169" t="s">
        <v>410</v>
      </c>
      <c r="F169" s="2">
        <v>148200</v>
      </c>
      <c r="G169" s="6" t="s">
        <v>31</v>
      </c>
      <c r="H169" s="2">
        <v>148200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77805</v>
      </c>
      <c r="N169" s="2">
        <f>+IFERROR(PRODUCTOS[[#This Row],[PPTO X MODULO]]*32,"")</f>
        <v>2489760</v>
      </c>
      <c r="O169" s="2">
        <f>+IFERROR(PRODUCTOS[[#This Row],[PPTO X TORRE]]*22,"")</f>
        <v>54774720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10</v>
      </c>
      <c r="S169" s="3">
        <f>+PRODUCTOS[[#This Row],[CANT. COMPRADA]]-PRODUCTOS[[#This Row],[DEVOLUCIONES]]</f>
        <v>37</v>
      </c>
      <c r="T169" s="3">
        <f>+IFERROR(PRODUCTOS[[#This Row],[CANTIDAD RECIBIDA]]/PRODUCTOS[[#This Row],[CANT X MODULO]],"")</f>
        <v>70.476190476190467</v>
      </c>
      <c r="U169" s="3">
        <f>+SUMIFS(DETALLE_GD_1[VALOR TOTAL POR ITEM GD],DETALLE_GD_1[CODIGO],PRODUCTOS[[#This Row],[CODIGO]])</f>
        <v>5561100</v>
      </c>
      <c r="V169" s="3">
        <f>+IFERROR(PRODUCTOS[[#This Row],[PRECIO DE COMPRA]]/PRODUCTOS[[#This Row],[CANT. COMPRADA]],"")</f>
        <v>118321.27659574468</v>
      </c>
      <c r="W169" s="3">
        <f>+IFERROR(PRODUCTOS[[#This Row],[PRECIO COMPRA UNITARIO]]*PRODUCTOS[[#This Row],[PPTO FALTANTE]],"")</f>
        <v>38170443.829787239</v>
      </c>
      <c r="X169" s="7">
        <f>+IFERROR(PRODUCTOS[[#This Row],[PROYECCION COMPRA]]/PRODUCTOS[[#This Row],[PPTO TOTAL]]-1,"")</f>
        <v>-0.30313758190297935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-9638876.1702127606</v>
      </c>
      <c r="AB169" s="3">
        <f>+_xlfn.XLOOKUP(PRODUCTOS[[#This Row],[CODIGO]],DETALLE_GD_1[CODIGO],DETALLE_GD_1[VALOR PPTO],"",0)</f>
        <v>148200</v>
      </c>
      <c r="AC169" s="3">
        <f>+AB169-PRODUCTOS[[#This Row],[PPTO_ACTUALIZADO]]</f>
        <v>0</v>
      </c>
    </row>
    <row r="170" spans="1:29" x14ac:dyDescent="0.25">
      <c r="A170" t="s">
        <v>288</v>
      </c>
      <c r="B170" t="s">
        <v>289</v>
      </c>
      <c r="C170">
        <v>0</v>
      </c>
      <c r="D170" t="s">
        <v>244</v>
      </c>
      <c r="E170" t="s">
        <v>408</v>
      </c>
      <c r="F170" s="2">
        <v>101229</v>
      </c>
      <c r="G170" s="6" t="s">
        <v>31</v>
      </c>
      <c r="H170" s="2">
        <v>101229</v>
      </c>
      <c r="I170" t="b">
        <v>1</v>
      </c>
      <c r="J170">
        <f>+_xlfn.XLOOKUP(PRODUCTOS[[#This Row],[CODIGO]],P_CRITICOS[CODIGO],P_CRITICOS[DESC CORTA],"",0)</f>
        <v>0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53145.225000000006</v>
      </c>
      <c r="N170" s="2">
        <f>+IFERROR(PRODUCTOS[[#This Row],[PPTO X MODULO]]*32,"")</f>
        <v>1700647.2000000002</v>
      </c>
      <c r="O170" s="2">
        <f>+IFERROR(PRODUCTOS[[#This Row],[PPTO X TORRE]]*22,"")</f>
        <v>37414238.400000006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4443304</v>
      </c>
      <c r="V170" s="3">
        <f>+IFERROR(PRODUCTOS[[#This Row],[PRECIO DE COMPRA]]/PRODUCTOS[[#This Row],[CANT. COMPRADA]],"")</f>
        <v>120089.29729729729</v>
      </c>
      <c r="W170" s="3">
        <f>+IFERROR(PRODUCTOS[[#This Row],[PRECIO COMPRA UNITARIO]]*PRODUCTOS[[#This Row],[PPTO FALTANTE]],"")</f>
        <v>39941700.28108108</v>
      </c>
      <c r="X170" s="7">
        <f>+IFERROR(PRODUCTOS[[#This Row],[PROYECCION COMPRA]]/PRODUCTOS[[#This Row],[PPTO TOTAL]]-1,"")</f>
        <v>6.7553476675368485E-2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6272934.8810810745</v>
      </c>
      <c r="AB170" s="3">
        <f>+_xlfn.XLOOKUP(PRODUCTOS[[#This Row],[CODIGO]],DETALLE_GD_1[CODIGO],DETALLE_GD_1[VALOR PPTO],"",0)</f>
        <v>101229</v>
      </c>
      <c r="AC170" s="3">
        <f>+AB170-PRODUCTOS[[#This Row],[PPTO_ACTUALIZADO]]</f>
        <v>0</v>
      </c>
    </row>
    <row r="171" spans="1:29" x14ac:dyDescent="0.25">
      <c r="A171">
        <v>907031</v>
      </c>
      <c r="B171" t="s">
        <v>256</v>
      </c>
      <c r="C171" t="s">
        <v>546</v>
      </c>
      <c r="D171" t="s">
        <v>240</v>
      </c>
      <c r="E171" t="s">
        <v>411</v>
      </c>
      <c r="F171" s="2">
        <v>156269.16666700001</v>
      </c>
      <c r="G171" s="6" t="s">
        <v>47</v>
      </c>
      <c r="H171" s="2">
        <v>156269.16666700004</v>
      </c>
      <c r="I171" t="b">
        <v>1</v>
      </c>
      <c r="J171" t="str">
        <f>+_xlfn.XLOOKUP(PRODUCTOS[[#This Row],[CODIGO]],P_CRITICOS[CODIGO],P_CRITICOS[DESC CORTA],"",0)</f>
        <v>MEMBRANA PVC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0.7111632270168855</v>
      </c>
      <c r="M171" s="2">
        <f>+IFERROR(PRODUCTOS[[#This Row],[PPTO]]*PRODUCTOS[[#This Row],[CANT X MODULO]],"")</f>
        <v>111132.88485014325</v>
      </c>
      <c r="N171" s="2">
        <f>+IFERROR(PRODUCTOS[[#This Row],[PPTO X MODULO]]*32,"")</f>
        <v>3556252.315204584</v>
      </c>
      <c r="O171" s="2">
        <f>+IFERROR(PRODUCTOS[[#This Row],[PPTO X TORRE]]*22,"")</f>
        <v>78237550.934500843</v>
      </c>
      <c r="P171" s="3">
        <f>+IFERROR(PRODUCTOS[[#This Row],[CANT X MODULO]]*702,"")</f>
        <v>499.23658536585361</v>
      </c>
      <c r="Q171" s="3">
        <f>+SUMIFS(DETALLE_GD_1[CANTIDAD SOLICITADA],DETALLE_GD_1[CODIGO],PRODUCTOS[[#This Row],[CODIGO]])</f>
        <v>48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48</v>
      </c>
      <c r="T171" s="3">
        <f>+IFERROR(PRODUCTOS[[#This Row],[CANTIDAD RECIBIDA]]/PRODUCTOS[[#This Row],[CANT X MODULO]],"")</f>
        <v>67.495053423031266</v>
      </c>
      <c r="U171" s="3">
        <f>+SUMIFS(DETALLE_GD_1[VALOR TOTAL POR ITEM GD],DETALLE_GD_1[CODIGO],PRODUCTOS[[#This Row],[CODIGO]])</f>
        <v>7413699</v>
      </c>
      <c r="V171" s="3">
        <f>+IFERROR(PRODUCTOS[[#This Row],[PRECIO DE COMPRA]]/PRODUCTOS[[#This Row],[CANT. COMPRADA]],"")</f>
        <v>154452.0625</v>
      </c>
      <c r="W171" s="3">
        <f>+IFERROR(PRODUCTOS[[#This Row],[PRECIO COMPRA UNITARIO]]*PRODUCTOS[[#This Row],[PPTO FALTANTE]],"")</f>
        <v>69914102.539587244</v>
      </c>
      <c r="X171" s="7">
        <f>+IFERROR(PRODUCTOS[[#This Row],[PROYECCION COMPRA]]/PRODUCTOS[[#This Row],[PPTO TOTAL]]-1,"")</f>
        <v>-0.1063868729976204</v>
      </c>
      <c r="Y171" s="3">
        <f>+IFERROR((PRODUCTOS[[#This Row],[CANT X MODULO]]*704)-PRODUCTOS[[#This Row],[CANT. COMPRADA]],"")</f>
        <v>452.65891181988741</v>
      </c>
      <c r="Z171" s="17">
        <f>+IFERROR(PRODUCTOS[[#This Row],[CANT. COMPRADA]]/PRODUCTOS[[#This Row],[PPTO FALTANTE]],"")</f>
        <v>0.10604010822855324</v>
      </c>
      <c r="AA171" s="3">
        <f>+IFERROR(PRODUCTOS[[#This Row],[PROYECCION COMPRA]]-(PRODUCTOS[[#This Row],[PPTO FALTANTE]]*PRODUCTOS[[#This Row],[PPTO]]),"")</f>
        <v>-822528.39489760995</v>
      </c>
      <c r="AB171" s="3">
        <f>+_xlfn.XLOOKUP(PRODUCTOS[[#This Row],[CODIGO]],DETALLE_GD_1[CODIGO],DETALLE_GD_1[VALOR PPTO],"",0)</f>
        <v>156269.1667</v>
      </c>
      <c r="AC171" s="3">
        <f>+AB171-PRODUCTOS[[#This Row],[PPTO_ACTUALIZADO]]</f>
        <v>3.2999960239976645E-5</v>
      </c>
    </row>
    <row r="172" spans="1:29" x14ac:dyDescent="0.25">
      <c r="A172">
        <v>307032</v>
      </c>
      <c r="B172" t="s">
        <v>186</v>
      </c>
      <c r="C172">
        <v>0</v>
      </c>
      <c r="D172" t="s">
        <v>244</v>
      </c>
      <c r="E172" t="s">
        <v>402</v>
      </c>
      <c r="F172" s="2">
        <v>2378.3750409999998</v>
      </c>
      <c r="G172" s="6" t="s">
        <v>137</v>
      </c>
      <c r="H172" s="2">
        <v>2378.3750409999998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8.4</v>
      </c>
      <c r="M172" s="2">
        <f>+IFERROR(PRODUCTOS[[#This Row],[PPTO]]*PRODUCTOS[[#This Row],[CANT X MODULO]],"")</f>
        <v>19978.350344399998</v>
      </c>
      <c r="N172" s="2">
        <f>+IFERROR(PRODUCTOS[[#This Row],[PPTO X MODULO]]*32,"")</f>
        <v>639307.21102079994</v>
      </c>
      <c r="O172" s="2">
        <f>+IFERROR(PRODUCTOS[[#This Row],[PPTO X TORRE]]*22,"")</f>
        <v>14064758.642457599</v>
      </c>
      <c r="P172" s="3">
        <f>+IFERROR(PRODUCTOS[[#This Row],[CANT X MODULO]]*702,"")</f>
        <v>5896.8</v>
      </c>
      <c r="Q172" s="3">
        <f>+SUMIFS(DETALLE_GD_1[CANTIDAD SOLICITADA],DETALLE_GD_1[CODIGO],PRODUCTOS[[#This Row],[CODIGO]])</f>
        <v>566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566</v>
      </c>
      <c r="T172" s="3">
        <f>+IFERROR(PRODUCTOS[[#This Row],[CANTIDAD RECIBIDA]]/PRODUCTOS[[#This Row],[CANT X MODULO]],"")</f>
        <v>67.38095238095238</v>
      </c>
      <c r="U172" s="3">
        <f>+SUMIFS(DETALLE_GD_1[VALOR TOTAL POR ITEM GD],DETALLE_GD_1[CODIGO],PRODUCTOS[[#This Row],[CODIGO]])</f>
        <v>1261365</v>
      </c>
      <c r="V172" s="3">
        <f>+IFERROR(PRODUCTOS[[#This Row],[PRECIO DE COMPRA]]/PRODUCTOS[[#This Row],[CANT. COMPRADA]],"")</f>
        <v>2228.5600706713781</v>
      </c>
      <c r="W172" s="3">
        <f>+IFERROR(PRODUCTOS[[#This Row],[PRECIO COMPRA UNITARIO]]*PRODUCTOS[[#This Row],[PPTO FALTANTE]],"")</f>
        <v>11917447.833922261</v>
      </c>
      <c r="X172" s="7">
        <f>+IFERROR(PRODUCTOS[[#This Row],[PROYECCION COMPRA]]/PRODUCTOS[[#This Row],[PPTO TOTAL]]-1,"")</f>
        <v>-0.15267313596503551</v>
      </c>
      <c r="Y172" s="3">
        <f>+IFERROR((PRODUCTOS[[#This Row],[CANT X MODULO]]*704)-PRODUCTOS[[#This Row],[CANT. COMPRADA]],"")</f>
        <v>5347.6</v>
      </c>
      <c r="Z172" s="17">
        <f>+IFERROR(PRODUCTOS[[#This Row],[CANT. COMPRADA]]/PRODUCTOS[[#This Row],[PPTO FALTANTE]],"")</f>
        <v>0.10584187298975241</v>
      </c>
      <c r="AA172" s="3">
        <f>+IFERROR(PRODUCTOS[[#This Row],[PROYECCION COMPRA]]-(PRODUCTOS[[#This Row],[PPTO FALTANTE]]*PRODUCTOS[[#This Row],[PPTO]]),"")</f>
        <v>-801150.53532933816</v>
      </c>
      <c r="AB172" s="3">
        <f>+_xlfn.XLOOKUP(PRODUCTOS[[#This Row],[CODIGO]],DETALLE_GD_1[CODIGO],DETALLE_GD_1[VALOR PPTO],"",0)</f>
        <v>2378.375</v>
      </c>
      <c r="AC172" s="3">
        <f>+AB172-PRODUCTOS[[#This Row],[PPTO_ACTUALIZADO]]</f>
        <v>-4.0999999782798113E-5</v>
      </c>
    </row>
    <row r="173" spans="1:29" x14ac:dyDescent="0.25">
      <c r="A173">
        <v>307033</v>
      </c>
      <c r="B173" t="s">
        <v>248</v>
      </c>
      <c r="C173">
        <v>0</v>
      </c>
      <c r="D173" t="s">
        <v>244</v>
      </c>
      <c r="E173" t="s">
        <v>402</v>
      </c>
      <c r="F173" s="2">
        <v>1889.0535440000001</v>
      </c>
      <c r="G173" s="6" t="s">
        <v>31</v>
      </c>
      <c r="H173" s="2">
        <v>1889.0535440000001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7.8750000000000018</v>
      </c>
      <c r="M173" s="2">
        <f>+IFERROR(PRODUCTOS[[#This Row],[PPTO]]*PRODUCTOS[[#This Row],[CANT X MODULO]],"")</f>
        <v>14876.296659000003</v>
      </c>
      <c r="N173" s="2">
        <f>+IFERROR(PRODUCTOS[[#This Row],[PPTO X MODULO]]*32,"")</f>
        <v>476041.4930880001</v>
      </c>
      <c r="O173" s="2">
        <f>+IFERROR(PRODUCTOS[[#This Row],[PPTO X TORRE]]*22,"")</f>
        <v>10472912.847936003</v>
      </c>
      <c r="P173" s="3">
        <f>+IFERROR(PRODUCTOS[[#This Row],[CANT X MODULO]]*702,"")</f>
        <v>5528.2500000000009</v>
      </c>
      <c r="Q173" s="3">
        <f>+SUMIFS(DETALLE_GD_1[CANTIDAD SOLICITADA],DETALLE_GD_1[CODIGO],PRODUCTOS[[#This Row],[CODIGO]])</f>
        <v>530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530</v>
      </c>
      <c r="T173" s="3">
        <f>+IFERROR(PRODUCTOS[[#This Row],[CANTIDAD RECIBIDA]]/PRODUCTOS[[#This Row],[CANT X MODULO]],"")</f>
        <v>67.30158730158729</v>
      </c>
      <c r="U173" s="3">
        <f>+SUMIFS(DETALLE_GD_1[VALOR TOTAL POR ITEM GD],DETALLE_GD_1[CODIGO],PRODUCTOS[[#This Row],[CODIGO]])</f>
        <v>1001500</v>
      </c>
      <c r="V173" s="3">
        <f>+IFERROR(PRODUCTOS[[#This Row],[PRECIO DE COMPRA]]/PRODUCTOS[[#This Row],[CANT. COMPRADA]],"")</f>
        <v>1889.6226415094341</v>
      </c>
      <c r="W173" s="3">
        <f>+IFERROR(PRODUCTOS[[#This Row],[PRECIO COMPRA UNITARIO]]*PRODUCTOS[[#This Row],[PPTO FALTANTE]],"")</f>
        <v>9474567.9245283045</v>
      </c>
      <c r="X173" s="7">
        <f>+IFERROR(PRODUCTOS[[#This Row],[PROYECCION COMPRA]]/PRODUCTOS[[#This Row],[PPTO TOTAL]]-1,"")</f>
        <v>-9.5326385113999268E-2</v>
      </c>
      <c r="Y173" s="3">
        <f>+IFERROR((PRODUCTOS[[#This Row],[CANT X MODULO]]*704)-PRODUCTOS[[#This Row],[CANT. COMPRADA]],"")</f>
        <v>5014.0000000000009</v>
      </c>
      <c r="Z173" s="17">
        <f>+IFERROR(PRODUCTOS[[#This Row],[CANT. COMPRADA]]/PRODUCTOS[[#This Row],[PPTO FALTANTE]],"")</f>
        <v>0.10570402871958515</v>
      </c>
      <c r="AA173" s="3">
        <f>+IFERROR(PRODUCTOS[[#This Row],[PROYECCION COMPRA]]-(PRODUCTOS[[#This Row],[PPTO FALTANTE]]*PRODUCTOS[[#This Row],[PPTO]]),"")</f>
        <v>2853.4549123030156</v>
      </c>
      <c r="AB173" s="3">
        <f>+_xlfn.XLOOKUP(PRODUCTOS[[#This Row],[CODIGO]],DETALLE_GD_1[CODIGO],DETALLE_GD_1[VALOR PPTO],"",0)</f>
        <v>1889.0535</v>
      </c>
      <c r="AC173" s="3">
        <f>+AB173-PRODUCTOS[[#This Row],[PPTO_ACTUALIZADO]]</f>
        <v>-4.4000000116284355E-5</v>
      </c>
    </row>
    <row r="174" spans="1:29" x14ac:dyDescent="0.25">
      <c r="A174">
        <v>2505058</v>
      </c>
      <c r="B174" t="s">
        <v>142</v>
      </c>
      <c r="C174" t="s">
        <v>634</v>
      </c>
      <c r="D174" t="s">
        <v>244</v>
      </c>
      <c r="E174" t="s">
        <v>410</v>
      </c>
      <c r="F174" s="2">
        <v>17870.144068000001</v>
      </c>
      <c r="G174" s="6" t="s">
        <v>31</v>
      </c>
      <c r="H174" s="2">
        <v>17870.144068000001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2.1000000000000005</v>
      </c>
      <c r="M174" s="2">
        <f>+IFERROR(PRODUCTOS[[#This Row],[PPTO]]*PRODUCTOS[[#This Row],[CANT X MODULO]],"")</f>
        <v>37527.302542800011</v>
      </c>
      <c r="N174" s="2">
        <f>+IFERROR(PRODUCTOS[[#This Row],[PPTO X MODULO]]*32,"")</f>
        <v>1200873.6813696004</v>
      </c>
      <c r="O174" s="2">
        <f>+IFERROR(PRODUCTOS[[#This Row],[PPTO X TORRE]]*22,"")</f>
        <v>26419220.990131207</v>
      </c>
      <c r="P174" s="3">
        <f>+IFERROR(PRODUCTOS[[#This Row],[CANT X MODULO]]*702,"")</f>
        <v>1474.2000000000003</v>
      </c>
      <c r="Q174" s="3">
        <f>+SUMIFS(DETALLE_GD_1[CANTIDAD SOLICITADA],DETALLE_GD_1[CODIGO],PRODUCTOS[[#This Row],[CODIGO]])</f>
        <v>141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141</v>
      </c>
      <c r="T174" s="3">
        <f>+IFERROR(PRODUCTOS[[#This Row],[CANTIDAD RECIBIDA]]/PRODUCTOS[[#This Row],[CANT X MODULO]],"")</f>
        <v>67.142857142857125</v>
      </c>
      <c r="U174" s="3">
        <f>+SUMIFS(DETALLE_GD_1[VALOR TOTAL POR ITEM GD],DETALLE_GD_1[CODIGO],PRODUCTOS[[#This Row],[CODIGO]])</f>
        <v>2355194</v>
      </c>
      <c r="V174" s="3">
        <f>+IFERROR(PRODUCTOS[[#This Row],[PRECIO DE COMPRA]]/PRODUCTOS[[#This Row],[CANT. COMPRADA]],"")</f>
        <v>16703.503546099291</v>
      </c>
      <c r="W174" s="3">
        <f>+IFERROR(PRODUCTOS[[#This Row],[PRECIO COMPRA UNITARIO]]*PRODUCTOS[[#This Row],[PPTO FALTANTE]],"")</f>
        <v>22339265.642553199</v>
      </c>
      <c r="X174" s="7">
        <f>+IFERROR(PRODUCTOS[[#This Row],[PROYECCION COMPRA]]/PRODUCTOS[[#This Row],[PPTO TOTAL]]-1,"")</f>
        <v>-0.15443132668832504</v>
      </c>
      <c r="Y174" s="3">
        <f>+IFERROR((PRODUCTOS[[#This Row],[CANT X MODULO]]*704)-PRODUCTOS[[#This Row],[CANT. COMPRADA]],"")</f>
        <v>1337.4000000000003</v>
      </c>
      <c r="Z174" s="17">
        <f>+IFERROR(PRODUCTOS[[#This Row],[CANT. COMPRADA]]/PRODUCTOS[[#This Row],[PPTO FALTANTE]],"")</f>
        <v>0.10542844324809329</v>
      </c>
      <c r="AA174" s="3">
        <f>+IFERROR(PRODUCTOS[[#This Row],[PROYECCION COMPRA]]-(PRODUCTOS[[#This Row],[PPTO FALTANTE]]*PRODUCTOS[[#This Row],[PPTO]]),"")</f>
        <v>-1560265.0339900069</v>
      </c>
      <c r="AB174" s="3">
        <f>+_xlfn.XLOOKUP(PRODUCTOS[[#This Row],[CODIGO]],DETALLE_GD_1[CODIGO],DETALLE_GD_1[VALOR PPTO],"",0)</f>
        <v>17870.144100000001</v>
      </c>
      <c r="AC174" s="3">
        <f>+AB174-PRODUCTOS[[#This Row],[PPTO_ACTUALIZADO]]</f>
        <v>3.1999999919207767E-5</v>
      </c>
    </row>
    <row r="175" spans="1:29" x14ac:dyDescent="0.25">
      <c r="A175">
        <v>2508991</v>
      </c>
      <c r="B175" t="s">
        <v>485</v>
      </c>
      <c r="C175" t="s">
        <v>682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4798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70</v>
      </c>
      <c r="T175" s="3">
        <f>+IFERROR(PRODUCTOS[[#This Row],[CANTIDAD RECIBIDA]]/PRODUCTOS[[#This Row],[CANT X MODULO]],"")</f>
        <v>66.666666666666657</v>
      </c>
      <c r="U175" s="3">
        <f>+SUMIFS(DETALLE_GD_1[VALOR TOTAL POR ITEM GD],DETALLE_GD_1[CODIGO],PRODUCTOS[[#This Row],[CODIGO]])</f>
        <v>334746</v>
      </c>
      <c r="V175" s="3">
        <f>+IFERROR(PRODUCTOS[[#This Row],[PRECIO DE COMPRA]]/PRODUCTOS[[#This Row],[CANT. COMPRADA]],"")</f>
        <v>4782.0857142857139</v>
      </c>
      <c r="W175" s="3">
        <f>+IFERROR(PRODUCTOS[[#This Row],[PRECIO COMPRA UNITARIO]]*PRODUCTOS[[#This Row],[PPTO FALTANTE]],"")</f>
        <v>3200171.76</v>
      </c>
      <c r="X175" s="7">
        <f>+IFERROR(PRODUCTOS[[#This Row],[PROYECCION COMPRA]]/PRODUCTOS[[#This Row],[PPTO TOTAL]]-1,"")</f>
        <v>4.5781517568163954E-2</v>
      </c>
      <c r="Y175" s="3">
        <f>+IFERROR((PRODUCTOS[[#This Row],[CANT X MODULO]]*704)-PRODUCTOS[[#This Row],[CANT. COMPRADA]],"")</f>
        <v>669.2</v>
      </c>
      <c r="Z175" s="17">
        <f>+IFERROR(PRODUCTOS[[#This Row],[CANT. COMPRADA]]/PRODUCTOS[[#This Row],[PPTO FALTANTE]],"")</f>
        <v>0.10460251046025104</v>
      </c>
      <c r="AA175" s="3">
        <f>+IFERROR(PRODUCTOS[[#This Row],[PROYECCION COMPRA]]-(PRODUCTOS[[#This Row],[PPTO FALTANTE]]*PRODUCTOS[[#This Row],[PPTO]]),"")</f>
        <v>429874.95980879944</v>
      </c>
      <c r="AB175" s="3">
        <f>+_xlfn.XLOOKUP(PRODUCTOS[[#This Row],[CODIGO]],DETALLE_GD_1[CODIGO],DETALLE_GD_1[VALOR PPTO],"",0)</f>
        <v>4798</v>
      </c>
      <c r="AC175" s="3">
        <f>+AB175-PRODUCTOS[[#This Row],[PPTO_ACTUALIZADO]]</f>
        <v>0</v>
      </c>
    </row>
    <row r="176" spans="1:29" x14ac:dyDescent="0.25">
      <c r="A176">
        <v>1802162</v>
      </c>
      <c r="B176" t="s">
        <v>260</v>
      </c>
      <c r="C176" t="s">
        <v>654</v>
      </c>
      <c r="D176" t="s">
        <v>244</v>
      </c>
      <c r="E176" t="s">
        <v>406</v>
      </c>
      <c r="F176" s="2">
        <v>42840</v>
      </c>
      <c r="G176" s="6" t="s">
        <v>31</v>
      </c>
      <c r="H176" s="2">
        <v>42840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22491</v>
      </c>
      <c r="N176" s="2">
        <f>+IFERROR(PRODUCTOS[[#This Row],[PPTO X MODULO]]*32,"")</f>
        <v>719712</v>
      </c>
      <c r="O176" s="2">
        <f>+IFERROR(PRODUCTOS[[#This Row],[PPTO X TORRE]]*22,"")</f>
        <v>15833664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34</v>
      </c>
      <c r="T176" s="3">
        <f>+IFERROR(PRODUCTOS[[#This Row],[CANTIDAD RECIBIDA]]/PRODUCTOS[[#This Row],[CANT X MODULO]],"")</f>
        <v>64.761904761904759</v>
      </c>
      <c r="U176" s="3">
        <f>+SUMIFS(DETALLE_GD_1[VALOR TOTAL POR ITEM GD],DETALLE_GD_1[CODIGO],PRODUCTOS[[#This Row],[CODIGO]])</f>
        <v>1456560</v>
      </c>
      <c r="V176" s="3">
        <f>+IFERROR(PRODUCTOS[[#This Row],[PRECIO DE COMPRA]]/PRODUCTOS[[#This Row],[CANT. COMPRADA]],"")</f>
        <v>42840</v>
      </c>
      <c r="W176" s="3">
        <f>+IFERROR(PRODUCTOS[[#This Row],[PRECIO COMPRA UNITARIO]]*PRODUCTOS[[#This Row],[PPTO FALTANTE]],"")</f>
        <v>14377104.000000002</v>
      </c>
      <c r="X176" s="7">
        <f>+IFERROR(PRODUCTOS[[#This Row],[PROYECCION COMPRA]]/PRODUCTOS[[#This Row],[PPTO TOTAL]]-1,"")</f>
        <v>-9.1991341991341846E-2</v>
      </c>
      <c r="Y176" s="3">
        <f>+IFERROR((PRODUCTOS[[#This Row],[CANT X MODULO]]*704)-PRODUCTOS[[#This Row],[CANT. COMPRADA]],"")</f>
        <v>335.6</v>
      </c>
      <c r="Z176" s="17">
        <f>+IFERROR(PRODUCTOS[[#This Row],[CANT. COMPRADA]]/PRODUCTOS[[#This Row],[PPTO FALTANTE]],"")</f>
        <v>0.10131108462455303</v>
      </c>
      <c r="AA176" s="3">
        <f>+IFERROR(PRODUCTOS[[#This Row],[PROYECCION COMPRA]]-(PRODUCTOS[[#This Row],[PPTO FALTANTE]]*PRODUCTOS[[#This Row],[PPTO]]),"")</f>
        <v>0</v>
      </c>
      <c r="AB176" s="3">
        <f>+_xlfn.XLOOKUP(PRODUCTOS[[#This Row],[CODIGO]],DETALLE_GD_1[CODIGO],DETALLE_GD_1[VALOR PPTO],"",0)</f>
        <v>42840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307030</v>
      </c>
      <c r="B202" t="s">
        <v>64</v>
      </c>
      <c r="C202" t="s">
        <v>583</v>
      </c>
      <c r="D202" t="s">
        <v>244</v>
      </c>
      <c r="E202" t="s">
        <v>402</v>
      </c>
      <c r="F202" s="2">
        <v>2729.9988560000002</v>
      </c>
      <c r="G202" s="6" t="s">
        <v>31</v>
      </c>
      <c r="H202" s="2">
        <v>2729.9988560000002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7.35</v>
      </c>
      <c r="M202" s="2">
        <f>+IFERROR(PRODUCTOS[[#This Row],[PPTO]]*PRODUCTOS[[#This Row],[CANT X MODULO]],"")</f>
        <v>20065.491591599999</v>
      </c>
      <c r="N202" s="2">
        <f>+IFERROR(PRODUCTOS[[#This Row],[PPTO X MODULO]]*32,"")</f>
        <v>642095.73093119997</v>
      </c>
      <c r="O202" s="2">
        <f>+IFERROR(PRODUCTOS[[#This Row],[PPTO X TORRE]]*22,"")</f>
        <v>14126106.0804864</v>
      </c>
      <c r="P202" s="3">
        <f>+IFERROR(PRODUCTOS[[#This Row],[CANT X MODULO]]*702,"")</f>
        <v>5159.7</v>
      </c>
      <c r="Q202" s="3">
        <f>+SUMIFS(DETALLE_GD_1[CANTIDAD SOLICITADA],DETALLE_GD_1[CODIGO],PRODUCTOS[[#This Row],[CODIGO]])</f>
        <v>380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380</v>
      </c>
      <c r="T202" s="3">
        <f>+IFERROR(PRODUCTOS[[#This Row],[CANTIDAD RECIBIDA]]/PRODUCTOS[[#This Row],[CANT X MODULO]],"")</f>
        <v>51.700680272108848</v>
      </c>
      <c r="U202" s="3">
        <f>+SUMIFS(DETALLE_GD_1[VALOR TOTAL POR ITEM GD],DETALLE_GD_1[CODIGO],PRODUCTOS[[#This Row],[CODIGO]])</f>
        <v>1037400</v>
      </c>
      <c r="V202" s="3">
        <f>+IFERROR(PRODUCTOS[[#This Row],[PRECIO DE COMPRA]]/PRODUCTOS[[#This Row],[CANT. COMPRADA]],"")</f>
        <v>2730</v>
      </c>
      <c r="W202" s="3">
        <f>+IFERROR(PRODUCTOS[[#This Row],[PRECIO COMPRA UNITARIO]]*PRODUCTOS[[#This Row],[PPTO FALTANTE]],"")</f>
        <v>13088711.999999998</v>
      </c>
      <c r="X202" s="7">
        <f>+IFERROR(PRODUCTOS[[#This Row],[PROYECCION COMPRA]]/PRODUCTOS[[#This Row],[PPTO TOTAL]]-1,"")</f>
        <v>-7.3438078022041942E-2</v>
      </c>
      <c r="Y202" s="3">
        <f>+IFERROR((PRODUCTOS[[#This Row],[CANT X MODULO]]*704)-PRODUCTOS[[#This Row],[CANT. COMPRADA]],"")</f>
        <v>4794.3999999999996</v>
      </c>
      <c r="Z202" s="17">
        <f>+IFERROR(PRODUCTOS[[#This Row],[CANT. COMPRADA]]/PRODUCTOS[[#This Row],[PPTO FALTANTE]],"")</f>
        <v>7.925913565826799E-2</v>
      </c>
      <c r="AA202" s="3">
        <f>+IFERROR(PRODUCTOS[[#This Row],[PROYECCION COMPRA]]-(PRODUCTOS[[#This Row],[PPTO FALTANTE]]*PRODUCTOS[[#This Row],[PPTO]]),"")</f>
        <v>5.4847935978323221</v>
      </c>
      <c r="AB202" s="3">
        <f>+_xlfn.XLOOKUP(PRODUCTOS[[#This Row],[CODIGO]],DETALLE_GD_1[CODIGO],DETALLE_GD_1[VALOR PPTO],"",0)</f>
        <v>2729.9989</v>
      </c>
      <c r="AC202" s="3">
        <f>+AB202-PRODUCTOS[[#This Row],[PPTO_ACTUALIZADO]]</f>
        <v>4.3999999888910679E-5</v>
      </c>
    </row>
    <row r="203" spans="1:29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x14ac:dyDescent="0.25">
      <c r="A204">
        <v>602258</v>
      </c>
      <c r="B204" t="s">
        <v>497</v>
      </c>
      <c r="C204" t="s">
        <v>689</v>
      </c>
      <c r="D204" t="s">
        <v>355</v>
      </c>
      <c r="E204" t="s">
        <v>355</v>
      </c>
      <c r="G204" s="6" t="s">
        <v>355</v>
      </c>
      <c r="H204" s="2">
        <v>84000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8.1375000000000003E-2</v>
      </c>
      <c r="M204" s="2">
        <f>+IFERROR(PRODUCTOS[[#This Row],[PPTO]]*PRODUCTOS[[#This Row],[CANT X MODULO]],"")</f>
        <v>0</v>
      </c>
      <c r="N204" s="2">
        <f>+IFERROR(PRODUCTOS[[#This Row],[PPTO X MODULO]]*32,"")</f>
        <v>0</v>
      </c>
      <c r="O204" s="2">
        <f>+IFERROR(PRODUCTOS[[#This Row],[PPTO X TORRE]]*22,"")</f>
        <v>0</v>
      </c>
      <c r="P204" s="3">
        <f>+IFERROR(PRODUCTOS[[#This Row],[CANT X MODULO]]*702,"")</f>
        <v>57.125250000000001</v>
      </c>
      <c r="Q204" s="3">
        <f>+SUMIFS(DETALLE_GD_1[CANTIDAD SOLICITADA],DETALLE_GD_1[CODIGO],PRODUCTOS[[#This Row],[CODIGO]])</f>
        <v>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4</v>
      </c>
      <c r="T204" s="3">
        <f>+IFERROR(PRODUCTOS[[#This Row],[CANTIDAD RECIBIDA]]/PRODUCTOS[[#This Row],[CANT X MODULO]],"")</f>
        <v>49.155145929339476</v>
      </c>
      <c r="U204" s="3">
        <f>+SUMIFS(DETALLE_GD_1[VALOR TOTAL POR ITEM GD],DETALLE_GD_1[CODIGO],PRODUCTOS[[#This Row],[CODIGO]])</f>
        <v>336000</v>
      </c>
      <c r="V204" s="3">
        <f>+IFERROR(PRODUCTOS[[#This Row],[PRECIO DE COMPRA]]/PRODUCTOS[[#This Row],[CANT. COMPRADA]],"")</f>
        <v>84000</v>
      </c>
      <c r="W204" s="3">
        <f>+IFERROR(PRODUCTOS[[#This Row],[PRECIO COMPRA UNITARIO]]*PRODUCTOS[[#This Row],[PPTO FALTANTE]],"")</f>
        <v>4476192</v>
      </c>
      <c r="X204" s="7" t="str">
        <f>+IFERROR(PRODUCTOS[[#This Row],[PROYECCION COMPRA]]/PRODUCTOS[[#This Row],[PPTO TOTAL]]-1,"")</f>
        <v/>
      </c>
      <c r="Y204" s="3">
        <f>+IFERROR((PRODUCTOS[[#This Row],[CANT X MODULO]]*704)-PRODUCTOS[[#This Row],[CANT. COMPRADA]],"")</f>
        <v>53.288000000000004</v>
      </c>
      <c r="Z204" s="17">
        <f>+IFERROR(PRODUCTOS[[#This Row],[CANT. COMPRADA]]/PRODUCTOS[[#This Row],[PPTO FALTANTE]],"")</f>
        <v>7.5063804233598555E-2</v>
      </c>
      <c r="AA204" s="3">
        <f>+IFERROR(PRODUCTOS[[#This Row],[PROYECCION COMPRA]]-(PRODUCTOS[[#This Row],[PPTO FALTANTE]]*PRODUCTOS[[#This Row],[PPTO]]),"")</f>
        <v>4476192</v>
      </c>
      <c r="AB204" s="3">
        <f>+_xlfn.XLOOKUP(PRODUCTOS[[#This Row],[CODIGO]],DETALLE_GD_1[CODIGO],DETALLE_GD_1[VALOR PPTO],"",0)</f>
        <v>84000</v>
      </c>
      <c r="AC204" s="3">
        <f>+AB204-PRODUCTOS[[#This Row],[PPTO_ACTUALIZADO]]</f>
        <v>0</v>
      </c>
    </row>
    <row r="205" spans="1:29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25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25</v>
      </c>
      <c r="T205" s="3">
        <f>+IFERROR(PRODUCTOS[[#This Row],[CANTIDAD RECIBIDA]]/PRODUCTOS[[#This Row],[CANT X MODULO]],"")</f>
        <v>48.590864917395535</v>
      </c>
      <c r="U205" s="3">
        <f>+SUMIFS(DETALLE_GD_1[VALOR TOTAL POR ITEM GD],DETALLE_GD_1[CODIGO],PRODUCTOS[[#This Row],[CODIGO]])</f>
        <v>402968</v>
      </c>
      <c r="V205" s="3">
        <f>+IFERROR(PRODUCTOS[[#This Row],[PRECIO DE COMPRA]]/PRODUCTOS[[#This Row],[CANT. COMPRADA]],"")</f>
        <v>16118.72</v>
      </c>
      <c r="W205" s="3">
        <f>+IFERROR(PRODUCTOS[[#This Row],[PRECIO COMPRA UNITARIO]]*PRODUCTOS[[#This Row],[PPTO FALTANTE]],"")</f>
        <v>5435361.3337599989</v>
      </c>
      <c r="X205" s="7">
        <f>+IFERROR(PRODUCTOS[[#This Row],[PROYECCION COMPRA]]/PRODUCTOS[[#This Row],[PPTO TOTAL]]-1,"")</f>
        <v>-7.2667842642016867E-2</v>
      </c>
      <c r="Y205" s="3">
        <f>+IFERROR((PRODUCTOS[[#This Row],[CANT X MODULO]]*704)-PRODUCTOS[[#This Row],[CANT. COMPRADA]],"")</f>
        <v>337.20799999999997</v>
      </c>
      <c r="Z205" s="17">
        <f>+IFERROR(PRODUCTOS[[#This Row],[CANT. COMPRADA]]/PRODUCTOS[[#This Row],[PPTO FALTANTE]],"")</f>
        <v>7.4138217361391201E-2</v>
      </c>
      <c r="AA205" s="3">
        <f>+IFERROR(PRODUCTOS[[#This Row],[PROYECCION COMPRA]]-(PRODUCTOS[[#This Row],[PPTO FALTANTE]]*PRODUCTOS[[#This Row],[PPTO]]),"")</f>
        <v>-21374.523240496404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x14ac:dyDescent="0.25">
      <c r="A206">
        <v>1901038</v>
      </c>
      <c r="B206" t="s">
        <v>39</v>
      </c>
      <c r="C206" t="s">
        <v>544</v>
      </c>
      <c r="D206" t="s">
        <v>240</v>
      </c>
      <c r="E206" t="s">
        <v>404</v>
      </c>
      <c r="F206" s="2">
        <v>4197.4178750000001</v>
      </c>
      <c r="G206" s="6" t="s">
        <v>26</v>
      </c>
      <c r="H206" s="2">
        <v>4197.417875000001</v>
      </c>
      <c r="I206" t="b">
        <v>1</v>
      </c>
      <c r="J206" t="str">
        <f>+_xlfn.XLOOKUP(PRODUCTOS[[#This Row],[CODIGO]],P_CRITICOS[CODIGO],P_CRITICOS[DESC CORTA],"",0)</f>
        <v>AISLAN ROCA 90MM</v>
      </c>
      <c r="K206" t="str">
        <f>+IFERROR(IF(VLOOKUP(PRODUCTOS[[#This Row],[CODIGO]],P_CRITICOS[],3,0)="*","PRODUCTO CRITICO","NO CRITICO"),"NO CRITICO")</f>
        <v>PRODUCTO CRITICO</v>
      </c>
      <c r="L206" s="15">
        <f>+_xlfn.XLOOKUP(PRODUCTOS[[#This Row],[CODIGO]],BD_MODULO[Artículo],BD_MODULO[CUB_ACTUALIZADA],"",0)</f>
        <v>40.010249999999999</v>
      </c>
      <c r="M206" s="2">
        <f>+IFERROR(PRODUCTOS[[#This Row],[PPTO]]*PRODUCTOS[[#This Row],[CANT X MODULO]],"")</f>
        <v>167939.73853321874</v>
      </c>
      <c r="N206" s="2">
        <f>+IFERROR(PRODUCTOS[[#This Row],[PPTO X MODULO]]*32,"")</f>
        <v>5374071.6330629997</v>
      </c>
      <c r="O206" s="2">
        <f>+IFERROR(PRODUCTOS[[#This Row],[PPTO X TORRE]]*22,"")</f>
        <v>118229575.92738599</v>
      </c>
      <c r="P206" s="3">
        <f>+IFERROR(PRODUCTOS[[#This Row],[CANT X MODULO]]*702,"")</f>
        <v>28087.195499999998</v>
      </c>
      <c r="Q206" s="3">
        <f>+SUMIFS(DETALLE_GD_1[CANTIDAD SOLICITADA],DETALLE_GD_1[CODIGO],PRODUCTOS[[#This Row],[CODIGO]])</f>
        <v>1942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1942</v>
      </c>
      <c r="T206" s="3">
        <f>+IFERROR(PRODUCTOS[[#This Row],[CANTIDAD RECIBIDA]]/PRODUCTOS[[#This Row],[CANT X MODULO]],"")</f>
        <v>48.53756224967352</v>
      </c>
      <c r="U206" s="3">
        <f>+SUMIFS(DETALLE_GD_1[VALOR TOTAL POR ITEM GD],DETALLE_GD_1[CODIGO],PRODUCTOS[[#This Row],[CODIGO]])</f>
        <v>8900548</v>
      </c>
      <c r="V206" s="3">
        <f>+IFERROR(PRODUCTOS[[#This Row],[PRECIO DE COMPRA]]/PRODUCTOS[[#This Row],[CANT. COMPRADA]],"")</f>
        <v>4583.1864057672501</v>
      </c>
      <c r="W206" s="3">
        <f>+IFERROR(PRODUCTOS[[#This Row],[PRECIO COMPRA UNITARIO]]*PRODUCTOS[[#This Row],[PPTO FALTANTE]],"")</f>
        <v>120195053.45950978</v>
      </c>
      <c r="X206" s="7">
        <f>+IFERROR(PRODUCTOS[[#This Row],[PROYECCION COMPRA]]/PRODUCTOS[[#This Row],[PPTO TOTAL]]-1,"")</f>
        <v>1.6624245809110816E-2</v>
      </c>
      <c r="Y206" s="3">
        <f>+IFERROR((PRODUCTOS[[#This Row],[CANT X MODULO]]*704)-PRODUCTOS[[#This Row],[CANT. COMPRADA]],"")</f>
        <v>26225.216</v>
      </c>
      <c r="Z206" s="17">
        <f>+IFERROR(PRODUCTOS[[#This Row],[CANT. COMPRADA]]/PRODUCTOS[[#This Row],[PPTO FALTANTE]],"")</f>
        <v>7.4050867683987803E-2</v>
      </c>
      <c r="AA206" s="3">
        <f>+IFERROR(PRODUCTOS[[#This Row],[PROYECCION COMPRA]]-(PRODUCTOS[[#This Row],[PPTO FALTANTE]]*PRODUCTOS[[#This Row],[PPTO]]),"")</f>
        <v>10116863.045373768</v>
      </c>
      <c r="AB206" s="3">
        <f>+_xlfn.XLOOKUP(PRODUCTOS[[#This Row],[CODIGO]],DETALLE_GD_1[CODIGO],DETALLE_GD_1[VALOR PPTO],"",0)</f>
        <v>4197.4179000000004</v>
      </c>
      <c r="AC206" s="3">
        <f>+AB206-PRODUCTOS[[#This Row],[PPTO_ACTUALIZADO]]</f>
        <v>2.4999999368446879E-5</v>
      </c>
    </row>
    <row r="207" spans="1:29" x14ac:dyDescent="0.25">
      <c r="A207">
        <v>1805340</v>
      </c>
      <c r="B207" t="s">
        <v>298</v>
      </c>
      <c r="C207" t="s">
        <v>644</v>
      </c>
      <c r="D207" t="s">
        <v>244</v>
      </c>
      <c r="E207" t="s">
        <v>410</v>
      </c>
      <c r="F207" s="2">
        <v>19400</v>
      </c>
      <c r="G207" s="6" t="s">
        <v>31</v>
      </c>
      <c r="H207" s="2">
        <v>19400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1.05</v>
      </c>
      <c r="M207" s="2">
        <f>+IFERROR(PRODUCTOS[[#This Row],[PPTO]]*PRODUCTOS[[#This Row],[CANT X MODULO]],"")</f>
        <v>20370</v>
      </c>
      <c r="N207" s="2">
        <f>+IFERROR(PRODUCTOS[[#This Row],[PPTO X MODULO]]*32,"")</f>
        <v>651840</v>
      </c>
      <c r="O207" s="2">
        <f>+IFERROR(PRODUCTOS[[#This Row],[PPTO X TORRE]]*22,"")</f>
        <v>14340480</v>
      </c>
      <c r="P207" s="3">
        <f>+IFERROR(PRODUCTOS[[#This Row],[CANT X MODULO]]*702,"")</f>
        <v>737.1</v>
      </c>
      <c r="Q207" s="3">
        <f>+SUMIFS(DETALLE_GD_1[CANTIDAD SOLICITADA],DETALLE_GD_1[CODIGO],PRODUCTOS[[#This Row],[CODIGO]])</f>
        <v>50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50</v>
      </c>
      <c r="T207" s="3">
        <f>+IFERROR(PRODUCTOS[[#This Row],[CANTIDAD RECIBIDA]]/PRODUCTOS[[#This Row],[CANT X MODULO]],"")</f>
        <v>47.61904761904762</v>
      </c>
      <c r="U207" s="3">
        <f>+SUMIFS(DETALLE_GD_1[VALOR TOTAL POR ITEM GD],DETALLE_GD_1[CODIGO],PRODUCTOS[[#This Row],[CODIGO]])</f>
        <v>970000</v>
      </c>
      <c r="V207" s="3">
        <f>+IFERROR(PRODUCTOS[[#This Row],[PRECIO DE COMPRA]]/PRODUCTOS[[#This Row],[CANT. COMPRADA]],"")</f>
        <v>19400</v>
      </c>
      <c r="W207" s="3">
        <f>+IFERROR(PRODUCTOS[[#This Row],[PRECIO COMPRA UNITARIO]]*PRODUCTOS[[#This Row],[PPTO FALTANTE]],"")</f>
        <v>13370480</v>
      </c>
      <c r="X207" s="7">
        <f>+IFERROR(PRODUCTOS[[#This Row],[PROYECCION COMPRA]]/PRODUCTOS[[#This Row],[PPTO TOTAL]]-1,"")</f>
        <v>-6.7640692640692612E-2</v>
      </c>
      <c r="Y207" s="3">
        <f>+IFERROR((PRODUCTOS[[#This Row],[CANT X MODULO]]*704)-PRODUCTOS[[#This Row],[CANT. COMPRADA]],"")</f>
        <v>689.2</v>
      </c>
      <c r="Z207" s="17">
        <f>+IFERROR(PRODUCTOS[[#This Row],[CANT. COMPRADA]]/PRODUCTOS[[#This Row],[PPTO FALTANTE]],"")</f>
        <v>7.2547881601857225E-2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19400</v>
      </c>
      <c r="AC207" s="3">
        <f>+AB207-PRODUCTOS[[#This Row],[PPTO_ACTUALIZADO]]</f>
        <v>0</v>
      </c>
    </row>
    <row r="208" spans="1:29" x14ac:dyDescent="0.25">
      <c r="A208">
        <v>1103088</v>
      </c>
      <c r="B208" t="s">
        <v>491</v>
      </c>
      <c r="C208" t="s">
        <v>686</v>
      </c>
      <c r="D208" t="s">
        <v>355</v>
      </c>
      <c r="E208" t="s">
        <v>355</v>
      </c>
      <c r="G208" s="6" t="s">
        <v>355</v>
      </c>
      <c r="H208" s="2">
        <v>3134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0</v>
      </c>
      <c r="N208" s="2">
        <f>+IFERROR(PRODUCTOS[[#This Row],[PPTO X MODULO]]*32,"")</f>
        <v>0</v>
      </c>
      <c r="O208" s="2">
        <f>+IFERROR(PRODUCTOS[[#This Row],[PPTO X TORRE]]*22,"")</f>
        <v>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156700</v>
      </c>
      <c r="V208" s="3">
        <f>+IFERROR(PRODUCTOS[[#This Row],[PRECIO DE COMPRA]]/PRODUCTOS[[#This Row],[CANT. COMPRADA]],"")</f>
        <v>3134</v>
      </c>
      <c r="W208" s="3">
        <f>+IFERROR(PRODUCTOS[[#This Row],[PRECIO COMPRA UNITARIO]]*PRODUCTOS[[#This Row],[PPTO FALTANTE]],"")</f>
        <v>2159952.8000000003</v>
      </c>
      <c r="X208" s="7" t="str">
        <f>+IFERROR(PRODUCTOS[[#This Row],[PROYECCION COMPRA]]/PRODUCTOS[[#This Row],[PPTO TOTAL]]-1,"")</f>
        <v/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2159952.8000000003</v>
      </c>
      <c r="AB208" s="3">
        <f>+_xlfn.XLOOKUP(PRODUCTOS[[#This Row],[CODIGO]],DETALLE_GD_1[CODIGO],DETALLE_GD_1[VALOR PPTO],"",0)</f>
        <v>3134</v>
      </c>
      <c r="AC208" s="3">
        <f>+AB208-PRODUCTOS[[#This Row],[PPTO_ACTUALIZADO]]</f>
        <v>0</v>
      </c>
    </row>
    <row r="209" spans="1:29" x14ac:dyDescent="0.25">
      <c r="A209">
        <v>2302017</v>
      </c>
      <c r="B209" t="s">
        <v>156</v>
      </c>
      <c r="C209">
        <v>0</v>
      </c>
      <c r="D209" t="s">
        <v>244</v>
      </c>
      <c r="E209" t="s">
        <v>409</v>
      </c>
      <c r="F209" s="2">
        <v>81197.881578999994</v>
      </c>
      <c r="G209" s="6" t="s">
        <v>25</v>
      </c>
      <c r="H209" s="2">
        <v>81197.881578999979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0.7875000000000002</v>
      </c>
      <c r="M209" s="2">
        <f>+IFERROR(PRODUCTOS[[#This Row],[PPTO]]*PRODUCTOS[[#This Row],[CANT X MODULO]],"")</f>
        <v>63943.331743462513</v>
      </c>
      <c r="N209" s="2">
        <f>+IFERROR(PRODUCTOS[[#This Row],[PPTO X MODULO]]*32,"")</f>
        <v>2046186.6157908004</v>
      </c>
      <c r="O209" s="2">
        <f>+IFERROR(PRODUCTOS[[#This Row],[PPTO X TORRE]]*22,"")</f>
        <v>45016105.547397606</v>
      </c>
      <c r="P209" s="3">
        <f>+IFERROR(PRODUCTOS[[#This Row],[CANT X MODULO]]*702,"")</f>
        <v>552.82500000000016</v>
      </c>
      <c r="Q209" s="3">
        <f>+SUMIFS(DETALLE_GD_1[CANTIDAD SOLICITADA],DETALLE_GD_1[CODIGO],PRODUCTOS[[#This Row],[CODIGO]])</f>
        <v>37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37</v>
      </c>
      <c r="T209" s="3">
        <f>+IFERROR(PRODUCTOS[[#This Row],[CANTIDAD RECIBIDA]]/PRODUCTOS[[#This Row],[CANT X MODULO]],"")</f>
        <v>46.984126984126974</v>
      </c>
      <c r="U209" s="3">
        <f>+SUMIFS(DETALLE_GD_1[VALOR TOTAL POR ITEM GD],DETALLE_GD_1[CODIGO],PRODUCTOS[[#This Row],[CODIGO]])</f>
        <v>3043915</v>
      </c>
      <c r="V209" s="3">
        <f>+IFERROR(PRODUCTOS[[#This Row],[PRECIO DE COMPRA]]/PRODUCTOS[[#This Row],[CANT. COMPRADA]],"")</f>
        <v>82267.972972972973</v>
      </c>
      <c r="W209" s="3">
        <f>+IFERROR(PRODUCTOS[[#This Row],[PRECIO COMPRA UNITARIO]]*PRODUCTOS[[#This Row],[PPTO FALTANTE]],"")</f>
        <v>42565449.216216221</v>
      </c>
      <c r="X209" s="7">
        <f>+IFERROR(PRODUCTOS[[#This Row],[PROYECCION COMPRA]]/PRODUCTOS[[#This Row],[PPTO TOTAL]]-1,"")</f>
        <v>-5.4439545611094209E-2</v>
      </c>
      <c r="Y209" s="3">
        <f>+IFERROR((PRODUCTOS[[#This Row],[CANT X MODULO]]*704)-PRODUCTOS[[#This Row],[CANT. COMPRADA]],"")</f>
        <v>517.40000000000009</v>
      </c>
      <c r="Z209" s="17">
        <f>+IFERROR(PRODUCTOS[[#This Row],[CANT. COMPRADA]]/PRODUCTOS[[#This Row],[PPTO FALTANTE]],"")</f>
        <v>7.1511403169694621E-2</v>
      </c>
      <c r="AA209" s="3">
        <f>+IFERROR(PRODUCTOS[[#This Row],[PROYECCION COMPRA]]-(PRODUCTOS[[#This Row],[PPTO FALTANTE]]*PRODUCTOS[[#This Row],[PPTO]]),"")</f>
        <v>553665.28724161536</v>
      </c>
      <c r="AB209" s="3">
        <f>+_xlfn.XLOOKUP(PRODUCTOS[[#This Row],[CODIGO]],DETALLE_GD_1[CODIGO],DETALLE_GD_1[VALOR PPTO],"",0)</f>
        <v>81197.881599999993</v>
      </c>
      <c r="AC209" s="3">
        <f>+AB209-PRODUCTOS[[#This Row],[PPTO_ACTUALIZADO]]</f>
        <v>2.1000014385208488E-5</v>
      </c>
    </row>
    <row r="210" spans="1:29" x14ac:dyDescent="0.25">
      <c r="A210">
        <v>407170</v>
      </c>
      <c r="B210" t="s">
        <v>107</v>
      </c>
      <c r="C210" t="s">
        <v>612</v>
      </c>
      <c r="D210" t="s">
        <v>240</v>
      </c>
      <c r="E210" t="s">
        <v>399</v>
      </c>
      <c r="F210" s="2">
        <v>4.8802159999999999</v>
      </c>
      <c r="G210" s="6" t="s">
        <v>31</v>
      </c>
      <c r="H210" s="2">
        <v>4.8802160000000008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151.19999999999999</v>
      </c>
      <c r="M210" s="2">
        <f>+IFERROR(PRODUCTOS[[#This Row],[PPTO]]*PRODUCTOS[[#This Row],[CANT X MODULO]],"")</f>
        <v>737.88865919999989</v>
      </c>
      <c r="N210" s="2">
        <f>+IFERROR(PRODUCTOS[[#This Row],[PPTO X MODULO]]*32,"")</f>
        <v>23612.437094399997</v>
      </c>
      <c r="O210" s="2">
        <f>+IFERROR(PRODUCTOS[[#This Row],[PPTO X TORRE]]*22,"")</f>
        <v>519473.61607679992</v>
      </c>
      <c r="P210" s="3">
        <f>+IFERROR(PRODUCTOS[[#This Row],[CANT X MODULO]]*702,"")</f>
        <v>106142.39999999999</v>
      </c>
      <c r="Q210" s="3">
        <f>+SUMIFS(DETALLE_GD_1[CANTIDAD SOLICITADA],DETALLE_GD_1[CODIGO],PRODUCTOS[[#This Row],[CODIGO]])</f>
        <v>6904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6904</v>
      </c>
      <c r="T210" s="3">
        <f>+IFERROR(PRODUCTOS[[#This Row],[CANTIDAD RECIBIDA]]/PRODUCTOS[[#This Row],[CANT X MODULO]],"")</f>
        <v>45.661375661375665</v>
      </c>
      <c r="U210" s="3">
        <f>+SUMIFS(DETALLE_GD_1[VALOR TOTAL POR ITEM GD],DETALLE_GD_1[CODIGO],PRODUCTOS[[#This Row],[CODIGO]])</f>
        <v>34457</v>
      </c>
      <c r="V210" s="3">
        <f>+IFERROR(PRODUCTOS[[#This Row],[PRECIO DE COMPRA]]/PRODUCTOS[[#This Row],[CANT. COMPRADA]],"")</f>
        <v>4.9908748551564308</v>
      </c>
      <c r="W210" s="3">
        <f>+IFERROR(PRODUCTOS[[#This Row],[PRECIO COMPRA UNITARIO]]*PRODUCTOS[[#This Row],[PPTO FALTANTE]],"")</f>
        <v>496795.67578215519</v>
      </c>
      <c r="X210" s="7">
        <f>+IFERROR(PRODUCTOS[[#This Row],[PROYECCION COMPRA]]/PRODUCTOS[[#This Row],[PPTO TOTAL]]-1,"")</f>
        <v>-4.3655615208938681E-2</v>
      </c>
      <c r="Y210" s="3">
        <f>+IFERROR((PRODUCTOS[[#This Row],[CANT X MODULO]]*704)-PRODUCTOS[[#This Row],[CANT. COMPRADA]],"")</f>
        <v>99540.799999999988</v>
      </c>
      <c r="Z210" s="17">
        <f>+IFERROR(PRODUCTOS[[#This Row],[CANT. COMPRADA]]/PRODUCTOS[[#This Row],[PPTO FALTANTE]],"")</f>
        <v>6.9358494205391169E-2</v>
      </c>
      <c r="AA210" s="3">
        <f>+IFERROR(PRODUCTOS[[#This Row],[PROYECCION COMPRA]]-(PRODUCTOS[[#This Row],[PPTO FALTANTE]]*PRODUCTOS[[#This Row],[PPTO]]),"")</f>
        <v>11015.070969355234</v>
      </c>
      <c r="AB210" s="3">
        <f>+_xlfn.XLOOKUP(PRODUCTOS[[#This Row],[CODIGO]],DETALLE_GD_1[CODIGO],DETALLE_GD_1[VALOR PPTO],"",0)</f>
        <v>4.8802000000000003</v>
      </c>
      <c r="AC210" s="3">
        <f>+AB210-PRODUCTOS[[#This Row],[PPTO_ACTUALIZADO]]</f>
        <v>-1.6000000000460091E-5</v>
      </c>
    </row>
    <row r="211" spans="1:29" x14ac:dyDescent="0.25">
      <c r="A211">
        <v>307031</v>
      </c>
      <c r="B211" t="s">
        <v>65</v>
      </c>
      <c r="C211" t="s">
        <v>584</v>
      </c>
      <c r="D211" t="s">
        <v>244</v>
      </c>
      <c r="E211" t="s">
        <v>402</v>
      </c>
      <c r="F211" s="2">
        <v>2699.9986050000002</v>
      </c>
      <c r="G211" s="6" t="s">
        <v>31</v>
      </c>
      <c r="H211" s="2">
        <v>2699.9986050000007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15.865500000000001</v>
      </c>
      <c r="M211" s="2">
        <f>+IFERROR(PRODUCTOS[[#This Row],[PPTO]]*PRODUCTOS[[#This Row],[CANT X MODULO]],"")</f>
        <v>42836.827867627508</v>
      </c>
      <c r="N211" s="2">
        <f>+IFERROR(PRODUCTOS[[#This Row],[PPTO X MODULO]]*32,"")</f>
        <v>1370778.4917640802</v>
      </c>
      <c r="O211" s="2">
        <f>+IFERROR(PRODUCTOS[[#This Row],[PPTO X TORRE]]*22,"")</f>
        <v>30157126.818809766</v>
      </c>
      <c r="P211" s="3">
        <f>+IFERROR(PRODUCTOS[[#This Row],[CANT X MODULO]]*702,"")</f>
        <v>11137.581</v>
      </c>
      <c r="Q211" s="3">
        <f>+SUMIFS(DETALLE_GD_1[CANTIDAD SOLICITADA],DETALLE_GD_1[CODIGO],PRODUCTOS[[#This Row],[CODIGO]])</f>
        <v>715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715</v>
      </c>
      <c r="T211" s="3">
        <f>+IFERROR(PRODUCTOS[[#This Row],[CANTIDAD RECIBIDA]]/PRODUCTOS[[#This Row],[CANT X MODULO]],"")</f>
        <v>45.066338911474581</v>
      </c>
      <c r="U211" s="3">
        <f>+SUMIFS(DETALLE_GD_1[VALOR TOTAL POR ITEM GD],DETALLE_GD_1[CODIGO],PRODUCTOS[[#This Row],[CODIGO]])</f>
        <v>1930500</v>
      </c>
      <c r="V211" s="3">
        <f>+IFERROR(PRODUCTOS[[#This Row],[PRECIO DE COMPRA]]/PRODUCTOS[[#This Row],[CANT. COMPRADA]],"")</f>
        <v>2700</v>
      </c>
      <c r="W211" s="3">
        <f>+IFERROR(PRODUCTOS[[#This Row],[PRECIO COMPRA UNITARIO]]*PRODUCTOS[[#This Row],[PPTO FALTANTE]],"")</f>
        <v>28226642.399999999</v>
      </c>
      <c r="X211" s="7">
        <f>+IFERROR(PRODUCTOS[[#This Row],[PROYECCION COMPRA]]/PRODUCTOS[[#This Row],[PPTO TOTAL]]-1,"")</f>
        <v>-6.4014202361137307E-2</v>
      </c>
      <c r="Y211" s="3">
        <f>+IFERROR((PRODUCTOS[[#This Row],[CANT X MODULO]]*704)-PRODUCTOS[[#This Row],[CANT. COMPRADA]],"")</f>
        <v>10454.312</v>
      </c>
      <c r="Z211" s="17">
        <f>+IFERROR(PRODUCTOS[[#This Row],[CANT. COMPRADA]]/PRODUCTOS[[#This Row],[PPTO FALTANTE]],"")</f>
        <v>6.8392831589491498E-2</v>
      </c>
      <c r="AA211" s="3">
        <f>+IFERROR(PRODUCTOS[[#This Row],[PROYECCION COMPRA]]-(PRODUCTOS[[#This Row],[PPTO FALTANTE]]*PRODUCTOS[[#This Row],[PPTO]]),"")</f>
        <v>14.583765234798193</v>
      </c>
      <c r="AB211" s="3">
        <f>+_xlfn.XLOOKUP(PRODUCTOS[[#This Row],[CODIGO]],DETALLE_GD_1[CODIGO],DETALLE_GD_1[VALOR PPTO],"",0)</f>
        <v>2699.9985999999999</v>
      </c>
      <c r="AC211" s="3">
        <f>+AB211-PRODUCTOS[[#This Row],[PPTO_ACTUALIZADO]]</f>
        <v>-5.0000007831840776E-6</v>
      </c>
    </row>
    <row r="212" spans="1:29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2849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2849</v>
      </c>
      <c r="T212" s="3">
        <f>+IFERROR(PRODUCTOS[[#This Row],[CANTIDAD RECIBIDA]]/PRODUCTOS[[#This Row],[CANT X MODULO]],"")</f>
        <v>43.763440860215042</v>
      </c>
      <c r="U212" s="3">
        <f>+SUMIFS(DETALLE_GD_1[VALOR TOTAL POR ITEM GD],DETALLE_GD_1[CODIGO],PRODUCTOS[[#This Row],[CODIGO]])</f>
        <v>4712099</v>
      </c>
      <c r="V212" s="3">
        <f>+IFERROR(PRODUCTOS[[#This Row],[PRECIO DE COMPRA]]/PRODUCTOS[[#This Row],[CANT. COMPRADA]],"")</f>
        <v>1653.9484029484029</v>
      </c>
      <c r="W212" s="3">
        <f>+IFERROR(PRODUCTOS[[#This Row],[PRECIO COMPRA UNITARIO]]*PRODUCTOS[[#This Row],[PPTO FALTANTE]],"")</f>
        <v>71089017.886486515</v>
      </c>
      <c r="X212" s="7">
        <f>+IFERROR(PRODUCTOS[[#This Row],[PROYECCION COMPRA]]/PRODUCTOS[[#This Row],[PPTO TOTAL]]-1,"")</f>
        <v>-0.25972639678287313</v>
      </c>
      <c r="Y212" s="3">
        <f>+IFERROR((PRODUCTOS[[#This Row],[CANT X MODULO]]*704)-PRODUCTOS[[#This Row],[CANT. COMPRADA]],"")</f>
        <v>42981.400000000016</v>
      </c>
      <c r="Z212" s="17">
        <f>+IFERROR(PRODUCTOS[[#This Row],[CANT. COMPRADA]]/PRODUCTOS[[#This Row],[PPTO FALTANTE]],"")</f>
        <v>6.6284485847366514E-2</v>
      </c>
      <c r="AA212" s="3">
        <f>+IFERROR(PRODUCTOS[[#This Row],[PROYECCION COMPRA]]-(PRODUCTOS[[#This Row],[PPTO FALTANTE]]*PRODUCTOS[[#This Row],[PPTO]]),"")</f>
        <v>-18972064.148114115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4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/>
      <c r="X2091" s="6">
        <v>66070.642752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/>
      <c r="X2092" s="6" t="s">
        <v>355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/>
      <c r="X2093" s="6">
        <v>1706308.5424560003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/>
      <c r="X2094" s="6">
        <v>3119.19866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/>
      <c r="X2095" s="6">
        <v>601277.10064200009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/>
      <c r="X2096" s="6">
        <v>453321.13050000009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/>
      <c r="X2097" s="6">
        <v>9203.5378099999998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/>
      <c r="X2098" s="6">
        <v>20421.197059999999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/>
      <c r="X2099" s="6">
        <v>10545.292710000002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/>
      <c r="X2100" s="6">
        <v>1622474.7756000008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/>
      <c r="X2101" s="6">
        <v>45608.293188000011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/>
      <c r="X2102" s="6">
        <v>148200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/>
      <c r="X2103" s="6">
        <v>21307.573100000001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/>
      <c r="X2104" s="6">
        <v>176208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/>
      <c r="X2105" s="6">
        <v>7664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/>
      <c r="X2106" s="6">
        <v>11626.684384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/>
      <c r="X2107" s="6">
        <v>1341.9588640000002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/>
      <c r="X2108" s="6">
        <v>12140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/>
      <c r="X2109" s="6">
        <v>14528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/>
      <c r="X2110" s="6">
        <v>63133.935483999994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/>
      <c r="X2111" s="6">
        <v>10210.598529999999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/>
      <c r="X2112" s="6">
        <v>4601.7689049999999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/>
      <c r="X2113" s="6">
        <v>28575.132740000001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/>
      <c r="X2114" s="6">
        <v>136499.94280000002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/>
      <c r="X2115" s="6">
        <v>62860.503869999957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/>
      <c r="X2116" s="6">
        <v>237837.50409999999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/>
      <c r="X2117" s="6">
        <v>34391.599999999999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/>
      <c r="X2118" s="6">
        <v>533202.50991891895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/>
      <c r="X2119" s="6">
        <v>92120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/>
      <c r="X2120" s="6">
        <v>7557.04882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/>
      <c r="X2121" s="6">
        <v>51720.000000000007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/>
      <c r="X2122" s="6">
        <v>19003.455494999998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/>
      <c r="X2123" s="6">
        <v>220260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/>
      <c r="X2124" s="6">
        <v>10545.292710000002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/>
      <c r="X2125" s="6">
        <v>47567.500819999994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/>
      <c r="X2126" s="6">
        <v>209535.01289999983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/>
      <c r="X2127" s="6">
        <v>269999.86050000007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/>
      <c r="X2128" s="6">
        <v>28764.000000000004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/>
      <c r="X2129" s="6">
        <v>72600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/>
      <c r="X2130" s="6">
        <v>23990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/>
      <c r="X2131" s="6">
        <v>4440.1755039999998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/>
      <c r="X2132" s="6">
        <v>121350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/>
      <c r="X2133" s="6">
        <v>191460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/>
      <c r="X2134" s="6">
        <v>80724.283626000004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/>
      <c r="B2135" s="1"/>
      <c r="H2135" s="3"/>
      <c r="I2135" s="3"/>
      <c r="J2135" s="2"/>
      <c r="K2135" s="2"/>
      <c r="L2135" s="2"/>
      <c r="M2135" s="2"/>
      <c r="N2135" s="2"/>
      <c r="O2135" s="2"/>
      <c r="S2135" s="2"/>
      <c r="U2135" s="2"/>
      <c r="V2135" s="2"/>
      <c r="W2135" s="2"/>
      <c r="Z2135" s="2"/>
      <c r="AA2135" s="4"/>
      <c r="AB2135" s="2"/>
      <c r="AC2135" s="2"/>
      <c r="AD2135" s="3"/>
    </row>
    <row r="2136" spans="1:30" x14ac:dyDescent="0.25">
      <c r="A2136" s="1"/>
      <c r="B2136" s="1"/>
      <c r="H2136" s="3"/>
      <c r="I2136" s="3"/>
      <c r="J2136" s="2"/>
      <c r="K2136" s="2"/>
      <c r="L2136" s="2"/>
      <c r="M2136" s="2"/>
      <c r="N2136" s="2"/>
      <c r="O2136" s="2"/>
      <c r="S2136" s="2"/>
      <c r="U2136" s="2"/>
      <c r="V2136" s="2"/>
      <c r="W2136" s="2"/>
      <c r="Z2136" s="2"/>
      <c r="AA2136" s="4"/>
      <c r="AB2136" s="2"/>
      <c r="AC2136" s="2"/>
      <c r="AD2136" s="3"/>
    </row>
    <row r="2137" spans="1:30" x14ac:dyDescent="0.25">
      <c r="A2137" s="1"/>
      <c r="B2137" s="1"/>
      <c r="H2137" s="3"/>
      <c r="I2137" s="3"/>
      <c r="J2137" s="2"/>
      <c r="K2137" s="2"/>
      <c r="L2137" s="2"/>
      <c r="M2137" s="2"/>
      <c r="N2137" s="2"/>
      <c r="O2137" s="2"/>
      <c r="S2137" s="2"/>
      <c r="U2137" s="2"/>
      <c r="V2137" s="2"/>
      <c r="W2137" s="2"/>
      <c r="Z2137" s="2"/>
      <c r="AA2137" s="4"/>
      <c r="AB2137" s="2"/>
      <c r="AC2137" s="2"/>
      <c r="AD2137" s="3"/>
    </row>
    <row r="2138" spans="1:30" x14ac:dyDescent="0.25">
      <c r="A2138" s="1"/>
      <c r="B2138" s="1"/>
      <c r="H2138" s="3"/>
      <c r="I2138" s="3"/>
      <c r="J2138" s="2"/>
      <c r="K2138" s="2"/>
      <c r="L2138" s="2"/>
      <c r="M2138" s="2"/>
      <c r="N2138" s="2"/>
      <c r="O2138" s="2"/>
      <c r="S2138" s="2"/>
      <c r="U2138" s="2"/>
      <c r="V2138" s="2"/>
      <c r="W2138" s="2"/>
      <c r="Z2138" s="2"/>
      <c r="AA2138" s="4"/>
      <c r="AB2138" s="2"/>
      <c r="AC2138" s="2"/>
      <c r="AD2138" s="3"/>
    </row>
    <row r="2139" spans="1:30" x14ac:dyDescent="0.25">
      <c r="A2139" s="1"/>
      <c r="B2139" s="1"/>
      <c r="H2139" s="3"/>
      <c r="I2139" s="3"/>
      <c r="J2139" s="2"/>
      <c r="K2139" s="2"/>
      <c r="L2139" s="2"/>
      <c r="M2139" s="2"/>
      <c r="N2139" s="2"/>
      <c r="O2139" s="2"/>
      <c r="S2139" s="2"/>
      <c r="U2139" s="2"/>
      <c r="V2139" s="2"/>
      <c r="W2139" s="2"/>
      <c r="Z2139" s="2"/>
      <c r="AA2139" s="4"/>
      <c r="AB2139" s="2"/>
      <c r="AC2139" s="2"/>
      <c r="AD2139" s="3"/>
    </row>
    <row r="2140" spans="1:30" x14ac:dyDescent="0.25">
      <c r="A2140" s="1"/>
      <c r="B2140" s="1"/>
      <c r="H2140" s="3"/>
      <c r="I2140" s="3"/>
      <c r="J2140" s="2"/>
      <c r="K2140" s="2"/>
      <c r="L2140" s="2"/>
      <c r="M2140" s="2"/>
      <c r="N2140" s="2"/>
      <c r="O2140" s="2"/>
      <c r="S2140" s="2"/>
      <c r="U2140" s="2"/>
      <c r="V2140" s="2"/>
      <c r="W2140" s="2"/>
      <c r="Z2140" s="2"/>
      <c r="AA2140" s="4"/>
      <c r="AB2140" s="2"/>
      <c r="AC2140" s="2"/>
      <c r="AD2140" s="3"/>
    </row>
    <row r="2141" spans="1:30" x14ac:dyDescent="0.25">
      <c r="A2141" s="1"/>
      <c r="B2141" s="1"/>
      <c r="H2141" s="3"/>
      <c r="I2141" s="3"/>
      <c r="J2141" s="2"/>
      <c r="K2141" s="2"/>
      <c r="L2141" s="2"/>
      <c r="M2141" s="2"/>
      <c r="N2141" s="2"/>
      <c r="O2141" s="2"/>
      <c r="S2141" s="2"/>
      <c r="U2141" s="2"/>
      <c r="V2141" s="2"/>
      <c r="W2141" s="2"/>
      <c r="Z2141" s="2"/>
      <c r="AA2141" s="4"/>
      <c r="AB2141" s="2"/>
      <c r="AC2141" s="2"/>
      <c r="AD2141" s="3"/>
    </row>
    <row r="2142" spans="1:30" x14ac:dyDescent="0.25">
      <c r="A2142" s="1"/>
      <c r="B2142" s="1"/>
      <c r="H2142" s="3"/>
      <c r="I2142" s="3"/>
      <c r="J2142" s="2"/>
      <c r="K2142" s="2"/>
      <c r="L2142" s="2"/>
      <c r="M2142" s="2"/>
      <c r="N2142" s="2"/>
      <c r="O2142" s="2"/>
      <c r="S2142" s="2"/>
      <c r="U2142" s="2"/>
      <c r="V2142" s="2"/>
      <c r="W2142" s="2"/>
      <c r="Z2142" s="2"/>
      <c r="AA2142" s="4"/>
      <c r="AB2142" s="2"/>
      <c r="AC2142" s="2"/>
      <c r="AD2142" s="3"/>
    </row>
    <row r="2143" spans="1:30" x14ac:dyDescent="0.25">
      <c r="A2143" s="1"/>
      <c r="B2143" s="1"/>
      <c r="H2143" s="3"/>
      <c r="I2143" s="3"/>
      <c r="J2143" s="2"/>
      <c r="K2143" s="2"/>
      <c r="L2143" s="2"/>
      <c r="M2143" s="2"/>
      <c r="N2143" s="2"/>
      <c r="O2143" s="2"/>
      <c r="S2143" s="2"/>
      <c r="U2143" s="2"/>
      <c r="V2143" s="2"/>
      <c r="W2143" s="2"/>
      <c r="Z2143" s="2"/>
      <c r="AA2143" s="4"/>
      <c r="AB2143" s="2"/>
      <c r="AC2143" s="2"/>
      <c r="AD2143" s="3"/>
    </row>
    <row r="2144" spans="1:30" x14ac:dyDescent="0.25">
      <c r="A2144" s="1"/>
      <c r="B2144" s="1"/>
      <c r="H2144" s="3"/>
      <c r="I2144" s="3"/>
      <c r="J2144" s="2"/>
      <c r="K2144" s="2"/>
      <c r="L2144" s="2"/>
      <c r="M2144" s="2"/>
      <c r="N2144" s="2"/>
      <c r="O2144" s="2"/>
      <c r="S2144" s="2"/>
      <c r="U2144" s="2"/>
      <c r="V2144" s="2"/>
      <c r="W2144" s="2"/>
      <c r="Z2144" s="2"/>
      <c r="AA2144" s="4"/>
      <c r="AB2144" s="2"/>
      <c r="AC2144" s="2"/>
      <c r="AD2144" s="3"/>
    </row>
    <row r="2145" spans="1:30" x14ac:dyDescent="0.25">
      <c r="A2145" s="1"/>
      <c r="B2145" s="1"/>
      <c r="H2145" s="3"/>
      <c r="I2145" s="3"/>
      <c r="J2145" s="2"/>
      <c r="K2145" s="2"/>
      <c r="L2145" s="2"/>
      <c r="M2145" s="2"/>
      <c r="N2145" s="2"/>
      <c r="O2145" s="2"/>
      <c r="S2145" s="2"/>
      <c r="U2145" s="2"/>
      <c r="V2145" s="2"/>
      <c r="W2145" s="2"/>
      <c r="Z2145" s="2"/>
      <c r="AA2145" s="4"/>
      <c r="AB2145" s="2"/>
      <c r="AC2145" s="2"/>
      <c r="AD21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1000.1756168359942</v>
      </c>
      <c r="H76" s="5">
        <f>+IFERROR(Tabla2[[#This Row],[PRECIO PROMEDIO]]-Tabla2[[#This Row],[PRECIO PPTO]],"")</f>
        <v>138.17561683599411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2000.3512336719884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2161.9142857142856</v>
      </c>
      <c r="H124" s="5">
        <f>+IFERROR(Tabla2[[#This Row],[PRECIO PROMEDIO]]-Tabla2[[#This Row],[PRECIO PPTO]],"")</f>
        <v>-265.0857142857144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4323.8285714285712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2852.4610389610389</v>
      </c>
      <c r="H125" s="5">
        <f>+IFERROR(Tabla2[[#This Row],[PRECIO PROMEDIO]]-Tabla2[[#This Row],[PRECIO PPTO]],"")</f>
        <v>-338.53896103896113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5704.9220779220777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317.93172690763055</v>
      </c>
      <c r="H129" s="5">
        <f>+IFERROR(Tabla2[[#This Row],[PRECIO PROMEDIO]]-Tabla2[[#This Row],[PRECIO PPTO]],"")</f>
        <v>-45.068273092369452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1271.7269076305222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2846162.9313309877</v>
      </c>
      <c r="I166" s="2">
        <f>SUM(Tabla2[PROYECCION PPTO])</f>
        <v>8004198.3624865944</v>
      </c>
      <c r="J166" s="2">
        <f>SUM(Tabla2[PROYECCIÓN PRECIO ACTUALIZADO])</f>
        <v>9919484.4985298384</v>
      </c>
    </row>
    <row r="168" spans="1:10" x14ac:dyDescent="0.25">
      <c r="G168" s="2">
        <f>+G166-F166</f>
        <v>101559.02159600519</v>
      </c>
      <c r="J168" s="2">
        <f>+J166-I166</f>
        <v>1915286.136043244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G31" sqref="G31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0" t="s">
        <v>114</v>
      </c>
      <c r="H2" s="80" t="s">
        <v>832</v>
      </c>
      <c r="I2" s="80" t="s">
        <v>833</v>
      </c>
      <c r="J2" s="80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0" t="s">
        <v>150</v>
      </c>
      <c r="H3" s="80" t="s">
        <v>832</v>
      </c>
      <c r="I3" s="80" t="s">
        <v>834</v>
      </c>
      <c r="J3" s="80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0" t="s">
        <v>837</v>
      </c>
      <c r="H4" s="80" t="s">
        <v>832</v>
      </c>
      <c r="I4" s="80" t="s">
        <v>834</v>
      </c>
      <c r="J4" s="80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0" t="s">
        <v>176</v>
      </c>
      <c r="H5" s="80" t="s">
        <v>832</v>
      </c>
      <c r="I5" s="80" t="s">
        <v>833</v>
      </c>
      <c r="J5" s="80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0" t="s">
        <v>842</v>
      </c>
      <c r="H6" s="80" t="s">
        <v>832</v>
      </c>
      <c r="I6" s="80" t="s">
        <v>833</v>
      </c>
      <c r="J6" s="80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0" t="s">
        <v>843</v>
      </c>
      <c r="H7" s="80" t="s">
        <v>832</v>
      </c>
      <c r="I7" s="80" t="s">
        <v>834</v>
      </c>
      <c r="J7" s="80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0" t="s">
        <v>75</v>
      </c>
      <c r="H8" s="80" t="s">
        <v>832</v>
      </c>
      <c r="I8" s="80" t="s">
        <v>834</v>
      </c>
      <c r="J8" s="80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0" t="s">
        <v>849</v>
      </c>
      <c r="H9" s="80" t="s">
        <v>832</v>
      </c>
      <c r="I9" s="80" t="s">
        <v>833</v>
      </c>
      <c r="J9" s="80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0" t="s">
        <v>850</v>
      </c>
      <c r="H10" s="80" t="s">
        <v>832</v>
      </c>
      <c r="I10" s="80" t="s">
        <v>834</v>
      </c>
      <c r="J10" s="80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0" t="s">
        <v>224</v>
      </c>
      <c r="H11" s="80" t="s">
        <v>832</v>
      </c>
      <c r="I11" s="80" t="s">
        <v>834</v>
      </c>
      <c r="J11" s="80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0" t="s">
        <v>844</v>
      </c>
      <c r="H12" s="80" t="s">
        <v>832</v>
      </c>
      <c r="I12" s="80" t="s">
        <v>834</v>
      </c>
      <c r="J12" s="80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0" t="s">
        <v>851</v>
      </c>
      <c r="H13" s="80" t="s">
        <v>832</v>
      </c>
      <c r="I13" s="80" t="s">
        <v>834</v>
      </c>
      <c r="J13" s="80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0" t="s">
        <v>845</v>
      </c>
      <c r="H14" s="80" t="s">
        <v>832</v>
      </c>
      <c r="I14" s="80" t="s">
        <v>833</v>
      </c>
      <c r="J14" s="80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0" t="s">
        <v>200</v>
      </c>
      <c r="H15" s="80" t="s">
        <v>832</v>
      </c>
      <c r="I15" s="80" t="s">
        <v>834</v>
      </c>
      <c r="J15" s="80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0" t="s">
        <v>198</v>
      </c>
      <c r="H16" s="80" t="s">
        <v>832</v>
      </c>
      <c r="I16" s="80" t="s">
        <v>833</v>
      </c>
      <c r="J16" s="80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0" t="s">
        <v>852</v>
      </c>
      <c r="H17" s="80" t="s">
        <v>832</v>
      </c>
      <c r="I17" s="80" t="s">
        <v>833</v>
      </c>
      <c r="J17" s="80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0" t="s">
        <v>839</v>
      </c>
      <c r="H18" s="80" t="s">
        <v>832</v>
      </c>
      <c r="I18" s="80" t="s">
        <v>834</v>
      </c>
      <c r="J18" s="80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0" t="s">
        <v>838</v>
      </c>
      <c r="H19" s="80" t="s">
        <v>832</v>
      </c>
      <c r="I19" s="80" t="s">
        <v>833</v>
      </c>
      <c r="J19" s="80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0" t="s">
        <v>846</v>
      </c>
      <c r="H20" s="80" t="s">
        <v>832</v>
      </c>
      <c r="I20" s="80" t="s">
        <v>833</v>
      </c>
      <c r="J20" s="80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0" t="s">
        <v>836</v>
      </c>
      <c r="H21" s="80" t="s">
        <v>832</v>
      </c>
      <c r="I21" s="80" t="s">
        <v>833</v>
      </c>
      <c r="J21" s="80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0" t="s">
        <v>840</v>
      </c>
      <c r="H22" s="80" t="s">
        <v>832</v>
      </c>
      <c r="I22" s="80" t="s">
        <v>834</v>
      </c>
      <c r="J22" s="80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0" t="s">
        <v>835</v>
      </c>
      <c r="H23" s="80" t="s">
        <v>832</v>
      </c>
      <c r="I23" s="80" t="s">
        <v>834</v>
      </c>
      <c r="J23" s="80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0" t="s">
        <v>227</v>
      </c>
      <c r="H24" s="80" t="s">
        <v>832</v>
      </c>
      <c r="I24" s="80" t="s">
        <v>833</v>
      </c>
      <c r="J24" s="80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0" t="s">
        <v>123</v>
      </c>
      <c r="H25" s="80" t="s">
        <v>832</v>
      </c>
      <c r="I25" s="80" t="s">
        <v>833</v>
      </c>
      <c r="J25" s="80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0" t="s">
        <v>847</v>
      </c>
      <c r="H26" s="80" t="s">
        <v>832</v>
      </c>
      <c r="I26" s="80" t="s">
        <v>834</v>
      </c>
      <c r="J26" s="80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0" t="s">
        <v>853</v>
      </c>
      <c r="H27" s="80" t="s">
        <v>832</v>
      </c>
      <c r="I27" s="80" t="s">
        <v>833</v>
      </c>
      <c r="J27" s="80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0" t="s">
        <v>854</v>
      </c>
      <c r="H28" s="80" t="s">
        <v>832</v>
      </c>
      <c r="I28" s="80" t="s">
        <v>834</v>
      </c>
      <c r="J28" s="80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55313096</v>
      </c>
      <c r="L5" s="47">
        <v>858686488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0.99899999999999989</v>
      </c>
      <c r="F20" s="13">
        <v>4.6843749999999997E-2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0.99899999999999989</v>
      </c>
      <c r="F24" s="13">
        <v>0.91249999999999976</v>
      </c>
      <c r="G24" s="13">
        <v>8.0638138138138138E-2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0.99899999999999989</v>
      </c>
      <c r="F28" s="13">
        <v>0.91249999999999976</v>
      </c>
      <c r="G28" s="13">
        <v>0.6905</v>
      </c>
      <c r="H28" s="13">
        <v>0.10692528735632184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0.99899999999999989</v>
      </c>
      <c r="F32" s="13">
        <v>0.91249999999999976</v>
      </c>
      <c r="G32" s="13">
        <v>0.6905</v>
      </c>
      <c r="H32" s="13">
        <v>0.30250000000000005</v>
      </c>
      <c r="I32" s="13">
        <v>0.1091477272727273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0.99899999999999989</v>
      </c>
      <c r="F36" s="13">
        <v>0.91249999999999976</v>
      </c>
      <c r="G36" s="13">
        <v>0.6905</v>
      </c>
      <c r="H36" s="13">
        <v>0.30250000000000005</v>
      </c>
      <c r="I36" s="13">
        <v>0.1091477272727273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0.99899999999999989</v>
      </c>
      <c r="F40" s="13">
        <v>0.91249999999999976</v>
      </c>
      <c r="G40" s="13">
        <v>0.6905</v>
      </c>
      <c r="H40" s="13">
        <v>0.30250000000000005</v>
      </c>
      <c r="I40" s="13">
        <v>0.1091477272727273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0.99899999999999989</v>
      </c>
      <c r="F44" s="13">
        <v>0.91249999999999976</v>
      </c>
      <c r="G44" s="13">
        <v>0.6905</v>
      </c>
      <c r="H44" s="13">
        <v>0.30250000000000005</v>
      </c>
      <c r="I44" s="13">
        <v>0.1091477272727273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0.99899999999999989</v>
      </c>
      <c r="F48" s="13">
        <v>0.91249999999999976</v>
      </c>
      <c r="G48" s="13">
        <v>0.6905</v>
      </c>
      <c r="H48" s="13">
        <v>0.30250000000000005</v>
      </c>
      <c r="I48" s="13">
        <v>0.1091477272727273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0.99899999999999989</v>
      </c>
      <c r="F52" s="13">
        <v>0.91249999999999976</v>
      </c>
      <c r="G52" s="13">
        <v>0.6905</v>
      </c>
      <c r="H52" s="13">
        <v>0.30250000000000005</v>
      </c>
      <c r="I52" s="13">
        <v>0.1091477272727273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0.99899999999999989</v>
      </c>
      <c r="F56" s="13">
        <v>0.91249999999999976</v>
      </c>
      <c r="G56" s="13">
        <v>0.6905</v>
      </c>
      <c r="H56" s="13">
        <v>0.30250000000000005</v>
      </c>
      <c r="I56" s="13">
        <v>0.1091477272727273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859502177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55313096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858686488</v>
      </c>
      <c r="I68" s="48">
        <f t="shared" ref="I68" si="2">+H68+I67</f>
        <v>858686488</v>
      </c>
      <c r="J68" s="48">
        <f t="shared" ref="J68" si="3">+I68+J67</f>
        <v>858686488</v>
      </c>
      <c r="K68" s="48">
        <f t="shared" ref="K68" si="4">+J68+K67</f>
        <v>858686488</v>
      </c>
      <c r="L68" s="48">
        <f t="shared" ref="L68" si="5">+K68+L67</f>
        <v>858686488</v>
      </c>
      <c r="M68" s="48">
        <f t="shared" ref="M68" si="6">+L68+M67</f>
        <v>858686488</v>
      </c>
      <c r="N68" s="48">
        <f t="shared" ref="N68" si="7">+M68+N67</f>
        <v>858686488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4.6843749999999997E-2</v>
      </c>
      <c r="F75" s="7">
        <f>+GETPIVOTDATA("% AVANCE",$B$22)</f>
        <v>8.0638138138138138E-2</v>
      </c>
      <c r="G75" s="7">
        <f>+GETPIVOTDATA("% AVANCE",$B$26)</f>
        <v>0.10692528735632184</v>
      </c>
      <c r="H75" s="7">
        <f>+GETPIVOTDATA("% AVANCE",$B$30)</f>
        <v>0.1091477272727273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3.0714717741935484E-2</v>
      </c>
      <c r="F76" s="7">
        <f>+F75-E76</f>
        <v>4.992342039620265E-2</v>
      </c>
      <c r="G76" s="7">
        <f>+G75-F76</f>
        <v>5.7001866960119191E-2</v>
      </c>
      <c r="H76" s="7">
        <f>+H75-G76</f>
        <v>5.2145860312608108E-2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4.6843749999999997E-2</v>
      </c>
      <c r="L83" s="7">
        <f>+K83-L82</f>
        <v>3.0714717741935484E-2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8.0638138138138138E-2</v>
      </c>
      <c r="L84" s="7">
        <f>+K84-L83</f>
        <v>4.992342039620265E-2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0.10692528735632184</v>
      </c>
      <c r="L85" s="7">
        <f>+K85-L84</f>
        <v>5.7001866960119191E-2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55313096</v>
      </c>
      <c r="D86" s="48">
        <f t="shared" si="13"/>
        <v>859502177</v>
      </c>
      <c r="E86" s="48">
        <v>1173013527.8693182</v>
      </c>
      <c r="F86" s="48">
        <f t="shared" si="14"/>
        <v>3177786568.6031523</v>
      </c>
      <c r="G86" s="7">
        <f t="shared" si="11"/>
        <v>8.407523331813346E-3</v>
      </c>
      <c r="H86" s="7">
        <f t="shared" ref="H86:H92" si="15">+H85+G86</f>
        <v>0.13064328575771395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0.1091477272727273</v>
      </c>
      <c r="L86" s="7">
        <f>+K86-L85</f>
        <v>5.2145860312608108E-2</v>
      </c>
      <c r="M86" s="13">
        <f t="shared" si="12"/>
        <v>7.681974939545938E-2</v>
      </c>
    </row>
    <row r="87" spans="2:14" ht="15.75" customHeight="1" x14ac:dyDescent="0.25">
      <c r="B87" s="18" t="s">
        <v>1621</v>
      </c>
      <c r="D87" s="48">
        <f t="shared" si="13"/>
        <v>859502177</v>
      </c>
      <c r="E87" s="48">
        <v>1173013527.8693182</v>
      </c>
      <c r="F87" s="48">
        <f t="shared" si="14"/>
        <v>4350800096.4724703</v>
      </c>
      <c r="H87" s="7">
        <f t="shared" si="15"/>
        <v>0.13064328575771395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0.1091477272727273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859502177</v>
      </c>
      <c r="E88" s="48">
        <v>1173013527.8693182</v>
      </c>
      <c r="F88" s="48">
        <f t="shared" si="14"/>
        <v>5523813624.3417883</v>
      </c>
      <c r="H88" s="7">
        <f t="shared" si="15"/>
        <v>0.13064328575771395</v>
      </c>
      <c r="I88" s="7">
        <v>8.5227272727272721E-2</v>
      </c>
      <c r="J88" s="13">
        <f>+J87+I88</f>
        <v>0.39811363636363628</v>
      </c>
      <c r="K88" s="7">
        <f>+GETPIVOTDATA("% AVANCE",$B$38)</f>
        <v>0.1091477272727273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859502177</v>
      </c>
      <c r="E89" s="48">
        <v>1173013527.8693182</v>
      </c>
      <c r="F89" s="48">
        <f t="shared" si="14"/>
        <v>6696827152.2111063</v>
      </c>
      <c r="H89" s="7">
        <f t="shared" si="15"/>
        <v>0.13064328575771395</v>
      </c>
      <c r="I89" s="7">
        <v>8.5227272727272721E-2</v>
      </c>
      <c r="J89" s="13">
        <f>+J88+I89</f>
        <v>0.48334090909090899</v>
      </c>
      <c r="K89" s="7">
        <f>+GETPIVOTDATA("% AVANCE",$B$42)</f>
        <v>0.1091477272727273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859502177</v>
      </c>
      <c r="E90" s="48">
        <v>1173013527.8693182</v>
      </c>
      <c r="F90" s="48">
        <f t="shared" si="14"/>
        <v>7869840680.0804243</v>
      </c>
      <c r="H90" s="7">
        <f t="shared" si="15"/>
        <v>0.13064328575771395</v>
      </c>
      <c r="I90" s="7">
        <v>8.5227272727272721E-2</v>
      </c>
      <c r="J90" s="13">
        <f>+J89+I90</f>
        <v>0.56856818181818169</v>
      </c>
      <c r="K90" s="7">
        <f>+GETPIVOTDATA("% AVANCE",$B$46)</f>
        <v>0.1091477272727273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859502177</v>
      </c>
      <c r="E91" s="48">
        <v>1173013527.8693182</v>
      </c>
      <c r="F91" s="48">
        <f t="shared" si="14"/>
        <v>9042854207.9497433</v>
      </c>
      <c r="H91" s="7">
        <f t="shared" si="15"/>
        <v>0.13064328575771395</v>
      </c>
      <c r="I91" s="7">
        <v>8.5227272727272721E-2</v>
      </c>
      <c r="J91" s="13">
        <f>+J90+I91</f>
        <v>0.6537954545454544</v>
      </c>
      <c r="K91" s="7">
        <f>+GETPIVOTDATA("% AVANCE",$B$50)</f>
        <v>0.1091477272727273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859502177</v>
      </c>
      <c r="E92" s="48">
        <v>1173013527.8693182</v>
      </c>
      <c r="F92" s="48">
        <f t="shared" si="14"/>
        <v>10215867735.819061</v>
      </c>
      <c r="H92" s="7">
        <f t="shared" si="15"/>
        <v>0.13064328575771395</v>
      </c>
      <c r="I92" s="7">
        <v>8.5227272727272721E-2</v>
      </c>
      <c r="J92" s="13">
        <f>+J91+I92</f>
        <v>0.73902272727272711</v>
      </c>
      <c r="K92" s="7">
        <f>+GETPIVOTDATA("% AVANCE",$B$54)</f>
        <v>0.1091477272727273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4.6843749999999997E-2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8.0638138138138138E-2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0.10692528735632184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0.13064328575771395</v>
      </c>
      <c r="D107" s="13">
        <v>0.1091477272727273</v>
      </c>
      <c r="F107" s="9" t="s">
        <v>1620</v>
      </c>
      <c r="G107" s="49">
        <v>859502177</v>
      </c>
      <c r="H107" s="49">
        <v>3177786568.6031523</v>
      </c>
      <c r="J107" s="9" t="s">
        <v>1620</v>
      </c>
      <c r="K107" s="13">
        <v>0.13064328575771395</v>
      </c>
      <c r="L107" s="13">
        <v>0.22765909090909087</v>
      </c>
      <c r="N107" s="9" t="s">
        <v>1620</v>
      </c>
      <c r="O107" s="13">
        <v>8.407523331813346E-3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0.13064328575771395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0.13064328575771395</v>
      </c>
      <c r="AI139" s="56">
        <f>+AJ139-AH139</f>
        <v>0.869356714242286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0.1091477272727273</v>
      </c>
      <c r="AI140" s="56">
        <f>+AJ140-AH140</f>
        <v>0.89085227272727274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9.7015805151376922E-2</v>
      </c>
      <c r="AI142" s="57">
        <f>+AJ142-AH142</f>
        <v>0.90298419484862302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824242747</v>
      </c>
      <c r="E9" s="11">
        <v>830352395.68729985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55313096</v>
      </c>
      <c r="E15" s="11">
        <v>59387674.495699987</v>
      </c>
    </row>
    <row r="16" spans="3:31" hidden="1" x14ac:dyDescent="0.25">
      <c r="C16" s="9" t="s">
        <v>420</v>
      </c>
      <c r="D16" s="11">
        <v>858686488</v>
      </c>
      <c r="E16" s="11">
        <v>865056055.54449975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858686488</v>
      </c>
      <c r="D46" s="5">
        <v>865056055.54450238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824242747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55313096</v>
      </c>
    </row>
    <row r="60" spans="3:4" hidden="1" x14ac:dyDescent="0.25">
      <c r="C60" s="9" t="s">
        <v>420</v>
      </c>
      <c r="D60" s="5">
        <v>858686488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310331723</v>
      </c>
      <c r="E84" s="4">
        <f>+GETPIVOTDATA("VALOR TOTAL POR ITEM GD",$C$83,"TIPO PRODUCTO","NO CRITICO")/GETPIVOTDATA("VALOR TOTAL POR ITEM GD",$C$83)</f>
        <v>0.36140282552111147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548354765</v>
      </c>
      <c r="E85" s="4">
        <f>+GETPIVOTDATA("VALOR TOTAL POR ITEM GD",$C$83,"TIPO PRODUCTO","PRODUCTO CRITICO")/GETPIVOTDATA("VALOR TOTAL POR ITEM GD",$C$83)</f>
        <v>0.63859717447888853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858686488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-2302396.1424000002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65574.236199999985</v>
      </c>
    </row>
    <row r="102" spans="3:4" hidden="1" x14ac:dyDescent="0.25">
      <c r="C102" s="9" t="s">
        <v>420</v>
      </c>
      <c r="D102" s="11">
        <v>-2231711.9012000002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0.12644895729664393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-7.363184736615791E-3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-6369567.5445023775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859502177</v>
      </c>
      <c r="K456" s="7">
        <f>+J456/J457</f>
        <v>0.13064328575771395</v>
      </c>
      <c r="L456" s="5">
        <f>+L455-J456</f>
        <v>-587163803</v>
      </c>
      <c r="M456">
        <v>806388757</v>
      </c>
    </row>
    <row r="457" spans="2:44" x14ac:dyDescent="0.25">
      <c r="C457" s="9" t="s">
        <v>422</v>
      </c>
      <c r="D457" s="5">
        <v>824242747</v>
      </c>
      <c r="E457" s="5">
        <v>830352395.68729985</v>
      </c>
      <c r="F457" s="13">
        <v>-7.3578985488986781E-3</v>
      </c>
      <c r="G457" s="5">
        <v>-6109648.6873021126</v>
      </c>
      <c r="I457" s="19" t="s">
        <v>415</v>
      </c>
      <c r="J457" s="2">
        <v>6579000000</v>
      </c>
      <c r="K457" s="12">
        <v>1</v>
      </c>
      <c r="M457" s="5">
        <f>+J456-M456</f>
        <v>53113420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93.824259147732931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-349772163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55313096</v>
      </c>
      <c r="E463" s="5">
        <v>59387674.495699987</v>
      </c>
      <c r="F463" s="13">
        <v>-6.8609834116252655E-2</v>
      </c>
      <c r="G463" s="5">
        <v>-4074578.4956999868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858686488</v>
      </c>
      <c r="E464" s="5">
        <v>865056055.54449975</v>
      </c>
      <c r="F464" s="13">
        <v>-7.363184736615791E-3</v>
      </c>
      <c r="G464" s="5">
        <v>-6369567.5445023775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55313096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0.13064328575771395</v>
      </c>
      <c r="AH472" s="21">
        <f>+K457-AG472</f>
        <v>0.869356714242286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0.13064328575771395</v>
      </c>
      <c r="AO545" s="59">
        <f>+AP545-AN545</f>
        <v>0.869356714242286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8931711691.774519</v>
      </c>
      <c r="D584" s="25">
        <v>10688117934.422169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0.61554335762067736</v>
      </c>
    </row>
    <row r="587" spans="3:44" x14ac:dyDescent="0.25">
      <c r="D587" s="5">
        <f>+GETPIVOTDATA(" PPTO TOTAL",$C$583)-J457</f>
        <v>4109117934.4221687</v>
      </c>
      <c r="E587" s="7">
        <f>+D587/GETPIVOTDATA(" PPTO TOTAL",$C$583)</f>
        <v>0.3844566423793227</v>
      </c>
    </row>
    <row r="588" spans="3:44" x14ac:dyDescent="0.25">
      <c r="C588" s="2">
        <f>+GETPIVOTDATA(" PROYECCION COMPRA",$C$583)-C586</f>
        <v>2391711691.774519</v>
      </c>
      <c r="D588" s="2">
        <f>+GETPIVOTDATA(" PPTO TOTAL",$C$583)-GETPIVOTDATA(" PROYECCION COMPRA",$C$583)</f>
        <v>1756406242.6476498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30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0.49180327868852458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31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4.261363636363636E-2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30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0.46875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4.261363636363636E-2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30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0.45454545454545453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36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4.261363636363636E-2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30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0.44117647058823528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4.261363636363636E-2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30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0.41666666666666669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42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4.261363636363636E-2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30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0.41095890410958902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4.261363636363636E-2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30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0.40540540540540543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4.261363636363636E-2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30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45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4.261363636363636E-2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30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0.38961038961038963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47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4.261363636363636E-2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30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0.38461538461538464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48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4.261363636363636E-2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30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0.379746835443038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49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4.261363636363636E-2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30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0.37037037037037035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51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4.261363636363636E-2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30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0.36585365853658536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52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4.261363636363636E-2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30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0.36144578313253012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4.261363636363636E-2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30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0.35294117647058826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55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4.261363636363636E-2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30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0.34482758620689657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57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4.261363636363636E-2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30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0.34090909090909088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58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4.261363636363636E-2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30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0.33707865168539325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59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4.261363636363636E-2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30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0.32608695652173914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62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4.261363636363636E-2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30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0.32258064516129031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63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4.261363636363636E-2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30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0.31914893617021278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64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4.261363636363636E-2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30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0.31578947368421051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65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4.261363636363636E-2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30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0.3125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66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4.261363636363636E-2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30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0.30612244897959184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68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4.261363636363636E-2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30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70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4.261363636363636E-2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30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0.29411764705882354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72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4.261363636363636E-2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30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0.29126213592233008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73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4.261363636363636E-2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30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0.2857142857142857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75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4.261363636363636E-2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30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0.28037383177570091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77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4.261363636363636E-2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30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0.27777777777777779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78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4.261363636363636E-2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30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0.27272727272727271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80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4.261363636363636E-2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30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0.27027027027027029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81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4.261363636363636E-2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30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0.26785714285714285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82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4.261363636363636E-2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30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0.26315789473684209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84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4.261363636363636E-2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30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0.25862068965517243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86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4.261363636363636E-2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30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0.25641025641025639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87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4.261363636363636E-2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30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0.25423728813559321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4.261363636363636E-2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30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0.24793388429752067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4.261363636363636E-2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30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0.24193548387096775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4.261363636363636E-2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30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0.24193548387096775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4.261363636363636E-2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30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0.24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4.261363636363636E-2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30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0.23809523809523808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4.261363636363636E-2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30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0.23255813953488372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4.261363636363636E-2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30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0.22900763358778625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4.261363636363636E-2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30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0.22556390977443608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4.261363636363636E-2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30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0.22222222222222221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4.261363636363636E-2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30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0.22058823529411764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4.261363636363636E-2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30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0.21739130434782608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4.261363636363636E-2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30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0.21428571428571427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4.261363636363636E-2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30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0.20979020979020979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4.261363636363636E-2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30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0.20689655172413793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4.261363636363636E-2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30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0.20689655172413793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4.261363636363636E-2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30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0.20270270270270271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4.261363636363636E-2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30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4.261363636363636E-2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30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0.19607843137254902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4.261363636363636E-2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30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0.19354838709677419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4.261363636363636E-2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30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0.189873417721519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4.261363636363636E-2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30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0.18867924528301888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4.261363636363636E-2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30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0.18633540372670807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4.261363636363636E-2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30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0.18518518518518517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4.261363636363636E-2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30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0.18404907975460122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4.261363636363636E-2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30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0.18181818181818182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4.261363636363636E-2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30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0.17857142857142858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4.261363636363636E-2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30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0.17647058823529413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4.261363636363636E-2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30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0.17341040462427745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4.261363636363636E-2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30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0.17142857142857143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4.261363636363636E-2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30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0.16949152542372881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4.261363636363636E-2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30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0.16853932584269662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4.261363636363636E-2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30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0.16666666666666666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4.261363636363636E-2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30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0.16574585635359115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4.261363636363636E-2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30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0.16393442622950818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4.261363636363636E-2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30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0.16216216216216217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4.261363636363636E-2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30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0.15957446808510639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4.261363636363636E-2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30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0.15873015873015872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4.261363636363636E-2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30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0.15706806282722513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4.261363636363636E-2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30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0.15625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4.261363636363636E-2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30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0.15544041450777202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4.261363636363636E-2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30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0.15384615384615385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4.261363636363636E-2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30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0.15151515151515152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4.261363636363636E-2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30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0.15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4.261363636363636E-2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30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0.14925373134328357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4.261363636363636E-2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30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0.14778325123152711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4.261363636363636E-2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30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0.14563106796116504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4.261363636363636E-2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30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0.14563106796116504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4.261363636363636E-2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30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0.14423076923076922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4.261363636363636E-2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30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0.14285714285714285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4.261363636363636E-2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30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0.14084507042253522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4.261363636363636E-2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30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0.14084507042253522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4.261363636363636E-2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30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0.13953488372093023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4.261363636363636E-2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30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0.13761467889908258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4.261363636363636E-2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30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0.13698630136986301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4.261363636363636E-2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30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0.13636363636363635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4.261363636363636E-2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30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0.13452914798206278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4.261363636363636E-2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30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0.13333333333333333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4.261363636363636E-2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30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0.13274336283185842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4.261363636363636E-2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30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0.13215859030837004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4.261363636363636E-2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30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0.12987012987012986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4.261363636363636E-2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30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0.12931034482758622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4.261363636363636E-2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30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0.12875536480686695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4.261363636363636E-2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30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0.1276595744680851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4.261363636363636E-2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30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0.12605042016806722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4.261363636363636E-2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30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0.12552301255230125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4.261363636363636E-2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30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0.125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4.261363636363636E-2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30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0.12345679012345678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4.261363636363636E-2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30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0.12244897959183673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4.261363636363636E-2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30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0.12195121951219512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4.261363636363636E-2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30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0.12096774193548387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4.261363636363636E-2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30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0.11952191235059761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4.261363636363636E-2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30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0.11857707509881422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4.261363636363636E-2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30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0.11857707509881422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4.261363636363636E-2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30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0.11673151750972763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4.261363636363636E-2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30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0.11627906976744186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4.261363636363636E-2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30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0.11583011583011583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4.261363636363636E-2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30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0.11450381679389313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4.261363636363636E-2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30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0.11320754716981132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4.261363636363636E-2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30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0.11235955056179775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4.261363636363636E-2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30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0.11152416356877323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4.261363636363636E-2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30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4.261363636363636E-2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30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0.11029411764705882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4.261363636363636E-2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30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0.11029411764705882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4.261363636363636E-2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30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0.10989010989010989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4.261363636363636E-2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30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0.10909090909090909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4.261363636363636E-2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30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0.10830324909747292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4.261363636363636E-2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30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0.1079136690647482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4.261363636363636E-2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30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0.10676156583629894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4.261363636363636E-2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30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0.10600706713780919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4.261363636363636E-2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30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0.10563380281690141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4.261363636363636E-2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30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0.10452961672473868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4.261363636363636E-2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30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0.10309278350515463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4.261363636363636E-2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30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0.10309278350515463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4.261363636363636E-2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30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0.10309278350515463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4.261363636363636E-2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30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0.10238907849829351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4.261363636363636E-2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30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0.10204081632653061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4.261363636363636E-2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30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0.10169491525423729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4.261363636363636E-2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30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0.10067114093959731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4.261363636363636E-2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30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9.9667774086378738E-2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4.261363636363636E-2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30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9.9009900990099015E-2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4.261363636363636E-2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30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9.8360655737704916E-2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4.261363636363636E-2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30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9.7719869706840393E-2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4.261363636363636E-2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30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9.7402597402597407E-2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4.261363636363636E-2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30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9.6774193548387094E-2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4.261363636363636E-2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30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9.5846645367412137E-2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4.261363636363636E-2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30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9.49367088607595E-2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4.261363636363636E-2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30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9.4339622641509441E-2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4.261363636363636E-2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30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9.4043887147335428E-2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4.261363636363636E-2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30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9.3457943925233641E-2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4.261363636363636E-2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30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9.2879256965944276E-2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4.261363636363636E-2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30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9.2307692307692313E-2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4.261363636363636E-2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30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9.1463414634146339E-2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4.261363636363636E-2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30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9.0634441087613288E-2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4.261363636363636E-2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30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9.036144578313253E-2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4.261363636363636E-2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30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9.0090090090090086E-2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4.261363636363636E-2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30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8.9020771513353122E-2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4.261363636363636E-2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30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8.8495575221238937E-2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4.261363636363636E-2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30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8.8235294117647065E-2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4.261363636363636E-2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30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8.7463556851311949E-2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4.261363636363636E-2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30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8.6705202312138727E-2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4.261363636363636E-2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30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8.645533141210375E-2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4.261363636363636E-2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30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8.5959885386819479E-2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4.261363636363636E-2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30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8.4985835694050993E-2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4.261363636363636E-2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30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8.4745762711864403E-2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4.261363636363636E-2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30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8.4507042253521125E-2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4.261363636363636E-2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30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8.3798882681564241E-2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4.261363636363636E-2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30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8.3102493074792241E-2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4.261363636363636E-2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30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8.2644628099173556E-2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4.261363636363636E-2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30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8.2191780821917804E-2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4.261363636363636E-2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30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8.1743869209809264E-2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4.261363636363636E-2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30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8.1521739130434784E-2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4.261363636363636E-2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30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8.1081081081081086E-2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4.261363636363636E-2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30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8.0428954423592491E-2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4.261363636363636E-2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30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7.9787234042553196E-2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4.261363636363636E-2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30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7.9365079365079361E-2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4.261363636363636E-2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30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7.9155672823219003E-2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4.261363636363636E-2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30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7.874015748031496E-2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4.261363636363636E-2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30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7.8328981723237601E-2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4.261363636363636E-2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30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7.792207792207792E-2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4.261363636363636E-2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30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7.7319587628865982E-2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4.261363636363636E-2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30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7.6726342710997444E-2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4.261363636363636E-2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30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7.6530612244897961E-2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4.261363636363636E-2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30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7.6335877862595422E-2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4.261363636363636E-2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30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7.5566750629722929E-2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4.261363636363636E-2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30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7.5187969924812026E-2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4.261363636363636E-2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30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7.4999999999999997E-2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4.261363636363636E-2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30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7.4441687344913146E-2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4.261363636363636E-2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30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7.3891625615763554E-2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4.261363636363636E-2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30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7.3710073710073709E-2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4.261363636363636E-2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30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7.3349633251833746E-2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4.261363636363636E-2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30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7.2639225181598058E-2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4.261363636363636E-2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30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7.2463768115942032E-2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4.261363636363636E-2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30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7.2289156626506021E-2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4.261363636363636E-2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30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7.1770334928229665E-2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4.261363636363636E-2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30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7.1258907363420429E-2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4.261363636363636E-2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30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7.0921985815602842E-2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4.261363636363636E-2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30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7.0588235294117646E-2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4.261363636363636E-2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30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7.0257611241217793E-2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4.261363636363636E-2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30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7.0093457943925228E-2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4.261363636363636E-2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30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6.9767441860465115E-2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4.261363636363636E-2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30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6.9284064665127015E-2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4.261363636363636E-2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30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6.8807339449541288E-2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4.261363636363636E-2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30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6.8493150684931503E-2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4.261363636363636E-2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30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6.8337129840546698E-2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4.261363636363636E-2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30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6.8027210884353748E-2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4.261363636363636E-2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30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6.8027210884353748E-2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4.261363636363636E-2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30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6.772009029345373E-2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4.261363636363636E-2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30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6.7114093959731544E-2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4.261363636363636E-2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30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6.6666666666666666E-2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4.261363636363636E-2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30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6.6518847006651879E-2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4.261363636363636E-2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30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6.637168141592921E-2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4.261363636363636E-2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30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6.5934065934065936E-2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4.261363636363636E-2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30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6.5645514223194742E-2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4.261363636363636E-2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30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6.535947712418301E-2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4.261363636363636E-2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30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6.4935064935064929E-2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4.261363636363636E-2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30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6.4794816414686832E-2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4.261363636363636E-2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30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6.4655172413793108E-2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4.261363636363636E-2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30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6.4516129032258063E-2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4.261363636363636E-2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30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6.3965884861407252E-2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4.261363636363636E-2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30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6.3694267515923567E-2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4.261363636363636E-2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30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6.3559322033898302E-2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4.261363636363636E-2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30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6.3291139240506333E-2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4.261363636363636E-2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30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6.3157894736842107E-2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4.261363636363636E-2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30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6.3025210084033612E-2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4.261363636363636E-2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30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6.2761506276150625E-2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4.261363636363636E-2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30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6.2370062370062374E-2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4.261363636363636E-2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30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6.2111801242236024E-2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4.261363636363636E-2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30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6.1855670103092786E-2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4.261363636363636E-2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30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6.1728395061728392E-2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4.261363636363636E-2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30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6.1601642710472276E-2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4.261363636363636E-2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30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6.1349693251533742E-2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4.261363636363636E-2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30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6.1349693251533742E-2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4.261363636363636E-2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30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6.1224489795918366E-2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4.261363636363636E-2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30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6.1099796334012219E-2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4.261363636363636E-2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30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6.0851926977687626E-2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4.261363636363636E-2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30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6.0362173038229376E-2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4.261363636363636E-2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30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6.0120240480961921E-2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4.261363636363636E-2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30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0.06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4.261363636363636E-2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30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0.06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4.261363636363636E-2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30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5.9880239520958084E-2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4.261363636363636E-2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30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5.9642147117296221E-2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4.261363636363636E-2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30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5.9405940594059403E-2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4.261363636363636E-2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30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5.905511811023622E-2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4.261363636363636E-2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30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5.8708414872798431E-2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4.261363636363636E-2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30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5.859375E-2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4.261363636363636E-2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30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5.8479532163742687E-2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4.261363636363636E-2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30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5.8027079303675046E-2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4.261363636363636E-2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30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5.7803468208092484E-2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4.261363636363636E-2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30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5.7692307692307696E-2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4.261363636363636E-2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30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5.736137667304015E-2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4.261363636363636E-2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30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5.7034220532319393E-2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4.261363636363636E-2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30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5.6925996204933584E-2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4.261363636363636E-2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30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5.6710775047258979E-2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4.261363636363636E-2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30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5.6285178236397747E-2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4.261363636363636E-2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30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5.6179775280898875E-2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4.261363636363636E-2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30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5.6074766355140186E-2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4.261363636363636E-2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30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5.5762081784386616E-2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4.261363636363636E-2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30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5.545286506469501E-2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4.261363636363636E-2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30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5.5248618784530384E-2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4.261363636363636E-2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30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5.5045871559633031E-2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4.261363636363636E-2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30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5.4844606946983544E-2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4.261363636363636E-2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30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5.4744525547445258E-2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4.261363636363636E-2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30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5.4545454545454543E-2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4.261363636363636E-2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30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5.4249547920433995E-2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4.261363636363636E-2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30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5.3956834532374098E-2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4.261363636363636E-2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30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5.3763440860215055E-2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4.261363636363636E-2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30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5.3667262969588549E-2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4.261363636363636E-2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30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5.3475935828877004E-2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4.261363636363636E-2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30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5.328596802841918E-2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4.261363636363636E-2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30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5.3097345132743362E-2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4.261363636363636E-2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30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5.2816901408450703E-2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4.261363636363636E-2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30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5.2539404553415062E-2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4.261363636363636E-2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30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5.2447552447552448E-2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4.261363636363636E-2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30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5.2356020942408377E-2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4.261363636363636E-2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30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5.1993067590987867E-2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4.261363636363636E-2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30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5.181347150259067E-2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4.261363636363636E-2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30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5.1724137931034482E-2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4.261363636363636E-2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30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5.1457975986277875E-2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4.261363636363636E-2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30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5.1194539249146756E-2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4.261363636363636E-2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30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5.1107325383304938E-2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4.261363636363636E-2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30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5.0933786078098474E-2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4.261363636363636E-2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30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5.0590219224283306E-2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4.261363636363636E-2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30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5.0505050505050504E-2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4.261363636363636E-2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30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5.0420168067226892E-2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4.261363636363636E-2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30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5.016722408026756E-2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4.261363636363636E-2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30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4.9916805324459232E-2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4.261363636363636E-2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30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4.975124378109453E-2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4.261363636363636E-2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30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4.9586776859504134E-2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4.261363636363636E-2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30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4.9423393739703461E-2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4.261363636363636E-2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30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4.9342105263157895E-2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4.261363636363636E-2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30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4.9180327868852458E-2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4.261363636363636E-2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30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4.8939641109298535E-2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4.261363636363636E-2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30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4.8701298701298704E-2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4.261363636363636E-2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30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4.8543689320388349E-2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4.261363636363636E-2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30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4.8465266558966075E-2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4.261363636363636E-2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30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4.8309178743961352E-2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4.261363636363636E-2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30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4.8154093097913325E-2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4.261363636363636E-2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30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4.8000000000000001E-2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4.261363636363636E-2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30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4.7770700636942678E-2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4.261363636363636E-2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30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4.7543581616481777E-2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4.261363636363636E-2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30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4.746835443037975E-2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4.261363636363636E-2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30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4.7393364928909949E-2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4.261363636363636E-2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30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4.709576138147567E-2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4.261363636363636E-2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30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4.6948356807511735E-2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4.261363636363636E-2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30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4.6875E-2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4.261363636363636E-2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30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4.6656298600311043E-2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4.261363636363636E-2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30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4.6439628482972138E-2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4.261363636363636E-2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30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4.6367851622874809E-2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4.261363636363636E-2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30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4.6224961479198766E-2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4.261363636363636E-2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30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4.5941807044410414E-2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4.261363636363636E-2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30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4.5871559633027525E-2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4.261363636363636E-2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30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4.5801526717557252E-2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4.261363636363636E-2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30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4.5592705167173252E-2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4.261363636363636E-2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30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4.5385779122541603E-2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4.261363636363636E-2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30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4.5248868778280542E-2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4.261363636363636E-2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30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4.5112781954887216E-2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4.261363636363636E-2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30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4.4977511244377814E-2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4.261363636363636E-2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30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4.4910179640718563E-2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4.261363636363636E-2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30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4.4776119402985072E-2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4.261363636363636E-2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30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4.4576523031203567E-2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4.261363636363636E-2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30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4.4378698224852069E-2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4.261363636363636E-2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30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4.4247787610619468E-2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4.261363636363636E-2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30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4.4182621502209134E-2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4.261363636363636E-2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30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4.405286343612335E-2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4.261363636363636E-2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30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4.3923865300146414E-2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4.261363636363636E-2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30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4.3795620437956206E-2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4.261363636363636E-2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30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4.3604651162790699E-2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4.261363636363636E-2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30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4.3415340086830678E-2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4.261363636363636E-2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30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4.3352601156069363E-2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4.261363636363636E-2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30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4.3290043290043288E-2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4.261363636363636E-2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30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4.3103448275862072E-2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4.261363636363636E-2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30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4.3103448275862072E-2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4.261363636363636E-2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30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4.3103448275862072E-2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4.261363636363636E-2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30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4.2979942693409739E-2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4.261363636363636E-2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30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4.2918454935622317E-2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4.261363636363636E-2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30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4.2857142857142858E-2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4.261363636363636E-2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30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4.2735042735042736E-2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4.261363636363636E-2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30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4.261363636363636E-2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4.261363636363636E-2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30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4.261363636363636E-2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4.261363636363636E-2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30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4.261363636363636E-2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4.261363636363636E-2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30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4.261363636363636E-2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4.261363636363636E-2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30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4.261363636363636E-2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4.261363636363636E-2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30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4.261363636363636E-2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4.261363636363636E-2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30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4.261363636363636E-2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4.261363636363636E-2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30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4.261363636363636E-2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4.261363636363636E-2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30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4.261363636363636E-2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4.261363636363636E-2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30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4.261363636363636E-2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4.261363636363636E-2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30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4.261363636363636E-2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4.261363636363636E-2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30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4.261363636363636E-2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4.261363636363636E-2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30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4.261363636363636E-2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4.261363636363636E-2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30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4.261363636363636E-2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4.261363636363636E-2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30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4.261363636363636E-2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4.261363636363636E-2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30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4.261363636363636E-2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4.261363636363636E-2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30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4.261363636363636E-2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4.261363636363636E-2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30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4.261363636363636E-2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4.261363636363636E-2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30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4.261363636363636E-2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4.261363636363636E-2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30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4.261363636363636E-2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4.261363636363636E-2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30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4.261363636363636E-2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4.261363636363636E-2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30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4.261363636363636E-2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4.261363636363636E-2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30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4.261363636363636E-2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4.261363636363636E-2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4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5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5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1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1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1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4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0.86499999999999999</v>
      </c>
      <c r="F40" s="1">
        <v>46119</v>
      </c>
      <c r="G40" s="1">
        <v>46119</v>
      </c>
      <c r="H40" s="1">
        <v>46182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0.06</v>
      </c>
      <c r="AB40" s="7">
        <v>0.54545454545454541</v>
      </c>
      <c r="AC40" s="7">
        <v>0.27272727272727271</v>
      </c>
      <c r="AD40" s="7">
        <v>0.27272727272727271</v>
      </c>
      <c r="AE40" s="7">
        <v>0</v>
      </c>
      <c r="AF40" s="7">
        <v>0</v>
      </c>
      <c r="AG40" s="7">
        <v>0</v>
      </c>
      <c r="AH40" s="7">
        <v>0.29499999999999987</v>
      </c>
      <c r="AI40" s="7">
        <v>0.79729729729729693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5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13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6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13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8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11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11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0.59</v>
      </c>
      <c r="F71" s="1">
        <v>46154</v>
      </c>
      <c r="G71" s="1">
        <v>46158</v>
      </c>
      <c r="H71" s="1">
        <v>46182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0.78500000000000003</v>
      </c>
      <c r="F74" s="1">
        <v>46156</v>
      </c>
      <c r="G74" s="1">
        <v>46167</v>
      </c>
      <c r="H74" s="1">
        <v>46181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0.19499999999999992</v>
      </c>
      <c r="AI74" s="7">
        <v>0.52702702702702686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0.59</v>
      </c>
      <c r="F75" s="1">
        <v>46156</v>
      </c>
      <c r="G75" s="1">
        <v>46161</v>
      </c>
      <c r="H75" s="1">
        <v>46182</v>
      </c>
      <c r="I75" s="1">
        <v>46192</v>
      </c>
      <c r="J75">
        <v>0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5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0.6</v>
      </c>
      <c r="F77" s="1">
        <v>46157</v>
      </c>
      <c r="G77" s="1">
        <v>46169</v>
      </c>
      <c r="H77" s="1">
        <v>46182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4.9999999999999982E-2</v>
      </c>
      <c r="AI77" s="7">
        <v>0.13513513513513509</v>
      </c>
      <c r="AJ77" s="7">
        <v>0</v>
      </c>
      <c r="AK77" s="7">
        <v>5.4054054054054029E-2</v>
      </c>
      <c r="AL77" s="7">
        <v>0</v>
      </c>
      <c r="AM77" s="7">
        <v>8.1081081081081058E-2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6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</v>
      </c>
      <c r="F80" s="1">
        <v>46161</v>
      </c>
      <c r="G80" s="1">
        <v>46162</v>
      </c>
      <c r="H80" s="1">
        <v>46182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0.12999999999999998</v>
      </c>
      <c r="AI80" s="7">
        <v>0.35135135135135126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11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4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5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6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6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5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5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4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0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0.23</v>
      </c>
      <c r="F92" s="1">
        <v>46170</v>
      </c>
      <c r="G92" s="1">
        <v>46181</v>
      </c>
      <c r="H92" s="1">
        <v>46182</v>
      </c>
      <c r="I92" s="1">
        <v>46206</v>
      </c>
      <c r="J92">
        <v>0</v>
      </c>
      <c r="K92" s="1"/>
      <c r="L92" s="7">
        <v>0.23</v>
      </c>
      <c r="M92" s="7">
        <v>0.53488372093023262</v>
      </c>
      <c r="N92" s="7">
        <v>0.27906976744186046</v>
      </c>
      <c r="O92" s="7">
        <v>0</v>
      </c>
      <c r="P92" s="7">
        <v>0.2558139534883721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20-29%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46182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46182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1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4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1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46182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46182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46182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46182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46182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46182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46182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46182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46182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46182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46182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46182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64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0</v>
      </c>
      <c r="N114" s="6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J88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30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0.31914893617021278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88.684210526315795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0.68085106382978722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847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220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849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850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851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0">
        <v>12</v>
      </c>
      <c r="U42" s="80">
        <v>30</v>
      </c>
      <c r="W42" s="9" t="s">
        <v>852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0">
        <v>237</v>
      </c>
      <c r="U43" s="80">
        <v>1036</v>
      </c>
      <c r="W43" s="9" t="s">
        <v>853</v>
      </c>
      <c r="X43" s="80">
        <v>0</v>
      </c>
    </row>
    <row r="44" spans="2:36" x14ac:dyDescent="0.25">
      <c r="W44" s="9" t="s">
        <v>854</v>
      </c>
      <c r="X44" s="80">
        <v>0</v>
      </c>
    </row>
    <row r="45" spans="2:36" x14ac:dyDescent="0.25">
      <c r="W45" s="9" t="s">
        <v>856</v>
      </c>
      <c r="X45" s="80">
        <v>0</v>
      </c>
    </row>
    <row r="46" spans="2:36" x14ac:dyDescent="0.25">
      <c r="W46" s="9" t="s">
        <v>420</v>
      </c>
      <c r="X46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5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6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0.99899999999999989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11</v>
      </c>
      <c r="J507" s="9">
        <v>21</v>
      </c>
      <c r="K507" s="80">
        <v>3</v>
      </c>
      <c r="L507" s="24">
        <v>8</v>
      </c>
      <c r="O507" s="9" t="s">
        <v>455</v>
      </c>
      <c r="P507" s="13">
        <v>0.91249999999999976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0.6905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71">
        <v>3520.3074844418165</v>
      </c>
      <c r="Y508" s="72">
        <v>2277.2316641789403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30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0.30250000000000005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71">
        <v>3520.3074844418165</v>
      </c>
      <c r="Y509" s="72">
        <v>2277.2316641789403</v>
      </c>
      <c r="AA509" s="9" t="s">
        <v>1596</v>
      </c>
      <c r="AB509" s="72">
        <v>1314.0587200762486</v>
      </c>
      <c r="AC509" s="75">
        <v>310.5694716766252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81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0.1091477272727273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0.1091477272727273</v>
      </c>
      <c r="AH516" s="73">
        <f>+AI516-AG516</f>
        <v>0.89085227272727274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30</v>
      </c>
    </row>
    <row r="543" spans="2:4" x14ac:dyDescent="0.25">
      <c r="B543" s="39" t="s">
        <v>420</v>
      </c>
      <c r="C543" s="80">
        <v>1545</v>
      </c>
      <c r="D543" s="80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0.11477603483454386</v>
      </c>
      <c r="AI14" s="7">
        <f>+AJ14-AH14</f>
        <v>0.88522396516545609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-0.14358755403366175</v>
      </c>
      <c r="BC24" s="2">
        <f t="shared" si="2"/>
        <v>46341721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2071.5437280112437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4.816764229803841E-2</v>
      </c>
    </row>
    <row r="175" spans="2:46" x14ac:dyDescent="0.25">
      <c r="B175" s="9" t="s">
        <v>279</v>
      </c>
      <c r="C175" s="13">
        <v>3.5769637527674314E-2</v>
      </c>
    </row>
    <row r="176" spans="2:46" x14ac:dyDescent="0.25">
      <c r="B176" s="9" t="s">
        <v>39</v>
      </c>
      <c r="C176" s="13">
        <v>2.1689579634907571E-2</v>
      </c>
    </row>
    <row r="177" spans="2:55" x14ac:dyDescent="0.25">
      <c r="B177" s="9" t="s">
        <v>83</v>
      </c>
      <c r="C177" s="13">
        <v>5.8983309327774267E-3</v>
      </c>
    </row>
    <row r="178" spans="2:55" x14ac:dyDescent="0.25">
      <c r="B178" s="9" t="s">
        <v>249</v>
      </c>
      <c r="C178" s="13">
        <v>1.9414797953221465E-2</v>
      </c>
    </row>
    <row r="179" spans="2:55" x14ac:dyDescent="0.25">
      <c r="B179" s="9" t="s">
        <v>40</v>
      </c>
      <c r="C179" s="13">
        <v>4.924885532941313E-2</v>
      </c>
    </row>
    <row r="180" spans="2:55" x14ac:dyDescent="0.25">
      <c r="B180" s="9" t="s">
        <v>41</v>
      </c>
      <c r="C180" s="13">
        <v>4.0325535813716548E-2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1.5873133634408676E-2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3.1059262961408221E-2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1.2377213513374938E-2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2.751216067432663E-2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5.0459722512993035E-2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6.1147452472119862E-2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5.7518340339408391E-2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3.6926511215222044E-2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4.8928612831185513E-2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6.2468161153151222E-2</v>
      </c>
    </row>
    <row r="191" spans="2:55" x14ac:dyDescent="0.25">
      <c r="B191" s="9" t="s">
        <v>37</v>
      </c>
      <c r="C191" s="13">
        <v>4.5542672884234525E-2</v>
      </c>
    </row>
    <row r="192" spans="2:55" x14ac:dyDescent="0.25">
      <c r="B192" s="9" t="s">
        <v>197</v>
      </c>
      <c r="C192" s="13">
        <v>5.8952549282030524E-2</v>
      </c>
    </row>
    <row r="193" spans="2:3" x14ac:dyDescent="0.25">
      <c r="B193" s="9" t="s">
        <v>204</v>
      </c>
      <c r="C193" s="13">
        <v>3.5278499713225012E-2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4.5071645090522576E-2</v>
      </c>
    </row>
    <row r="196" spans="2:3" x14ac:dyDescent="0.25">
      <c r="B196" s="9" t="s">
        <v>30</v>
      </c>
      <c r="C196" s="13">
        <v>4.2355790467654635E-2</v>
      </c>
    </row>
    <row r="197" spans="2:3" x14ac:dyDescent="0.25">
      <c r="B197" s="9" t="s">
        <v>297</v>
      </c>
      <c r="C197" s="13">
        <v>3.3565263282410628E-2</v>
      </c>
    </row>
    <row r="198" spans="2:3" x14ac:dyDescent="0.25">
      <c r="B198" s="9" t="s">
        <v>289</v>
      </c>
      <c r="C198" s="13">
        <v>3.2583704803031348E-2</v>
      </c>
    </row>
    <row r="199" spans="2:3" x14ac:dyDescent="0.25">
      <c r="B199" s="9" t="s">
        <v>287</v>
      </c>
      <c r="C199" s="13">
        <v>3.6545783826307937E-2</v>
      </c>
    </row>
    <row r="200" spans="2:3" x14ac:dyDescent="0.25">
      <c r="B200" s="9" t="s">
        <v>316</v>
      </c>
      <c r="C200" s="13">
        <v>4.5319139853235366E-2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-0.14358755403366175</v>
      </c>
      <c r="D271" s="14">
        <v>46341721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-2.9627495406836282</v>
      </c>
      <c r="D289" s="14">
        <v>548354765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542</v>
      </c>
      <c r="C537" s="36">
        <v>21928.724999999999</v>
      </c>
      <c r="D537" s="35">
        <v>2364</v>
      </c>
      <c r="E537" s="13">
        <v>0.10780380528279689</v>
      </c>
    </row>
    <row r="538" spans="2:5" x14ac:dyDescent="0.25">
      <c r="B538" t="s">
        <v>550</v>
      </c>
      <c r="C538" s="36">
        <v>22319.693159400002</v>
      </c>
      <c r="D538" s="35">
        <v>2436</v>
      </c>
      <c r="E538" s="13">
        <v>0.10914128534845345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101969</v>
      </c>
      <c r="E554" s="13">
        <v>0.11477603483454386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5.2996632803690748E-3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-11886.0041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-5.9588287805447206E-2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56391.48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-2.1985723036471529E-2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65574.236200000014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0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87906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84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119949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80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182973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90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63586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200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420</v>
      </c>
      <c r="C230" s="25">
        <v>12933743</v>
      </c>
      <c r="D230" s="25">
        <v>87308211</v>
      </c>
      <c r="E230" s="25">
        <v>145372712</v>
      </c>
      <c r="F230" s="25">
        <v>228855918</v>
      </c>
      <c r="G230" s="25">
        <v>294459067</v>
      </c>
      <c r="H230" s="25">
        <v>55313096</v>
      </c>
      <c r="AI230" s="9" t="s">
        <v>420</v>
      </c>
      <c r="AJ230" s="36">
        <v>5808</v>
      </c>
      <c r="AK230" s="36">
        <v>39377</v>
      </c>
      <c r="AL230" s="36">
        <v>96045</v>
      </c>
      <c r="AM230" s="36">
        <v>133803.92000000001</v>
      </c>
      <c r="AN230" s="36">
        <v>172533</v>
      </c>
      <c r="AO230" s="36">
        <v>70700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2026-06-09T19:09:05Z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