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D213BC48-FED3-4E71-AF76-22636659C67D}" xr6:coauthVersionLast="47" xr6:coauthVersionMax="47" xr10:uidLastSave="{00000000-0000-0000-0000-000000000000}"/>
  <bookViews>
    <workbookView xWindow="3720" yWindow="3090" windowWidth="21600" windowHeight="11955" tabRatio="820" firstSheet="7" activeTab="9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GD'!$A$1:$Y$2154</definedName>
    <definedName name="DatosExternos_1" localSheetId="7" hidden="1">GD_MODULOS!$A$1:$I$28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460" r:id="rId19"/>
    <pivotCache cacheId="1467" r:id="rId20"/>
    <pivotCache cacheId="1472" r:id="rId21"/>
    <pivotCache cacheId="1483" r:id="rId22"/>
    <pivotCache cacheId="1489" r:id="rId23"/>
    <pivotCache cacheId="1495" r:id="rId24"/>
    <pivotCache cacheId="1502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M4" i="42"/>
  <c r="M5" i="42"/>
  <c r="N5" i="42" s="1"/>
  <c r="M6" i="42"/>
  <c r="N6" i="42" s="1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N19" i="42" s="1"/>
  <c r="M20" i="42"/>
  <c r="N20" i="42" s="1"/>
  <c r="M21" i="42"/>
  <c r="M22" i="42"/>
  <c r="M23" i="42"/>
  <c r="M24" i="42"/>
  <c r="M25" i="42"/>
  <c r="M26" i="42"/>
  <c r="M27" i="42"/>
  <c r="M28" i="42"/>
  <c r="M29" i="42"/>
  <c r="M30" i="42"/>
  <c r="M31" i="42"/>
  <c r="M32" i="42"/>
  <c r="M33" i="42"/>
  <c r="N33" i="42" s="1"/>
  <c r="M34" i="42"/>
  <c r="N34" i="42" s="1"/>
  <c r="M35" i="42"/>
  <c r="M36" i="42"/>
  <c r="M37" i="42"/>
  <c r="M38" i="42"/>
  <c r="M39" i="42"/>
  <c r="M40" i="42"/>
  <c r="M41" i="42"/>
  <c r="M42" i="42"/>
  <c r="M43" i="42"/>
  <c r="M44" i="42"/>
  <c r="M45" i="42"/>
  <c r="M46" i="42"/>
  <c r="M47" i="42"/>
  <c r="N47" i="42" s="1"/>
  <c r="M48" i="42"/>
  <c r="N48" i="42" s="1"/>
  <c r="M49" i="42"/>
  <c r="M50" i="42"/>
  <c r="M51" i="42"/>
  <c r="M52" i="42"/>
  <c r="M53" i="42"/>
  <c r="M54" i="42"/>
  <c r="M55" i="42"/>
  <c r="M56" i="42"/>
  <c r="M57" i="42"/>
  <c r="M58" i="42"/>
  <c r="M59" i="42"/>
  <c r="M60" i="42"/>
  <c r="M61" i="42"/>
  <c r="N61" i="42" s="1"/>
  <c r="M62" i="42"/>
  <c r="N62" i="42" s="1"/>
  <c r="M63" i="42"/>
  <c r="M64" i="42"/>
  <c r="M65" i="42"/>
  <c r="M66" i="42"/>
  <c r="M67" i="42"/>
  <c r="M68" i="42"/>
  <c r="M69" i="42"/>
  <c r="M70" i="42"/>
  <c r="M71" i="42"/>
  <c r="M72" i="42"/>
  <c r="M73" i="42"/>
  <c r="M74" i="42"/>
  <c r="M75" i="42"/>
  <c r="N75" i="42" s="1"/>
  <c r="M76" i="42"/>
  <c r="N76" i="42" s="1"/>
  <c r="M77" i="42"/>
  <c r="M78" i="42"/>
  <c r="M79" i="42"/>
  <c r="M80" i="42"/>
  <c r="M81" i="42"/>
  <c r="M82" i="42"/>
  <c r="M83" i="42"/>
  <c r="M84" i="42"/>
  <c r="M85" i="42"/>
  <c r="M86" i="42"/>
  <c r="M87" i="42"/>
  <c r="M88" i="42"/>
  <c r="M89" i="42"/>
  <c r="N89" i="42" s="1"/>
  <c r="M90" i="42"/>
  <c r="N90" i="42" s="1"/>
  <c r="M91" i="42"/>
  <c r="M92" i="42"/>
  <c r="M93" i="42"/>
  <c r="M94" i="42"/>
  <c r="M95" i="42"/>
  <c r="M96" i="42"/>
  <c r="M97" i="42"/>
  <c r="M98" i="42"/>
  <c r="M99" i="42"/>
  <c r="M100" i="42"/>
  <c r="M101" i="42"/>
  <c r="M102" i="42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3" i="42"/>
  <c r="N4" i="42"/>
  <c r="N8" i="42"/>
  <c r="N9" i="42"/>
  <c r="N10" i="42"/>
  <c r="N11" i="42"/>
  <c r="N12" i="42"/>
  <c r="N13" i="42"/>
  <c r="N14" i="42"/>
  <c r="N15" i="42"/>
  <c r="N16" i="42"/>
  <c r="N17" i="42"/>
  <c r="N18" i="42"/>
  <c r="N22" i="42"/>
  <c r="N23" i="42"/>
  <c r="N24" i="42"/>
  <c r="N25" i="42"/>
  <c r="N26" i="42"/>
  <c r="N27" i="42"/>
  <c r="N28" i="42"/>
  <c r="N29" i="42"/>
  <c r="N30" i="42"/>
  <c r="N31" i="42"/>
  <c r="N32" i="42"/>
  <c r="N36" i="42"/>
  <c r="N37" i="42"/>
  <c r="N38" i="42"/>
  <c r="N39" i="42"/>
  <c r="N40" i="42"/>
  <c r="N41" i="42"/>
  <c r="N42" i="42"/>
  <c r="N43" i="42"/>
  <c r="N44" i="42"/>
  <c r="N45" i="42"/>
  <c r="N46" i="42"/>
  <c r="N50" i="42"/>
  <c r="N51" i="42"/>
  <c r="N52" i="42"/>
  <c r="N53" i="42"/>
  <c r="N54" i="42"/>
  <c r="N55" i="42"/>
  <c r="N56" i="42"/>
  <c r="N57" i="42"/>
  <c r="N58" i="42"/>
  <c r="N59" i="42"/>
  <c r="N60" i="42"/>
  <c r="N64" i="42"/>
  <c r="N65" i="42"/>
  <c r="N66" i="42"/>
  <c r="N67" i="42"/>
  <c r="N68" i="42"/>
  <c r="N69" i="42"/>
  <c r="N70" i="42"/>
  <c r="N71" i="42"/>
  <c r="N72" i="42"/>
  <c r="N73" i="42"/>
  <c r="N74" i="42"/>
  <c r="N78" i="42"/>
  <c r="N79" i="42"/>
  <c r="N80" i="42"/>
  <c r="N81" i="42"/>
  <c r="N82" i="42"/>
  <c r="N83" i="42"/>
  <c r="N84" i="42"/>
  <c r="N85" i="42"/>
  <c r="N86" i="42"/>
  <c r="N87" i="42"/>
  <c r="N88" i="42"/>
  <c r="N91" i="42"/>
  <c r="N92" i="42"/>
  <c r="N93" i="42"/>
  <c r="N94" i="42"/>
  <c r="N95" i="42"/>
  <c r="N96" i="42"/>
  <c r="N97" i="42"/>
  <c r="N98" i="42"/>
  <c r="N99" i="42"/>
  <c r="N100" i="42"/>
  <c r="N101" i="42"/>
  <c r="N102" i="42"/>
  <c r="N106" i="42"/>
  <c r="N107" i="42"/>
  <c r="N108" i="42"/>
  <c r="N109" i="42"/>
  <c r="N110" i="42"/>
  <c r="N111" i="42"/>
  <c r="N112" i="42"/>
  <c r="N113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156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P155" i="39" s="1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P281" i="39" s="1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P434" i="39" s="1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U8" i="39" s="1"/>
  <c r="Q9" i="39"/>
  <c r="Q10" i="39"/>
  <c r="Q11" i="39"/>
  <c r="Q12" i="39"/>
  <c r="U12" i="39" s="1"/>
  <c r="Q13" i="39"/>
  <c r="U13" i="39" s="1"/>
  <c r="Q14" i="39"/>
  <c r="Q15" i="39"/>
  <c r="Q16" i="39"/>
  <c r="Q17" i="39"/>
  <c r="Q18" i="39"/>
  <c r="U18" i="39" s="1"/>
  <c r="Q19" i="39"/>
  <c r="Q20" i="39"/>
  <c r="Q21" i="39"/>
  <c r="Q22" i="39"/>
  <c r="U22" i="39" s="1"/>
  <c r="Q23" i="39"/>
  <c r="Q24" i="39"/>
  <c r="Q25" i="39"/>
  <c r="Q26" i="39"/>
  <c r="U26" i="39" s="1"/>
  <c r="Q27" i="39"/>
  <c r="U27" i="39" s="1"/>
  <c r="Q28" i="39"/>
  <c r="Q29" i="39"/>
  <c r="Q30" i="39"/>
  <c r="Q31" i="39"/>
  <c r="Q32" i="39"/>
  <c r="Q33" i="39"/>
  <c r="Q34" i="39"/>
  <c r="Q35" i="39"/>
  <c r="Q36" i="39"/>
  <c r="U36" i="39" s="1"/>
  <c r="Q37" i="39"/>
  <c r="Q38" i="39"/>
  <c r="Q39" i="39"/>
  <c r="Q40" i="39"/>
  <c r="U40" i="39" s="1"/>
  <c r="Q41" i="39"/>
  <c r="U41" i="39" s="1"/>
  <c r="Q42" i="39"/>
  <c r="Q43" i="39"/>
  <c r="Q44" i="39"/>
  <c r="Q45" i="39"/>
  <c r="U45" i="39" s="1"/>
  <c r="Q46" i="39"/>
  <c r="Q47" i="39"/>
  <c r="Q48" i="39"/>
  <c r="Q49" i="39"/>
  <c r="Q50" i="39"/>
  <c r="U50" i="39" s="1"/>
  <c r="Q51" i="39"/>
  <c r="Q52" i="39"/>
  <c r="Q53" i="39"/>
  <c r="Q54" i="39"/>
  <c r="U54" i="39" s="1"/>
  <c r="Q55" i="39"/>
  <c r="U55" i="39" s="1"/>
  <c r="Q56" i="39"/>
  <c r="Q57" i="39"/>
  <c r="Q58" i="39"/>
  <c r="Q59" i="39"/>
  <c r="Q60" i="39"/>
  <c r="Q61" i="39"/>
  <c r="Q62" i="39"/>
  <c r="Q63" i="39"/>
  <c r="Q64" i="39"/>
  <c r="U64" i="39" s="1"/>
  <c r="Q65" i="39"/>
  <c r="Q66" i="39"/>
  <c r="Q67" i="39"/>
  <c r="Q68" i="39"/>
  <c r="U68" i="39" s="1"/>
  <c r="Q69" i="39"/>
  <c r="U69" i="39" s="1"/>
  <c r="Q70" i="39"/>
  <c r="Q71" i="39"/>
  <c r="Q72" i="39"/>
  <c r="Q73" i="39"/>
  <c r="U73" i="39" s="1"/>
  <c r="Q74" i="39"/>
  <c r="Q75" i="39"/>
  <c r="Q76" i="39"/>
  <c r="Q77" i="39"/>
  <c r="Q78" i="39"/>
  <c r="U78" i="39" s="1"/>
  <c r="Q79" i="39"/>
  <c r="Q80" i="39"/>
  <c r="Q81" i="39"/>
  <c r="Q82" i="39"/>
  <c r="U82" i="39" s="1"/>
  <c r="Q83" i="39"/>
  <c r="U83" i="39" s="1"/>
  <c r="Q84" i="39"/>
  <c r="Q85" i="39"/>
  <c r="Q86" i="39"/>
  <c r="Q87" i="39"/>
  <c r="Q88" i="39"/>
  <c r="U88" i="39" s="1"/>
  <c r="Q89" i="39"/>
  <c r="U89" i="39" s="1"/>
  <c r="Q90" i="39"/>
  <c r="Q91" i="39"/>
  <c r="Q92" i="39"/>
  <c r="U92" i="39" s="1"/>
  <c r="Q93" i="39"/>
  <c r="Q94" i="39"/>
  <c r="Q95" i="39"/>
  <c r="Q96" i="39"/>
  <c r="U96" i="39" s="1"/>
  <c r="Q97" i="39"/>
  <c r="U97" i="39" s="1"/>
  <c r="Q98" i="39"/>
  <c r="Q99" i="39"/>
  <c r="U99" i="39" s="1"/>
  <c r="Q100" i="39"/>
  <c r="Q101" i="39"/>
  <c r="Q102" i="39"/>
  <c r="Q103" i="39"/>
  <c r="Q104" i="39"/>
  <c r="Q105" i="39"/>
  <c r="Q106" i="39"/>
  <c r="U106" i="39" s="1"/>
  <c r="Q107" i="39"/>
  <c r="Q108" i="39"/>
  <c r="Q109" i="39"/>
  <c r="Q110" i="39"/>
  <c r="U110" i="39" s="1"/>
  <c r="Q111" i="39"/>
  <c r="U111" i="39" s="1"/>
  <c r="Q112" i="39"/>
  <c r="Q113" i="39"/>
  <c r="Q114" i="39"/>
  <c r="Q115" i="39"/>
  <c r="Q116" i="39"/>
  <c r="U116" i="39" s="1"/>
  <c r="Q117" i="39"/>
  <c r="U117" i="39" s="1"/>
  <c r="Q118" i="39"/>
  <c r="Q119" i="39"/>
  <c r="Q120" i="39"/>
  <c r="U120" i="39" s="1"/>
  <c r="Q121" i="39"/>
  <c r="Q122" i="39"/>
  <c r="Q123" i="39"/>
  <c r="Q124" i="39"/>
  <c r="U124" i="39" s="1"/>
  <c r="Q125" i="39"/>
  <c r="U125" i="39" s="1"/>
  <c r="Q126" i="39"/>
  <c r="Q127" i="39"/>
  <c r="U127" i="39" s="1"/>
  <c r="Q128" i="39"/>
  <c r="Q129" i="39"/>
  <c r="Q130" i="39"/>
  <c r="Q131" i="39"/>
  <c r="Q132" i="39"/>
  <c r="Q133" i="39"/>
  <c r="Q134" i="39"/>
  <c r="U134" i="39" s="1"/>
  <c r="Q135" i="39"/>
  <c r="Q136" i="39"/>
  <c r="Q137" i="39"/>
  <c r="Q138" i="39"/>
  <c r="U138" i="39" s="1"/>
  <c r="Q139" i="39"/>
  <c r="U139" i="39" s="1"/>
  <c r="Q140" i="39"/>
  <c r="Q141" i="39"/>
  <c r="Q142" i="39"/>
  <c r="Q143" i="39"/>
  <c r="U143" i="39" s="1"/>
  <c r="Q144" i="39"/>
  <c r="U144" i="39" s="1"/>
  <c r="Q145" i="39"/>
  <c r="U145" i="39" s="1"/>
  <c r="Q146" i="39"/>
  <c r="Q147" i="39"/>
  <c r="Q148" i="39"/>
  <c r="U148" i="39" s="1"/>
  <c r="Q149" i="39"/>
  <c r="Q150" i="39"/>
  <c r="Q151" i="39"/>
  <c r="Q152" i="39"/>
  <c r="U152" i="39" s="1"/>
  <c r="Q153" i="39"/>
  <c r="U153" i="39" s="1"/>
  <c r="Q154" i="39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Q166" i="39"/>
  <c r="U166" i="39" s="1"/>
  <c r="Q167" i="39"/>
  <c r="U167" i="39" s="1"/>
  <c r="Q168" i="39"/>
  <c r="Q169" i="39"/>
  <c r="Q170" i="39"/>
  <c r="Q171" i="39"/>
  <c r="U171" i="39" s="1"/>
  <c r="Q172" i="39"/>
  <c r="U172" i="39" s="1"/>
  <c r="Q173" i="39"/>
  <c r="U173" i="39" s="1"/>
  <c r="Q174" i="39"/>
  <c r="Q175" i="39"/>
  <c r="Q176" i="39"/>
  <c r="U176" i="39" s="1"/>
  <c r="Q177" i="39"/>
  <c r="Q178" i="39"/>
  <c r="Q179" i="39"/>
  <c r="Q180" i="39"/>
  <c r="U180" i="39" s="1"/>
  <c r="Q181" i="39"/>
  <c r="U181" i="39" s="1"/>
  <c r="Q182" i="39"/>
  <c r="Q183" i="39"/>
  <c r="Q184" i="39"/>
  <c r="Q185" i="39"/>
  <c r="Q186" i="39"/>
  <c r="Q187" i="39"/>
  <c r="Q188" i="39"/>
  <c r="Q189" i="39"/>
  <c r="Q190" i="39"/>
  <c r="U190" i="39" s="1"/>
  <c r="Q191" i="39"/>
  <c r="Q192" i="39"/>
  <c r="Q193" i="39"/>
  <c r="Q194" i="39"/>
  <c r="U194" i="39" s="1"/>
  <c r="Q195" i="39"/>
  <c r="U195" i="39" s="1"/>
  <c r="Q196" i="39"/>
  <c r="Q197" i="39"/>
  <c r="U197" i="39" s="1"/>
  <c r="Q198" i="39"/>
  <c r="Q199" i="39"/>
  <c r="Q200" i="39"/>
  <c r="U200" i="39" s="1"/>
  <c r="Q201" i="39"/>
  <c r="U201" i="39" s="1"/>
  <c r="Q202" i="39"/>
  <c r="Q203" i="39"/>
  <c r="Q204" i="39"/>
  <c r="U204" i="39" s="1"/>
  <c r="Q205" i="39"/>
  <c r="Q206" i="39"/>
  <c r="Q207" i="39"/>
  <c r="Q208" i="39"/>
  <c r="U208" i="39" s="1"/>
  <c r="Q209" i="39"/>
  <c r="U209" i="39" s="1"/>
  <c r="Q210" i="39"/>
  <c r="Q211" i="39"/>
  <c r="Q212" i="39"/>
  <c r="Q213" i="39"/>
  <c r="Q214" i="39"/>
  <c r="Q215" i="39"/>
  <c r="Q216" i="39"/>
  <c r="Q217" i="39"/>
  <c r="Q218" i="39"/>
  <c r="U218" i="39" s="1"/>
  <c r="Q219" i="39"/>
  <c r="Q220" i="39"/>
  <c r="Q221" i="39"/>
  <c r="Q222" i="39"/>
  <c r="U222" i="39" s="1"/>
  <c r="Q223" i="39"/>
  <c r="U223" i="39" s="1"/>
  <c r="Q224" i="39"/>
  <c r="Q225" i="39"/>
  <c r="U225" i="39" s="1"/>
  <c r="Q226" i="39"/>
  <c r="U226" i="39" s="1"/>
  <c r="Q227" i="39"/>
  <c r="Q228" i="39"/>
  <c r="Q229" i="39"/>
  <c r="Q230" i="39"/>
  <c r="Q231" i="39"/>
  <c r="Q232" i="39"/>
  <c r="U232" i="39" s="1"/>
  <c r="Q233" i="39"/>
  <c r="Q234" i="39"/>
  <c r="Q235" i="39"/>
  <c r="U235" i="39" s="1"/>
  <c r="Q236" i="39"/>
  <c r="U236" i="39" s="1"/>
  <c r="Q237" i="39"/>
  <c r="U237" i="39" s="1"/>
  <c r="Q238" i="39"/>
  <c r="Q239" i="39"/>
  <c r="Q240" i="39"/>
  <c r="Q241" i="39"/>
  <c r="Q242" i="39"/>
  <c r="Q243" i="39"/>
  <c r="Q244" i="39"/>
  <c r="Q245" i="39"/>
  <c r="Q246" i="39"/>
  <c r="U246" i="39" s="1"/>
  <c r="Q247" i="39"/>
  <c r="Q248" i="39"/>
  <c r="Q249" i="39"/>
  <c r="Q250" i="39"/>
  <c r="U250" i="39" s="1"/>
  <c r="Q251" i="39"/>
  <c r="U251" i="39" s="1"/>
  <c r="Q252" i="39"/>
  <c r="Q253" i="39"/>
  <c r="U253" i="39" s="1"/>
  <c r="Q254" i="39"/>
  <c r="Q255" i="39"/>
  <c r="Q256" i="39"/>
  <c r="U256" i="39" s="1"/>
  <c r="Q257" i="39"/>
  <c r="Q258" i="39"/>
  <c r="Q259" i="39"/>
  <c r="Q260" i="39"/>
  <c r="U260" i="39" s="1"/>
  <c r="Q261" i="39"/>
  <c r="Q262" i="39"/>
  <c r="Q263" i="39"/>
  <c r="U263" i="39" s="1"/>
  <c r="Q264" i="39"/>
  <c r="U264" i="39" s="1"/>
  <c r="Q265" i="39"/>
  <c r="U265" i="39" s="1"/>
  <c r="Q266" i="39"/>
  <c r="Q267" i="39"/>
  <c r="Q268" i="39"/>
  <c r="Q269" i="39"/>
  <c r="Q270" i="39"/>
  <c r="Q271" i="39"/>
  <c r="Q272" i="39"/>
  <c r="Q273" i="39"/>
  <c r="Q274" i="39"/>
  <c r="U274" i="39" s="1"/>
  <c r="Q275" i="39"/>
  <c r="Q276" i="39"/>
  <c r="Q277" i="39"/>
  <c r="Q278" i="39"/>
  <c r="U278" i="39" s="1"/>
  <c r="Q279" i="39"/>
  <c r="U279" i="39" s="1"/>
  <c r="Q280" i="39"/>
  <c r="Q281" i="39"/>
  <c r="U281" i="39" s="1"/>
  <c r="Q282" i="39"/>
  <c r="U282" i="39" s="1"/>
  <c r="Q283" i="39"/>
  <c r="Q284" i="39"/>
  <c r="Q285" i="39"/>
  <c r="U285" i="39" s="1"/>
  <c r="Q286" i="39"/>
  <c r="Q287" i="39"/>
  <c r="Q288" i="39"/>
  <c r="U288" i="39" s="1"/>
  <c r="Q289" i="39"/>
  <c r="Q290" i="39"/>
  <c r="Q291" i="39"/>
  <c r="Q292" i="39"/>
  <c r="U292" i="39" s="1"/>
  <c r="Q293" i="39"/>
  <c r="U293" i="39" s="1"/>
  <c r="Q294" i="39"/>
  <c r="Q295" i="39"/>
  <c r="Q296" i="39"/>
  <c r="Q297" i="39"/>
  <c r="Q298" i="39"/>
  <c r="Q299" i="39"/>
  <c r="Q300" i="39"/>
  <c r="Q301" i="39"/>
  <c r="Q302" i="39"/>
  <c r="U302" i="39" s="1"/>
  <c r="Q303" i="39"/>
  <c r="Q304" i="39"/>
  <c r="Q305" i="39"/>
  <c r="Q306" i="39"/>
  <c r="U306" i="39" s="1"/>
  <c r="Q307" i="39"/>
  <c r="U307" i="39" s="1"/>
  <c r="Q308" i="39"/>
  <c r="Q309" i="39"/>
  <c r="U309" i="39" s="1"/>
  <c r="Q310" i="39"/>
  <c r="U310" i="39" s="1"/>
  <c r="Q311" i="39"/>
  <c r="Q312" i="39"/>
  <c r="Q313" i="39"/>
  <c r="U313" i="39" s="1"/>
  <c r="Q314" i="39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Q323" i="39"/>
  <c r="Q324" i="39"/>
  <c r="Q325" i="39"/>
  <c r="Q326" i="39"/>
  <c r="Q327" i="39"/>
  <c r="Q328" i="39"/>
  <c r="Q329" i="39"/>
  <c r="Q330" i="39"/>
  <c r="U330" i="39" s="1"/>
  <c r="Q331" i="39"/>
  <c r="Q332" i="39"/>
  <c r="Q333" i="39"/>
  <c r="Q334" i="39"/>
  <c r="U334" i="39" s="1"/>
  <c r="Q335" i="39"/>
  <c r="U335" i="39" s="1"/>
  <c r="Q336" i="39"/>
  <c r="Q337" i="39"/>
  <c r="Q338" i="39"/>
  <c r="Q339" i="39"/>
  <c r="Q340" i="39"/>
  <c r="U340" i="39" s="1"/>
  <c r="Q341" i="39"/>
  <c r="Q342" i="39"/>
  <c r="Q343" i="39"/>
  <c r="Q344" i="39"/>
  <c r="U344" i="39" s="1"/>
  <c r="Q345" i="39"/>
  <c r="Q346" i="39"/>
  <c r="Q347" i="39"/>
  <c r="Q348" i="39"/>
  <c r="U348" i="39" s="1"/>
  <c r="Q349" i="39"/>
  <c r="U349" i="39" s="1"/>
  <c r="Q350" i="39"/>
  <c r="Q351" i="39"/>
  <c r="Q352" i="39"/>
  <c r="Q353" i="39"/>
  <c r="Q354" i="39"/>
  <c r="Q355" i="39"/>
  <c r="Q356" i="39"/>
  <c r="Q357" i="39"/>
  <c r="Q358" i="39"/>
  <c r="U358" i="39" s="1"/>
  <c r="Q359" i="39"/>
  <c r="Q360" i="39"/>
  <c r="Q361" i="39"/>
  <c r="Q362" i="39"/>
  <c r="U362" i="39" s="1"/>
  <c r="Q363" i="39"/>
  <c r="U363" i="39" s="1"/>
  <c r="Q364" i="39"/>
  <c r="Q365" i="39"/>
  <c r="Q366" i="39"/>
  <c r="Q367" i="39"/>
  <c r="Q368" i="39"/>
  <c r="U368" i="39" s="1"/>
  <c r="Q369" i="39"/>
  <c r="Q370" i="39"/>
  <c r="Q371" i="39"/>
  <c r="Q372" i="39"/>
  <c r="U372" i="39" s="1"/>
  <c r="Q373" i="39"/>
  <c r="Q374" i="39"/>
  <c r="Q375" i="39"/>
  <c r="Q376" i="39"/>
  <c r="U376" i="39" s="1"/>
  <c r="Q377" i="39"/>
  <c r="U377" i="39" s="1"/>
  <c r="Q378" i="39"/>
  <c r="Q379" i="39"/>
  <c r="Q380" i="39"/>
  <c r="Q381" i="39"/>
  <c r="Q382" i="39"/>
  <c r="Q383" i="39"/>
  <c r="U383" i="39" s="1"/>
  <c r="Q384" i="39"/>
  <c r="Q385" i="39"/>
  <c r="Q386" i="39"/>
  <c r="U386" i="39" s="1"/>
  <c r="Q387" i="39"/>
  <c r="Q388" i="39"/>
  <c r="Q389" i="39"/>
  <c r="Q390" i="39"/>
  <c r="U390" i="39" s="1"/>
  <c r="Q391" i="39"/>
  <c r="U391" i="39" s="1"/>
  <c r="Q392" i="39"/>
  <c r="Q393" i="39"/>
  <c r="Q394" i="39"/>
  <c r="Q395" i="39"/>
  <c r="Q396" i="39"/>
  <c r="U396" i="39" s="1"/>
  <c r="Q397" i="39"/>
  <c r="Q398" i="39"/>
  <c r="Q399" i="39"/>
  <c r="Q400" i="39"/>
  <c r="U400" i="39" s="1"/>
  <c r="Q401" i="39"/>
  <c r="Q402" i="39"/>
  <c r="Q403" i="39"/>
  <c r="Q404" i="39"/>
  <c r="U404" i="39" s="1"/>
  <c r="Q405" i="39"/>
  <c r="U405" i="39" s="1"/>
  <c r="Q406" i="39"/>
  <c r="Q407" i="39"/>
  <c r="Q408" i="39"/>
  <c r="Q409" i="39"/>
  <c r="Q410" i="39"/>
  <c r="Q411" i="39"/>
  <c r="U411" i="39" s="1"/>
  <c r="Q412" i="39"/>
  <c r="Q413" i="39"/>
  <c r="Q414" i="39"/>
  <c r="U414" i="39" s="1"/>
  <c r="Q415" i="39"/>
  <c r="Q416" i="39"/>
  <c r="Q417" i="39"/>
  <c r="Q418" i="39"/>
  <c r="U418" i="39" s="1"/>
  <c r="Q419" i="39"/>
  <c r="U419" i="39" s="1"/>
  <c r="Q420" i="39"/>
  <c r="Q421" i="39"/>
  <c r="Q422" i="39"/>
  <c r="U422" i="39" s="1"/>
  <c r="Q423" i="39"/>
  <c r="Q424" i="39"/>
  <c r="Q425" i="39"/>
  <c r="Q426" i="39"/>
  <c r="Q427" i="39"/>
  <c r="Q428" i="39"/>
  <c r="U428" i="39" s="1"/>
  <c r="Q429" i="39"/>
  <c r="Q430" i="39"/>
  <c r="Q431" i="39"/>
  <c r="Q432" i="39"/>
  <c r="U432" i="39" s="1"/>
  <c r="Q433" i="39"/>
  <c r="U433" i="39" s="1"/>
  <c r="Q434" i="39"/>
  <c r="Q435" i="39"/>
  <c r="Q436" i="39"/>
  <c r="Q437" i="39"/>
  <c r="Q438" i="39"/>
  <c r="U438" i="39" s="1"/>
  <c r="Q439" i="39"/>
  <c r="U439" i="39" s="1"/>
  <c r="Q440" i="39"/>
  <c r="Q441" i="39"/>
  <c r="Q442" i="39"/>
  <c r="U442" i="39" s="1"/>
  <c r="Q443" i="39"/>
  <c r="Q444" i="39"/>
  <c r="Q445" i="39"/>
  <c r="Q446" i="39"/>
  <c r="U446" i="39" s="1"/>
  <c r="Q447" i="39"/>
  <c r="U447" i="39" s="1"/>
  <c r="Q448" i="39"/>
  <c r="Q449" i="39"/>
  <c r="U449" i="39" s="1"/>
  <c r="Q450" i="39"/>
  <c r="Q451" i="39"/>
  <c r="Q452" i="39"/>
  <c r="Q453" i="39"/>
  <c r="Q454" i="39"/>
  <c r="Q455" i="39"/>
  <c r="Q456" i="39"/>
  <c r="U456" i="39" s="1"/>
  <c r="Q457" i="39"/>
  <c r="Q458" i="39"/>
  <c r="Q459" i="39"/>
  <c r="Q460" i="39"/>
  <c r="U460" i="39" s="1"/>
  <c r="Q461" i="39"/>
  <c r="U461" i="39" s="1"/>
  <c r="Q462" i="39"/>
  <c r="Q463" i="39"/>
  <c r="Q464" i="39"/>
  <c r="Q465" i="39"/>
  <c r="Q466" i="39"/>
  <c r="U466" i="39" s="1"/>
  <c r="Q467" i="39"/>
  <c r="U467" i="39" s="1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U3" i="39" s="1"/>
  <c r="S4" i="39"/>
  <c r="S5" i="39"/>
  <c r="S6" i="39"/>
  <c r="S7" i="39"/>
  <c r="S8" i="39"/>
  <c r="S9" i="39"/>
  <c r="S10" i="39"/>
  <c r="U10" i="39" s="1"/>
  <c r="S11" i="39"/>
  <c r="U11" i="39" s="1"/>
  <c r="S12" i="39"/>
  <c r="S13" i="39"/>
  <c r="S14" i="39"/>
  <c r="U14" i="39" s="1"/>
  <c r="S15" i="39"/>
  <c r="U15" i="39" s="1"/>
  <c r="S16" i="39"/>
  <c r="S17" i="39"/>
  <c r="S18" i="39"/>
  <c r="S19" i="39"/>
  <c r="U19" i="39" s="1"/>
  <c r="S20" i="39"/>
  <c r="S21" i="39"/>
  <c r="S22" i="39"/>
  <c r="S23" i="39"/>
  <c r="S24" i="39"/>
  <c r="U24" i="39" s="1"/>
  <c r="S25" i="39"/>
  <c r="U25" i="39" s="1"/>
  <c r="S26" i="39"/>
  <c r="S27" i="39"/>
  <c r="S28" i="39"/>
  <c r="S29" i="39"/>
  <c r="S30" i="39"/>
  <c r="S31" i="39"/>
  <c r="S32" i="39"/>
  <c r="U32" i="39" s="1"/>
  <c r="S33" i="39"/>
  <c r="U33" i="39" s="1"/>
  <c r="S34" i="39"/>
  <c r="S35" i="39"/>
  <c r="S36" i="39"/>
  <c r="S37" i="39"/>
  <c r="S38" i="39"/>
  <c r="U38" i="39" s="1"/>
  <c r="S39" i="39"/>
  <c r="U39" i="39" s="1"/>
  <c r="S40" i="39"/>
  <c r="S41" i="39"/>
  <c r="S42" i="39"/>
  <c r="U42" i="39" s="1"/>
  <c r="S43" i="39"/>
  <c r="S44" i="39"/>
  <c r="S45" i="39"/>
  <c r="S46" i="39"/>
  <c r="S47" i="39"/>
  <c r="U47" i="39" s="1"/>
  <c r="S48" i="39"/>
  <c r="S49" i="39"/>
  <c r="S50" i="39"/>
  <c r="S51" i="39"/>
  <c r="S52" i="39"/>
  <c r="U52" i="39" s="1"/>
  <c r="S53" i="39"/>
  <c r="U53" i="39" s="1"/>
  <c r="S54" i="39"/>
  <c r="S55" i="39"/>
  <c r="S56" i="39"/>
  <c r="S57" i="39"/>
  <c r="S58" i="39"/>
  <c r="U58" i="39" s="1"/>
  <c r="S59" i="39"/>
  <c r="U59" i="39" s="1"/>
  <c r="S60" i="39"/>
  <c r="S61" i="39"/>
  <c r="U61" i="39" s="1"/>
  <c r="S62" i="39"/>
  <c r="S63" i="39"/>
  <c r="S64" i="39"/>
  <c r="S65" i="39"/>
  <c r="S66" i="39"/>
  <c r="U66" i="39" s="1"/>
  <c r="S67" i="39"/>
  <c r="U67" i="39" s="1"/>
  <c r="S68" i="39"/>
  <c r="S69" i="39"/>
  <c r="S70" i="39"/>
  <c r="U70" i="39" s="1"/>
  <c r="S71" i="39"/>
  <c r="S72" i="39"/>
  <c r="S73" i="39"/>
  <c r="S74" i="39"/>
  <c r="S75" i="39"/>
  <c r="U75" i="39" s="1"/>
  <c r="S76" i="39"/>
  <c r="S77" i="39"/>
  <c r="S78" i="39"/>
  <c r="S79" i="39"/>
  <c r="S80" i="39"/>
  <c r="U80" i="39" s="1"/>
  <c r="S81" i="39"/>
  <c r="U81" i="39" s="1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U94" i="39" s="1"/>
  <c r="S95" i="39"/>
  <c r="U95" i="39" s="1"/>
  <c r="S96" i="39"/>
  <c r="S97" i="39"/>
  <c r="S98" i="39"/>
  <c r="S99" i="39"/>
  <c r="S100" i="39"/>
  <c r="U100" i="39" s="1"/>
  <c r="S101" i="39"/>
  <c r="U101" i="39" s="1"/>
  <c r="S102" i="39"/>
  <c r="S103" i="39"/>
  <c r="U103" i="39" s="1"/>
  <c r="S104" i="39"/>
  <c r="S105" i="39"/>
  <c r="S106" i="39"/>
  <c r="S107" i="39"/>
  <c r="S108" i="39"/>
  <c r="U108" i="39" s="1"/>
  <c r="S109" i="39"/>
  <c r="U109" i="39" s="1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U122" i="39" s="1"/>
  <c r="S123" i="39"/>
  <c r="U123" i="39" s="1"/>
  <c r="S124" i="39"/>
  <c r="S125" i="39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U136" i="39" s="1"/>
  <c r="S137" i="39"/>
  <c r="U137" i="39" s="1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U154" i="39" s="1"/>
  <c r="S155" i="39"/>
  <c r="S156" i="39"/>
  <c r="U156" i="39" s="1"/>
  <c r="S157" i="39"/>
  <c r="U157" i="39" s="1"/>
  <c r="S158" i="39"/>
  <c r="S159" i="39"/>
  <c r="U159" i="39" s="1"/>
  <c r="S160" i="39"/>
  <c r="S161" i="39"/>
  <c r="S162" i="39"/>
  <c r="S163" i="39"/>
  <c r="S164" i="39"/>
  <c r="U164" i="39" s="1"/>
  <c r="S165" i="39"/>
  <c r="U165" i="39" s="1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S182" i="39"/>
  <c r="U182" i="39" s="1"/>
  <c r="S183" i="39"/>
  <c r="S184" i="39"/>
  <c r="S185" i="39"/>
  <c r="S186" i="39"/>
  <c r="S187" i="39"/>
  <c r="U187" i="39" s="1"/>
  <c r="S188" i="39"/>
  <c r="S189" i="39"/>
  <c r="S190" i="39"/>
  <c r="S191" i="39"/>
  <c r="S192" i="39"/>
  <c r="U192" i="39" s="1"/>
  <c r="S193" i="39"/>
  <c r="U193" i="39" s="1"/>
  <c r="S194" i="39"/>
  <c r="S195" i="39"/>
  <c r="S196" i="39"/>
  <c r="S197" i="39"/>
  <c r="S198" i="39"/>
  <c r="U198" i="39" s="1"/>
  <c r="S199" i="39"/>
  <c r="U199" i="39" s="1"/>
  <c r="S200" i="39"/>
  <c r="S201" i="39"/>
  <c r="S202" i="39"/>
  <c r="S203" i="39"/>
  <c r="S204" i="39"/>
  <c r="S205" i="39"/>
  <c r="S206" i="39"/>
  <c r="S207" i="39"/>
  <c r="S208" i="39"/>
  <c r="S209" i="39"/>
  <c r="S210" i="39"/>
  <c r="U210" i="39" s="1"/>
  <c r="S211" i="39"/>
  <c r="S212" i="39"/>
  <c r="S213" i="39"/>
  <c r="S214" i="39"/>
  <c r="S215" i="39"/>
  <c r="U215" i="39" s="1"/>
  <c r="S216" i="39"/>
  <c r="S217" i="39"/>
  <c r="S218" i="39"/>
  <c r="S219" i="39"/>
  <c r="S220" i="39"/>
  <c r="U220" i="39" s="1"/>
  <c r="S221" i="39"/>
  <c r="U221" i="39" s="1"/>
  <c r="S222" i="39"/>
  <c r="S223" i="39"/>
  <c r="S224" i="39"/>
  <c r="S225" i="39"/>
  <c r="S226" i="39"/>
  <c r="S227" i="39"/>
  <c r="U227" i="39" s="1"/>
  <c r="S228" i="39"/>
  <c r="U228" i="39" s="1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U248" i="39" s="1"/>
  <c r="S249" i="39"/>
  <c r="U249" i="39" s="1"/>
  <c r="S250" i="39"/>
  <c r="S251" i="39"/>
  <c r="S252" i="39"/>
  <c r="U252" i="39" s="1"/>
  <c r="S253" i="39"/>
  <c r="S254" i="39"/>
  <c r="U254" i="39" s="1"/>
  <c r="S255" i="39"/>
  <c r="U255" i="39" s="1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U276" i="39" s="1"/>
  <c r="S277" i="39"/>
  <c r="U277" i="39" s="1"/>
  <c r="S278" i="39"/>
  <c r="S279" i="39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U290" i="39" s="1"/>
  <c r="S291" i="39"/>
  <c r="U291" i="39" s="1"/>
  <c r="S292" i="39"/>
  <c r="S293" i="39"/>
  <c r="S294" i="39"/>
  <c r="S295" i="39"/>
  <c r="S296" i="39"/>
  <c r="U296" i="39" s="1"/>
  <c r="S297" i="39"/>
  <c r="U297" i="39" s="1"/>
  <c r="S298" i="39"/>
  <c r="S299" i="39"/>
  <c r="U299" i="39" s="1"/>
  <c r="S300" i="39"/>
  <c r="S301" i="39"/>
  <c r="S302" i="39"/>
  <c r="S303" i="39"/>
  <c r="S304" i="39"/>
  <c r="U304" i="39" s="1"/>
  <c r="S305" i="39"/>
  <c r="U305" i="39" s="1"/>
  <c r="S306" i="39"/>
  <c r="S307" i="39"/>
  <c r="S308" i="39"/>
  <c r="U308" i="39" s="1"/>
  <c r="S309" i="39"/>
  <c r="S310" i="39"/>
  <c r="S311" i="39"/>
  <c r="S312" i="39"/>
  <c r="S313" i="39"/>
  <c r="S314" i="39"/>
  <c r="S315" i="39"/>
  <c r="S316" i="39"/>
  <c r="S317" i="39"/>
  <c r="S318" i="39"/>
  <c r="U318" i="39" s="1"/>
  <c r="S319" i="39"/>
  <c r="U319" i="39" s="1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U332" i="39" s="1"/>
  <c r="S333" i="39"/>
  <c r="U333" i="39" s="1"/>
  <c r="S334" i="39"/>
  <c r="S335" i="39"/>
  <c r="S336" i="39"/>
  <c r="U336" i="39" s="1"/>
  <c r="S337" i="39"/>
  <c r="U337" i="39" s="1"/>
  <c r="S338" i="39"/>
  <c r="S339" i="39"/>
  <c r="S340" i="39"/>
  <c r="S341" i="39"/>
  <c r="U341" i="39" s="1"/>
  <c r="S342" i="39"/>
  <c r="S343" i="39"/>
  <c r="S344" i="39"/>
  <c r="S345" i="39"/>
  <c r="S346" i="39"/>
  <c r="U346" i="39" s="1"/>
  <c r="S347" i="39"/>
  <c r="U347" i="39" s="1"/>
  <c r="S348" i="39"/>
  <c r="S349" i="39"/>
  <c r="S350" i="39"/>
  <c r="S351" i="39"/>
  <c r="S352" i="39"/>
  <c r="U352" i="39" s="1"/>
  <c r="S353" i="39"/>
  <c r="U353" i="39" s="1"/>
  <c r="S354" i="39"/>
  <c r="S355" i="39"/>
  <c r="S356" i="39"/>
  <c r="S357" i="39"/>
  <c r="S358" i="39"/>
  <c r="S359" i="39"/>
  <c r="S360" i="39"/>
  <c r="U360" i="39" s="1"/>
  <c r="S361" i="39"/>
  <c r="U361" i="39" s="1"/>
  <c r="S362" i="39"/>
  <c r="S363" i="39"/>
  <c r="S364" i="39"/>
  <c r="U364" i="39" s="1"/>
  <c r="S365" i="39"/>
  <c r="U365" i="39" s="1"/>
  <c r="S366" i="39"/>
  <c r="S367" i="39"/>
  <c r="S368" i="39"/>
  <c r="S369" i="39"/>
  <c r="U369" i="39" s="1"/>
  <c r="S370" i="39"/>
  <c r="S371" i="39"/>
  <c r="S372" i="39"/>
  <c r="S373" i="39"/>
  <c r="S374" i="39"/>
  <c r="U374" i="39" s="1"/>
  <c r="S375" i="39"/>
  <c r="U375" i="39" s="1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U388" i="39" s="1"/>
  <c r="S389" i="39"/>
  <c r="U389" i="39" s="1"/>
  <c r="S390" i="39"/>
  <c r="S391" i="39"/>
  <c r="S392" i="39"/>
  <c r="S393" i="39"/>
  <c r="S394" i="39"/>
  <c r="U394" i="39" s="1"/>
  <c r="S395" i="39"/>
  <c r="U395" i="39" s="1"/>
  <c r="S396" i="39"/>
  <c r="S397" i="39"/>
  <c r="U397" i="39" s="1"/>
  <c r="S398" i="39"/>
  <c r="S399" i="39"/>
  <c r="S400" i="39"/>
  <c r="S401" i="39"/>
  <c r="S402" i="39"/>
  <c r="U402" i="39" s="1"/>
  <c r="S403" i="39"/>
  <c r="U403" i="39" s="1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U416" i="39" s="1"/>
  <c r="S417" i="39"/>
  <c r="U417" i="39" s="1"/>
  <c r="S418" i="39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U430" i="39" s="1"/>
  <c r="S431" i="39"/>
  <c r="U431" i="39" s="1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U444" i="39" s="1"/>
  <c r="S445" i="39"/>
  <c r="U445" i="39" s="1"/>
  <c r="S446" i="39"/>
  <c r="S447" i="39"/>
  <c r="S448" i="39"/>
  <c r="S449" i="39"/>
  <c r="S450" i="39"/>
  <c r="U450" i="39" s="1"/>
  <c r="S451" i="39"/>
  <c r="U451" i="39" s="1"/>
  <c r="S452" i="39"/>
  <c r="S453" i="39"/>
  <c r="U453" i="39" s="1"/>
  <c r="S454" i="39"/>
  <c r="S455" i="39"/>
  <c r="S456" i="39"/>
  <c r="S457" i="39"/>
  <c r="S458" i="39"/>
  <c r="U458" i="39" s="1"/>
  <c r="S459" i="39"/>
  <c r="U459" i="39" s="1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6" i="39"/>
  <c r="U17" i="39"/>
  <c r="U28" i="39"/>
  <c r="U29" i="39"/>
  <c r="U30" i="39"/>
  <c r="U31" i="39"/>
  <c r="U43" i="39"/>
  <c r="U44" i="39"/>
  <c r="U46" i="39"/>
  <c r="U56" i="39"/>
  <c r="U57" i="39"/>
  <c r="U60" i="39"/>
  <c r="U71" i="39"/>
  <c r="U72" i="39"/>
  <c r="U74" i="39"/>
  <c r="U84" i="39"/>
  <c r="U85" i="39"/>
  <c r="U86" i="39"/>
  <c r="U87" i="39"/>
  <c r="U98" i="39"/>
  <c r="U102" i="39"/>
  <c r="U112" i="39"/>
  <c r="U113" i="39"/>
  <c r="U114" i="39"/>
  <c r="U115" i="39"/>
  <c r="U126" i="39"/>
  <c r="U128" i="39"/>
  <c r="U129" i="39"/>
  <c r="U140" i="39"/>
  <c r="U141" i="39"/>
  <c r="U142" i="39"/>
  <c r="U150" i="39"/>
  <c r="U151" i="39"/>
  <c r="U155" i="39"/>
  <c r="U158" i="39"/>
  <c r="U168" i="39"/>
  <c r="U169" i="39"/>
  <c r="U170" i="39"/>
  <c r="U178" i="39"/>
  <c r="U179" i="39"/>
  <c r="U183" i="39"/>
  <c r="U184" i="39"/>
  <c r="U185" i="39"/>
  <c r="U186" i="39"/>
  <c r="U196" i="39"/>
  <c r="U206" i="39"/>
  <c r="U207" i="39"/>
  <c r="U211" i="39"/>
  <c r="U212" i="39"/>
  <c r="U213" i="39"/>
  <c r="U214" i="39"/>
  <c r="U224" i="39"/>
  <c r="U229" i="39"/>
  <c r="U234" i="39"/>
  <c r="U238" i="39"/>
  <c r="U239" i="39"/>
  <c r="U240" i="39"/>
  <c r="U241" i="39"/>
  <c r="U242" i="39"/>
  <c r="U257" i="39"/>
  <c r="U262" i="39"/>
  <c r="U266" i="39"/>
  <c r="U267" i="39"/>
  <c r="U268" i="39"/>
  <c r="U269" i="39"/>
  <c r="U270" i="39"/>
  <c r="U283" i="39"/>
  <c r="U284" i="39"/>
  <c r="U294" i="39"/>
  <c r="U295" i="39"/>
  <c r="U298" i="39"/>
  <c r="U311" i="39"/>
  <c r="U312" i="39"/>
  <c r="U322" i="39"/>
  <c r="U323" i="39"/>
  <c r="U324" i="39"/>
  <c r="U325" i="39"/>
  <c r="U327" i="39"/>
  <c r="U338" i="39"/>
  <c r="U339" i="39"/>
  <c r="U350" i="39"/>
  <c r="U351" i="39"/>
  <c r="U354" i="39"/>
  <c r="U355" i="39"/>
  <c r="U366" i="39"/>
  <c r="U367" i="39"/>
  <c r="U378" i="39"/>
  <c r="U379" i="39"/>
  <c r="U380" i="39"/>
  <c r="U381" i="39"/>
  <c r="U382" i="39"/>
  <c r="U392" i="39"/>
  <c r="U393" i="39"/>
  <c r="U406" i="39"/>
  <c r="U407" i="39"/>
  <c r="U408" i="39"/>
  <c r="U409" i="39"/>
  <c r="U410" i="39"/>
  <c r="U420" i="39"/>
  <c r="U421" i="39"/>
  <c r="U423" i="39"/>
  <c r="U434" i="39"/>
  <c r="U435" i="39"/>
  <c r="U436" i="39"/>
  <c r="U437" i="39"/>
  <c r="U448" i="39"/>
  <c r="U452" i="39"/>
  <c r="U462" i="39"/>
  <c r="U463" i="39"/>
  <c r="U464" i="39"/>
  <c r="U465" i="39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I4" i="34"/>
  <c r="I5" i="34"/>
  <c r="I6" i="34"/>
  <c r="I7" i="34"/>
  <c r="I8" i="34"/>
  <c r="I9" i="34"/>
  <c r="J9" i="34" s="1"/>
  <c r="I10" i="34"/>
  <c r="J10" i="34" s="1"/>
  <c r="L10" i="34" s="1"/>
  <c r="I11" i="34"/>
  <c r="J11" i="34" s="1"/>
  <c r="L11" i="34" s="1"/>
  <c r="I12" i="34"/>
  <c r="I13" i="34"/>
  <c r="I14" i="34"/>
  <c r="I15" i="34"/>
  <c r="I16" i="34"/>
  <c r="I17" i="34"/>
  <c r="I18" i="34"/>
  <c r="I19" i="34"/>
  <c r="I20" i="34"/>
  <c r="I21" i="34"/>
  <c r="J21" i="34" s="1"/>
  <c r="L21" i="34" s="1"/>
  <c r="I22" i="34"/>
  <c r="I23" i="34"/>
  <c r="J23" i="34" s="1"/>
  <c r="I24" i="34"/>
  <c r="J24" i="34" s="1"/>
  <c r="L24" i="34" s="1"/>
  <c r="I25" i="34"/>
  <c r="J25" i="34" s="1"/>
  <c r="L25" i="34" s="1"/>
  <c r="I26" i="34"/>
  <c r="J26" i="34" s="1"/>
  <c r="L26" i="34" s="1"/>
  <c r="I27" i="34"/>
  <c r="I28" i="34"/>
  <c r="I29" i="34"/>
  <c r="I30" i="34"/>
  <c r="I31" i="34"/>
  <c r="I32" i="34"/>
  <c r="I33" i="34"/>
  <c r="I34" i="34"/>
  <c r="I35" i="34"/>
  <c r="I36" i="34"/>
  <c r="I37" i="34"/>
  <c r="J37" i="34" s="1"/>
  <c r="I38" i="34"/>
  <c r="J38" i="34" s="1"/>
  <c r="L38" i="34" s="1"/>
  <c r="I39" i="34"/>
  <c r="J39" i="34" s="1"/>
  <c r="L39" i="34" s="1"/>
  <c r="I40" i="34"/>
  <c r="J40" i="34" s="1"/>
  <c r="L40" i="34" s="1"/>
  <c r="I41" i="34"/>
  <c r="I42" i="34"/>
  <c r="I43" i="34"/>
  <c r="I44" i="34"/>
  <c r="I45" i="34"/>
  <c r="I46" i="34"/>
  <c r="I47" i="34"/>
  <c r="I48" i="34"/>
  <c r="I49" i="34"/>
  <c r="J49" i="34" s="1"/>
  <c r="L49" i="34" s="1"/>
  <c r="I50" i="34"/>
  <c r="I51" i="34"/>
  <c r="J51" i="34" s="1"/>
  <c r="L51" i="34" s="1"/>
  <c r="I52" i="34"/>
  <c r="J52" i="34" s="1"/>
  <c r="L52" i="34" s="1"/>
  <c r="I53" i="34"/>
  <c r="J53" i="34" s="1"/>
  <c r="L53" i="34" s="1"/>
  <c r="I54" i="34"/>
  <c r="J54" i="34" s="1"/>
  <c r="L54" i="34" s="1"/>
  <c r="I55" i="34"/>
  <c r="I56" i="34"/>
  <c r="I57" i="34"/>
  <c r="I58" i="34"/>
  <c r="I59" i="34"/>
  <c r="I60" i="34"/>
  <c r="I61" i="34"/>
  <c r="J61" i="34" s="1"/>
  <c r="L61" i="34" s="1"/>
  <c r="I62" i="34"/>
  <c r="I63" i="34"/>
  <c r="I64" i="34"/>
  <c r="I65" i="34"/>
  <c r="J65" i="34" s="1"/>
  <c r="L65" i="34" s="1"/>
  <c r="I66" i="34"/>
  <c r="J66" i="34" s="1"/>
  <c r="L66" i="34" s="1"/>
  <c r="I67" i="34"/>
  <c r="J67" i="34" s="1"/>
  <c r="L67" i="34" s="1"/>
  <c r="I68" i="34"/>
  <c r="J68" i="34" s="1"/>
  <c r="L68" i="34" s="1"/>
  <c r="I69" i="34"/>
  <c r="I70" i="34"/>
  <c r="I71" i="34"/>
  <c r="J71" i="34" s="1"/>
  <c r="I72" i="34"/>
  <c r="J72" i="34" s="1"/>
  <c r="I73" i="34"/>
  <c r="I74" i="34"/>
  <c r="I75" i="34"/>
  <c r="I76" i="34"/>
  <c r="I77" i="34"/>
  <c r="J77" i="34" s="1"/>
  <c r="L77" i="34" s="1"/>
  <c r="I78" i="34"/>
  <c r="I79" i="34"/>
  <c r="J79" i="34" s="1"/>
  <c r="L79" i="34" s="1"/>
  <c r="I80" i="34"/>
  <c r="J80" i="34" s="1"/>
  <c r="L80" i="34" s="1"/>
  <c r="I81" i="34"/>
  <c r="J81" i="34" s="1"/>
  <c r="L81" i="34" s="1"/>
  <c r="I82" i="34"/>
  <c r="J82" i="34" s="1"/>
  <c r="L82" i="34" s="1"/>
  <c r="I83" i="34"/>
  <c r="I84" i="34"/>
  <c r="I85" i="34"/>
  <c r="J85" i="34" s="1"/>
  <c r="I86" i="34"/>
  <c r="J86" i="34" s="1"/>
  <c r="I87" i="34"/>
  <c r="J87" i="34" s="1"/>
  <c r="I88" i="34"/>
  <c r="I89" i="34"/>
  <c r="I90" i="34"/>
  <c r="I91" i="34"/>
  <c r="I92" i="34"/>
  <c r="I93" i="34"/>
  <c r="J93" i="34" s="1"/>
  <c r="L93" i="34" s="1"/>
  <c r="I94" i="34"/>
  <c r="J94" i="34" s="1"/>
  <c r="L94" i="34" s="1"/>
  <c r="I95" i="34"/>
  <c r="J95" i="34" s="1"/>
  <c r="L95" i="34" s="1"/>
  <c r="I96" i="34"/>
  <c r="J96" i="34" s="1"/>
  <c r="L96" i="34" s="1"/>
  <c r="I97" i="34"/>
  <c r="J97" i="34" s="1"/>
  <c r="L97" i="34" s="1"/>
  <c r="I98" i="34"/>
  <c r="I99" i="34"/>
  <c r="J99" i="34" s="1"/>
  <c r="I100" i="34"/>
  <c r="J100" i="34" s="1"/>
  <c r="I101" i="34"/>
  <c r="J101" i="34" s="1"/>
  <c r="I102" i="34"/>
  <c r="I103" i="34"/>
  <c r="I104" i="34"/>
  <c r="I105" i="34"/>
  <c r="J105" i="34" s="1"/>
  <c r="L105" i="34" s="1"/>
  <c r="I106" i="34"/>
  <c r="I107" i="34"/>
  <c r="J107" i="34" s="1"/>
  <c r="L107" i="34" s="1"/>
  <c r="I108" i="34"/>
  <c r="J108" i="34" s="1"/>
  <c r="L108" i="34" s="1"/>
  <c r="I109" i="34"/>
  <c r="J109" i="34" s="1"/>
  <c r="L109" i="34" s="1"/>
  <c r="I110" i="34"/>
  <c r="J110" i="34" s="1"/>
  <c r="L110" i="34" s="1"/>
  <c r="I111" i="34"/>
  <c r="J111" i="34" s="1"/>
  <c r="L111" i="34" s="1"/>
  <c r="I112" i="34"/>
  <c r="I113" i="34"/>
  <c r="J113" i="34" s="1"/>
  <c r="I114" i="34"/>
  <c r="J114" i="34" s="1"/>
  <c r="I115" i="34"/>
  <c r="J115" i="34" s="1"/>
  <c r="I116" i="34"/>
  <c r="J116" i="34" s="1"/>
  <c r="I117" i="34"/>
  <c r="N117" i="34" s="1"/>
  <c r="O117" i="34" s="1"/>
  <c r="Q117" i="34" s="1"/>
  <c r="J2" i="34"/>
  <c r="J3" i="34"/>
  <c r="J4" i="34"/>
  <c r="J5" i="34"/>
  <c r="L5" i="34" s="1"/>
  <c r="J6" i="34"/>
  <c r="L6" i="34" s="1"/>
  <c r="J7" i="34"/>
  <c r="L7" i="34" s="1"/>
  <c r="J8" i="34"/>
  <c r="L8" i="34" s="1"/>
  <c r="J12" i="34"/>
  <c r="J13" i="34"/>
  <c r="J14" i="34"/>
  <c r="J15" i="34"/>
  <c r="J16" i="34"/>
  <c r="J17" i="34"/>
  <c r="J18" i="34"/>
  <c r="J19" i="34"/>
  <c r="L19" i="34" s="1"/>
  <c r="J20" i="34"/>
  <c r="L20" i="34" s="1"/>
  <c r="J22" i="34"/>
  <c r="L22" i="34" s="1"/>
  <c r="J27" i="34"/>
  <c r="L27" i="34" s="1"/>
  <c r="J28" i="34"/>
  <c r="L28" i="34" s="1"/>
  <c r="J29" i="34"/>
  <c r="L29" i="34" s="1"/>
  <c r="J30" i="34"/>
  <c r="J31" i="34"/>
  <c r="J32" i="34"/>
  <c r="J33" i="34"/>
  <c r="L33" i="34" s="1"/>
  <c r="J34" i="34"/>
  <c r="L34" i="34" s="1"/>
  <c r="J35" i="34"/>
  <c r="L35" i="34" s="1"/>
  <c r="J36" i="34"/>
  <c r="L36" i="34" s="1"/>
  <c r="J41" i="34"/>
  <c r="J42" i="34"/>
  <c r="J43" i="34"/>
  <c r="J44" i="34"/>
  <c r="J45" i="34"/>
  <c r="J46" i="34"/>
  <c r="J47" i="34"/>
  <c r="L47" i="34" s="1"/>
  <c r="J48" i="34"/>
  <c r="J50" i="34"/>
  <c r="J55" i="34"/>
  <c r="L55" i="34" s="1"/>
  <c r="J56" i="34"/>
  <c r="J57" i="34"/>
  <c r="J58" i="34"/>
  <c r="J59" i="34"/>
  <c r="J60" i="34"/>
  <c r="J62" i="34"/>
  <c r="L62" i="34" s="1"/>
  <c r="J63" i="34"/>
  <c r="L63" i="34" s="1"/>
  <c r="J64" i="34"/>
  <c r="L64" i="34" s="1"/>
  <c r="J69" i="34"/>
  <c r="J70" i="34"/>
  <c r="J73" i="34"/>
  <c r="J74" i="34"/>
  <c r="J75" i="34"/>
  <c r="L75" i="34" s="1"/>
  <c r="J76" i="34"/>
  <c r="L76" i="34" s="1"/>
  <c r="J78" i="34"/>
  <c r="J83" i="34"/>
  <c r="J84" i="34"/>
  <c r="L84" i="34" s="1"/>
  <c r="J88" i="34"/>
  <c r="J89" i="34"/>
  <c r="L89" i="34" s="1"/>
  <c r="J90" i="34"/>
  <c r="L90" i="34" s="1"/>
  <c r="J91" i="34"/>
  <c r="L91" i="34" s="1"/>
  <c r="J92" i="34"/>
  <c r="J98" i="34"/>
  <c r="J102" i="34"/>
  <c r="J103" i="34"/>
  <c r="L103" i="34" s="1"/>
  <c r="J104" i="34"/>
  <c r="L104" i="34" s="1"/>
  <c r="J106" i="34"/>
  <c r="L106" i="34" s="1"/>
  <c r="J112" i="34"/>
  <c r="L112" i="34" s="1"/>
  <c r="J117" i="34"/>
  <c r="L117" i="34" s="1"/>
  <c r="K2" i="34"/>
  <c r="M2" i="34" s="1"/>
  <c r="K3" i="34"/>
  <c r="L3" i="34" s="1"/>
  <c r="K4" i="34"/>
  <c r="L4" i="34" s="1"/>
  <c r="K5" i="34"/>
  <c r="K6" i="34"/>
  <c r="N6" i="34" s="1"/>
  <c r="O6" i="34" s="1"/>
  <c r="Q6" i="34" s="1"/>
  <c r="K7" i="34"/>
  <c r="N7" i="34" s="1"/>
  <c r="O7" i="34" s="1"/>
  <c r="K8" i="34"/>
  <c r="N8" i="34" s="1"/>
  <c r="O8" i="34" s="1"/>
  <c r="K9" i="34"/>
  <c r="K10" i="34"/>
  <c r="M10" i="34" s="1"/>
  <c r="K11" i="34"/>
  <c r="M11" i="34" s="1"/>
  <c r="K12" i="34"/>
  <c r="M12" i="34" s="1"/>
  <c r="K13" i="34"/>
  <c r="K14" i="34"/>
  <c r="L14" i="34" s="1"/>
  <c r="K15" i="34"/>
  <c r="M15" i="34" s="1"/>
  <c r="K16" i="34"/>
  <c r="M16" i="34" s="1"/>
  <c r="K17" i="34"/>
  <c r="L17" i="34" s="1"/>
  <c r="K18" i="34"/>
  <c r="K19" i="34"/>
  <c r="K20" i="34"/>
  <c r="K21" i="34"/>
  <c r="N21" i="34" s="1"/>
  <c r="O21" i="34" s="1"/>
  <c r="K22" i="34"/>
  <c r="N22" i="34" s="1"/>
  <c r="O22" i="34" s="1"/>
  <c r="K23" i="34"/>
  <c r="M23" i="34" s="1"/>
  <c r="K24" i="34"/>
  <c r="M24" i="34" s="1"/>
  <c r="K25" i="34"/>
  <c r="M25" i="34" s="1"/>
  <c r="K26" i="34"/>
  <c r="M26" i="34" s="1"/>
  <c r="K27" i="34"/>
  <c r="K28" i="34"/>
  <c r="N28" i="34" s="1"/>
  <c r="O28" i="34" s="1"/>
  <c r="Q28" i="34" s="1"/>
  <c r="K29" i="34"/>
  <c r="M29" i="34" s="1"/>
  <c r="K30" i="34"/>
  <c r="M30" i="34" s="1"/>
  <c r="K31" i="34"/>
  <c r="L31" i="34" s="1"/>
  <c r="K32" i="34"/>
  <c r="L32" i="34" s="1"/>
  <c r="K33" i="34"/>
  <c r="K34" i="34"/>
  <c r="K35" i="34"/>
  <c r="N35" i="34" s="1"/>
  <c r="O35" i="34" s="1"/>
  <c r="K36" i="34"/>
  <c r="N36" i="34" s="1"/>
  <c r="O36" i="34" s="1"/>
  <c r="K37" i="34"/>
  <c r="K38" i="34"/>
  <c r="M38" i="34" s="1"/>
  <c r="K39" i="34"/>
  <c r="M39" i="34" s="1"/>
  <c r="K40" i="34"/>
  <c r="M40" i="34" s="1"/>
  <c r="K41" i="34"/>
  <c r="K42" i="34"/>
  <c r="N42" i="34" s="1"/>
  <c r="O42" i="34" s="1"/>
  <c r="Q42" i="34" s="1"/>
  <c r="K43" i="34"/>
  <c r="M43" i="34" s="1"/>
  <c r="K44" i="34"/>
  <c r="M44" i="34" s="1"/>
  <c r="K45" i="34"/>
  <c r="L45" i="34" s="1"/>
  <c r="K46" i="34"/>
  <c r="K47" i="34"/>
  <c r="K48" i="34"/>
  <c r="N48" i="34" s="1"/>
  <c r="O48" i="34" s="1"/>
  <c r="Q48" i="34" s="1"/>
  <c r="K49" i="34"/>
  <c r="N49" i="34" s="1"/>
  <c r="O49" i="34" s="1"/>
  <c r="K50" i="34"/>
  <c r="N50" i="34" s="1"/>
  <c r="O50" i="34" s="1"/>
  <c r="K51" i="34"/>
  <c r="M51" i="34" s="1"/>
  <c r="K52" i="34"/>
  <c r="M52" i="34" s="1"/>
  <c r="K53" i="34"/>
  <c r="M53" i="34" s="1"/>
  <c r="K54" i="34"/>
  <c r="M54" i="34" s="1"/>
  <c r="K55" i="34"/>
  <c r="K56" i="34"/>
  <c r="M56" i="34" s="1"/>
  <c r="K57" i="34"/>
  <c r="M57" i="34" s="1"/>
  <c r="K58" i="34"/>
  <c r="M58" i="34" s="1"/>
  <c r="K59" i="34"/>
  <c r="L59" i="34" s="1"/>
  <c r="K60" i="34"/>
  <c r="K61" i="34"/>
  <c r="K62" i="34"/>
  <c r="K63" i="34"/>
  <c r="K64" i="34"/>
  <c r="N64" i="34" s="1"/>
  <c r="O64" i="34" s="1"/>
  <c r="K65" i="34"/>
  <c r="K66" i="34"/>
  <c r="M66" i="34" s="1"/>
  <c r="K67" i="34"/>
  <c r="M67" i="34" s="1"/>
  <c r="K68" i="34"/>
  <c r="M68" i="34" s="1"/>
  <c r="K69" i="34"/>
  <c r="K70" i="34"/>
  <c r="N70" i="34" s="1"/>
  <c r="O70" i="34" s="1"/>
  <c r="Q70" i="34" s="1"/>
  <c r="K71" i="34"/>
  <c r="M71" i="34" s="1"/>
  <c r="K72" i="34"/>
  <c r="M72" i="34" s="1"/>
  <c r="K73" i="34"/>
  <c r="L73" i="34" s="1"/>
  <c r="K74" i="34"/>
  <c r="L74" i="34" s="1"/>
  <c r="K75" i="34"/>
  <c r="K76" i="34"/>
  <c r="K77" i="34"/>
  <c r="K78" i="34"/>
  <c r="N78" i="34" s="1"/>
  <c r="O78" i="34" s="1"/>
  <c r="K79" i="34"/>
  <c r="M79" i="34" s="1"/>
  <c r="K80" i="34"/>
  <c r="M80" i="34" s="1"/>
  <c r="K81" i="34"/>
  <c r="M81" i="34" s="1"/>
  <c r="K82" i="34"/>
  <c r="M82" i="34" s="1"/>
  <c r="K83" i="34"/>
  <c r="K84" i="34"/>
  <c r="M84" i="34" s="1"/>
  <c r="K85" i="34"/>
  <c r="M85" i="34" s="1"/>
  <c r="K86" i="34"/>
  <c r="M86" i="34" s="1"/>
  <c r="K87" i="34"/>
  <c r="K88" i="34"/>
  <c r="K89" i="34"/>
  <c r="K90" i="34"/>
  <c r="K91" i="34"/>
  <c r="K92" i="34"/>
  <c r="N92" i="34" s="1"/>
  <c r="O92" i="34" s="1"/>
  <c r="K93" i="34"/>
  <c r="K94" i="34"/>
  <c r="M94" i="34" s="1"/>
  <c r="K95" i="34"/>
  <c r="M95" i="34" s="1"/>
  <c r="K96" i="34"/>
  <c r="M96" i="34" s="1"/>
  <c r="K97" i="34"/>
  <c r="K98" i="34"/>
  <c r="L98" i="34" s="1"/>
  <c r="K99" i="34"/>
  <c r="M99" i="34" s="1"/>
  <c r="K100" i="34"/>
  <c r="M100" i="34" s="1"/>
  <c r="K101" i="34"/>
  <c r="K102" i="34"/>
  <c r="K103" i="34"/>
  <c r="K104" i="34"/>
  <c r="K105" i="34"/>
  <c r="K106" i="34"/>
  <c r="M106" i="34" s="1"/>
  <c r="K107" i="34"/>
  <c r="M107" i="34" s="1"/>
  <c r="K108" i="34"/>
  <c r="M108" i="34" s="1"/>
  <c r="K109" i="34"/>
  <c r="M109" i="34" s="1"/>
  <c r="K110" i="34"/>
  <c r="M110" i="34" s="1"/>
  <c r="K111" i="34"/>
  <c r="K112" i="34"/>
  <c r="N112" i="34" s="1"/>
  <c r="O112" i="34" s="1"/>
  <c r="Q112" i="34" s="1"/>
  <c r="K113" i="34"/>
  <c r="M113" i="34" s="1"/>
  <c r="K114" i="34"/>
  <c r="M114" i="34" s="1"/>
  <c r="K115" i="34"/>
  <c r="M115" i="34" s="1"/>
  <c r="K116" i="34"/>
  <c r="N116" i="34" s="1"/>
  <c r="O116" i="34" s="1"/>
  <c r="K117" i="34"/>
  <c r="L13" i="34"/>
  <c r="L41" i="34"/>
  <c r="L56" i="34"/>
  <c r="L69" i="34"/>
  <c r="L70" i="34"/>
  <c r="L83" i="34"/>
  <c r="M5" i="34"/>
  <c r="M6" i="34"/>
  <c r="M9" i="34"/>
  <c r="M13" i="34"/>
  <c r="M14" i="34"/>
  <c r="M19" i="34"/>
  <c r="M20" i="34"/>
  <c r="M27" i="34"/>
  <c r="M33" i="34"/>
  <c r="M34" i="34"/>
  <c r="M37" i="34"/>
  <c r="M41" i="34"/>
  <c r="M42" i="34"/>
  <c r="M47" i="34"/>
  <c r="M48" i="34"/>
  <c r="M55" i="34"/>
  <c r="M61" i="34"/>
  <c r="M62" i="34"/>
  <c r="M65" i="34"/>
  <c r="M69" i="34"/>
  <c r="M70" i="34"/>
  <c r="M75" i="34"/>
  <c r="M76" i="34"/>
  <c r="M83" i="34"/>
  <c r="M89" i="34"/>
  <c r="M90" i="34"/>
  <c r="M93" i="34"/>
  <c r="M97" i="34"/>
  <c r="M98" i="34"/>
  <c r="M103" i="34"/>
  <c r="M104" i="34"/>
  <c r="M111" i="34"/>
  <c r="M117" i="34"/>
  <c r="N5" i="34"/>
  <c r="O5" i="34" s="1"/>
  <c r="N9" i="34"/>
  <c r="O9" i="34" s="1"/>
  <c r="N13" i="34"/>
  <c r="O13" i="34" s="1"/>
  <c r="Q13" i="34" s="1"/>
  <c r="N14" i="34"/>
  <c r="O14" i="34" s="1"/>
  <c r="Q14" i="34" s="1"/>
  <c r="N19" i="34"/>
  <c r="O19" i="34" s="1"/>
  <c r="Q19" i="34" s="1"/>
  <c r="N20" i="34"/>
  <c r="O20" i="34" s="1"/>
  <c r="Q20" i="34" s="1"/>
  <c r="N23" i="34"/>
  <c r="O23" i="34" s="1"/>
  <c r="N27" i="34"/>
  <c r="N33" i="34"/>
  <c r="O33" i="34" s="1"/>
  <c r="N34" i="34"/>
  <c r="O34" i="34" s="1"/>
  <c r="Q34" i="34" s="1"/>
  <c r="N37" i="34"/>
  <c r="O37" i="34" s="1"/>
  <c r="N41" i="34"/>
  <c r="O41" i="34" s="1"/>
  <c r="Q41" i="34" s="1"/>
  <c r="N47" i="34"/>
  <c r="O47" i="34" s="1"/>
  <c r="N51" i="34"/>
  <c r="O51" i="34" s="1"/>
  <c r="N55" i="34"/>
  <c r="O55" i="34" s="1"/>
  <c r="Q55" i="34" s="1"/>
  <c r="N56" i="34"/>
  <c r="O56" i="34" s="1"/>
  <c r="Q56" i="34" s="1"/>
  <c r="N61" i="34"/>
  <c r="O61" i="34" s="1"/>
  <c r="Q61" i="34" s="1"/>
  <c r="N62" i="34"/>
  <c r="O62" i="34" s="1"/>
  <c r="Q62" i="34" s="1"/>
  <c r="N69" i="34"/>
  <c r="N75" i="34"/>
  <c r="O75" i="34" s="1"/>
  <c r="N76" i="34"/>
  <c r="O76" i="34" s="1"/>
  <c r="Q76" i="34" s="1"/>
  <c r="N83" i="34"/>
  <c r="N89" i="34"/>
  <c r="O89" i="34" s="1"/>
  <c r="N90" i="34"/>
  <c r="O90" i="34" s="1"/>
  <c r="Q90" i="34" s="1"/>
  <c r="N98" i="34"/>
  <c r="O98" i="34" s="1"/>
  <c r="Q98" i="34" s="1"/>
  <c r="N103" i="34"/>
  <c r="O103" i="34" s="1"/>
  <c r="Q103" i="34" s="1"/>
  <c r="N104" i="34"/>
  <c r="O104" i="34" s="1"/>
  <c r="Q104" i="34" s="1"/>
  <c r="N107" i="34"/>
  <c r="O107" i="34" s="1"/>
  <c r="N111" i="34"/>
  <c r="O111" i="34" s="1"/>
  <c r="Q111" i="34" s="1"/>
  <c r="O27" i="34"/>
  <c r="Q27" i="34" s="1"/>
  <c r="O69" i="34"/>
  <c r="Q69" i="34" s="1"/>
  <c r="O83" i="34"/>
  <c r="Q83" i="34" s="1"/>
  <c r="P2" i="34"/>
  <c r="R2" i="34" s="1"/>
  <c r="P3" i="34"/>
  <c r="P4" i="34"/>
  <c r="P5" i="34"/>
  <c r="R5" i="34" s="1"/>
  <c r="P6" i="34"/>
  <c r="R6" i="34" s="1"/>
  <c r="P7" i="34"/>
  <c r="P8" i="34"/>
  <c r="P9" i="34"/>
  <c r="Q9" i="34" s="1"/>
  <c r="P10" i="34"/>
  <c r="P11" i="34"/>
  <c r="P12" i="34"/>
  <c r="P13" i="34"/>
  <c r="P14" i="34"/>
  <c r="R14" i="34" s="1"/>
  <c r="P15" i="34"/>
  <c r="P16" i="34"/>
  <c r="P17" i="34"/>
  <c r="R17" i="34" s="1"/>
  <c r="P18" i="34"/>
  <c r="P19" i="34"/>
  <c r="R19" i="34" s="1"/>
  <c r="P20" i="34"/>
  <c r="R20" i="34" s="1"/>
  <c r="P21" i="34"/>
  <c r="R21" i="34" s="1"/>
  <c r="P22" i="34"/>
  <c r="R22" i="34" s="1"/>
  <c r="P23" i="34"/>
  <c r="Q23" i="34" s="1"/>
  <c r="P24" i="34"/>
  <c r="P25" i="34"/>
  <c r="P26" i="34"/>
  <c r="P27" i="34"/>
  <c r="R27" i="34" s="1"/>
  <c r="P28" i="34"/>
  <c r="P29" i="34"/>
  <c r="P30" i="34"/>
  <c r="R30" i="34" s="1"/>
  <c r="P31" i="34"/>
  <c r="P32" i="34"/>
  <c r="P33" i="34"/>
  <c r="R33" i="34" s="1"/>
  <c r="P34" i="34"/>
  <c r="R34" i="34" s="1"/>
  <c r="P35" i="34"/>
  <c r="P36" i="34"/>
  <c r="P37" i="34"/>
  <c r="Q37" i="34" s="1"/>
  <c r="P38" i="34"/>
  <c r="P39" i="34"/>
  <c r="P40" i="34"/>
  <c r="P41" i="34"/>
  <c r="P42" i="34"/>
  <c r="R42" i="34" s="1"/>
  <c r="P43" i="34"/>
  <c r="P44" i="34"/>
  <c r="R44" i="34" s="1"/>
  <c r="P45" i="34"/>
  <c r="R45" i="34" s="1"/>
  <c r="P46" i="34"/>
  <c r="P47" i="34"/>
  <c r="R47" i="34" s="1"/>
  <c r="P48" i="34"/>
  <c r="R48" i="34" s="1"/>
  <c r="P49" i="34"/>
  <c r="R49" i="34" s="1"/>
  <c r="P50" i="34"/>
  <c r="R50" i="34" s="1"/>
  <c r="P51" i="34"/>
  <c r="P52" i="34"/>
  <c r="P53" i="34"/>
  <c r="P54" i="34"/>
  <c r="P55" i="34"/>
  <c r="R55" i="34" s="1"/>
  <c r="P56" i="34"/>
  <c r="P57" i="34"/>
  <c r="P58" i="34"/>
  <c r="R58" i="34" s="1"/>
  <c r="P59" i="34"/>
  <c r="P60" i="34"/>
  <c r="P61" i="34"/>
  <c r="R61" i="34" s="1"/>
  <c r="P62" i="34"/>
  <c r="R62" i="34" s="1"/>
  <c r="P63" i="34"/>
  <c r="P64" i="34"/>
  <c r="P65" i="34"/>
  <c r="P66" i="34"/>
  <c r="P67" i="34"/>
  <c r="P68" i="34"/>
  <c r="P69" i="34"/>
  <c r="P70" i="34"/>
  <c r="R70" i="34" s="1"/>
  <c r="P71" i="34"/>
  <c r="R71" i="34" s="1"/>
  <c r="P72" i="34"/>
  <c r="R72" i="34" s="1"/>
  <c r="P73" i="34"/>
  <c r="R73" i="34" s="1"/>
  <c r="P74" i="34"/>
  <c r="P75" i="34"/>
  <c r="R75" i="34" s="1"/>
  <c r="P76" i="34"/>
  <c r="R76" i="34" s="1"/>
  <c r="P77" i="34"/>
  <c r="R77" i="34" s="1"/>
  <c r="P78" i="34"/>
  <c r="R78" i="34" s="1"/>
  <c r="P79" i="34"/>
  <c r="P80" i="34"/>
  <c r="P81" i="34"/>
  <c r="P82" i="34"/>
  <c r="P83" i="34"/>
  <c r="R83" i="34" s="1"/>
  <c r="P84" i="34"/>
  <c r="P85" i="34"/>
  <c r="P86" i="34"/>
  <c r="R86" i="34" s="1"/>
  <c r="P87" i="34"/>
  <c r="P88" i="34"/>
  <c r="P89" i="34"/>
  <c r="R89" i="34" s="1"/>
  <c r="P90" i="34"/>
  <c r="R90" i="34" s="1"/>
  <c r="P91" i="34"/>
  <c r="P92" i="34"/>
  <c r="P93" i="34"/>
  <c r="P94" i="34"/>
  <c r="P95" i="34"/>
  <c r="P96" i="34"/>
  <c r="P97" i="34"/>
  <c r="P98" i="34"/>
  <c r="R98" i="34" s="1"/>
  <c r="P99" i="34"/>
  <c r="P100" i="34"/>
  <c r="R100" i="34" s="1"/>
  <c r="P101" i="34"/>
  <c r="R101" i="34" s="1"/>
  <c r="P102" i="34"/>
  <c r="P103" i="34"/>
  <c r="R103" i="34" s="1"/>
  <c r="P104" i="34"/>
  <c r="R104" i="34" s="1"/>
  <c r="P105" i="34"/>
  <c r="R105" i="34" s="1"/>
  <c r="P106" i="34"/>
  <c r="R106" i="34" s="1"/>
  <c r="P107" i="34"/>
  <c r="Q107" i="34" s="1"/>
  <c r="P108" i="34"/>
  <c r="P109" i="34"/>
  <c r="P110" i="34"/>
  <c r="P111" i="34"/>
  <c r="R111" i="34" s="1"/>
  <c r="P112" i="34"/>
  <c r="P113" i="34"/>
  <c r="P114" i="34"/>
  <c r="R114" i="34" s="1"/>
  <c r="P115" i="34"/>
  <c r="P116" i="34"/>
  <c r="P117" i="34"/>
  <c r="R117" i="34" s="1"/>
  <c r="R3" i="34"/>
  <c r="R4" i="34"/>
  <c r="R7" i="34"/>
  <c r="R8" i="34"/>
  <c r="R13" i="34"/>
  <c r="R16" i="34"/>
  <c r="R18" i="34"/>
  <c r="R28" i="34"/>
  <c r="R31" i="34"/>
  <c r="R32" i="34"/>
  <c r="R35" i="34"/>
  <c r="R36" i="34"/>
  <c r="R41" i="34"/>
  <c r="R46" i="34"/>
  <c r="R56" i="34"/>
  <c r="R59" i="34"/>
  <c r="R60" i="34"/>
  <c r="R63" i="34"/>
  <c r="R64" i="34"/>
  <c r="R69" i="34"/>
  <c r="R74" i="34"/>
  <c r="R84" i="34"/>
  <c r="R87" i="34"/>
  <c r="R88" i="34"/>
  <c r="R91" i="34"/>
  <c r="R92" i="34"/>
  <c r="R97" i="34"/>
  <c r="R102" i="34"/>
  <c r="R112" i="34"/>
  <c r="R115" i="34"/>
  <c r="R116" i="34"/>
  <c r="J135" i="10"/>
  <c r="J105" i="10"/>
  <c r="J224" i="10"/>
  <c r="J130" i="10"/>
  <c r="J147" i="10"/>
  <c r="J113" i="10"/>
  <c r="J137" i="10"/>
  <c r="J99" i="10"/>
  <c r="J146" i="10"/>
  <c r="J2" i="10"/>
  <c r="J216" i="10"/>
  <c r="J3" i="10"/>
  <c r="J144" i="10"/>
  <c r="J119" i="10"/>
  <c r="J207" i="10"/>
  <c r="J134" i="10"/>
  <c r="J152" i="10"/>
  <c r="J118" i="10"/>
  <c r="J4" i="10"/>
  <c r="J233" i="10"/>
  <c r="J178" i="10"/>
  <c r="J5" i="10"/>
  <c r="J6" i="10"/>
  <c r="J181" i="10"/>
  <c r="J100" i="10"/>
  <c r="J7" i="10"/>
  <c r="J8" i="10"/>
  <c r="J182" i="10"/>
  <c r="J198" i="10"/>
  <c r="J222" i="10"/>
  <c r="J9" i="10"/>
  <c r="J10" i="10"/>
  <c r="J11" i="10"/>
  <c r="J12" i="10"/>
  <c r="J13" i="10"/>
  <c r="J203" i="10"/>
  <c r="J212" i="10"/>
  <c r="J14" i="10"/>
  <c r="J235" i="10"/>
  <c r="J15" i="10"/>
  <c r="J16" i="10"/>
  <c r="J17" i="10"/>
  <c r="J136" i="10"/>
  <c r="J115" i="10"/>
  <c r="J97" i="10"/>
  <c r="J18" i="10"/>
  <c r="J169" i="10"/>
  <c r="J19" i="10"/>
  <c r="J20" i="10"/>
  <c r="J122" i="10"/>
  <c r="J21" i="10"/>
  <c r="J228" i="10"/>
  <c r="J22" i="10"/>
  <c r="J23" i="10"/>
  <c r="J24" i="10"/>
  <c r="J25" i="10"/>
  <c r="J26" i="10"/>
  <c r="J27" i="10"/>
  <c r="J28" i="10"/>
  <c r="J214" i="10"/>
  <c r="J125" i="10"/>
  <c r="J129" i="10"/>
  <c r="J29" i="10"/>
  <c r="J30" i="10"/>
  <c r="J31" i="10"/>
  <c r="J32" i="10"/>
  <c r="J33" i="10"/>
  <c r="J34" i="10"/>
  <c r="J35" i="10"/>
  <c r="J36" i="10"/>
  <c r="J94" i="10"/>
  <c r="J211" i="10"/>
  <c r="J197" i="10"/>
  <c r="J206" i="10"/>
  <c r="J132" i="10"/>
  <c r="J106" i="10"/>
  <c r="J120" i="10"/>
  <c r="J148" i="10"/>
  <c r="J124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58" i="10"/>
  <c r="J56" i="10"/>
  <c r="J110" i="10"/>
  <c r="J236" i="10"/>
  <c r="J57" i="10"/>
  <c r="J58" i="10"/>
  <c r="J109" i="10"/>
  <c r="J210" i="10"/>
  <c r="J59" i="10"/>
  <c r="J138" i="10"/>
  <c r="J60" i="10"/>
  <c r="J61" i="10"/>
  <c r="J62" i="10"/>
  <c r="J63" i="10"/>
  <c r="J133" i="10"/>
  <c r="J156" i="10"/>
  <c r="J140" i="10"/>
  <c r="J126" i="10"/>
  <c r="J139" i="10"/>
  <c r="J64" i="10"/>
  <c r="J65" i="10"/>
  <c r="J66" i="10"/>
  <c r="J174" i="10"/>
  <c r="J67" i="10"/>
  <c r="J68" i="10"/>
  <c r="J170" i="10"/>
  <c r="J69" i="10"/>
  <c r="J70" i="10"/>
  <c r="J160" i="10"/>
  <c r="J71" i="10"/>
  <c r="J183" i="10"/>
  <c r="J151" i="10"/>
  <c r="J184" i="10"/>
  <c r="J127" i="10"/>
  <c r="J128" i="10"/>
  <c r="J153" i="10"/>
  <c r="J155" i="10"/>
  <c r="J149" i="10"/>
  <c r="J72" i="10"/>
  <c r="J73" i="10"/>
  <c r="J74" i="10"/>
  <c r="J96" i="10"/>
  <c r="J101" i="10"/>
  <c r="J161" i="10"/>
  <c r="J75" i="10"/>
  <c r="J234" i="10"/>
  <c r="J111" i="10"/>
  <c r="J95" i="10"/>
  <c r="J180" i="10"/>
  <c r="J154" i="10"/>
  <c r="J159" i="10"/>
  <c r="J123" i="10"/>
  <c r="J117" i="10"/>
  <c r="J76" i="10"/>
  <c r="J77" i="10"/>
  <c r="J229" i="10"/>
  <c r="J145" i="10"/>
  <c r="J116" i="10"/>
  <c r="J227" i="10"/>
  <c r="J173" i="10"/>
  <c r="J217" i="10"/>
  <c r="J218" i="10"/>
  <c r="J78" i="10"/>
  <c r="J141" i="10"/>
  <c r="J114" i="10"/>
  <c r="J171" i="10"/>
  <c r="J98" i="10"/>
  <c r="J175" i="10"/>
  <c r="J213" i="10"/>
  <c r="J237" i="10"/>
  <c r="J79" i="10"/>
  <c r="J80" i="10"/>
  <c r="J81" i="10"/>
  <c r="J82" i="10"/>
  <c r="J238" i="10"/>
  <c r="J239" i="10"/>
  <c r="J107" i="10"/>
  <c r="J240" i="10"/>
  <c r="J83" i="10"/>
  <c r="J84" i="10"/>
  <c r="J164" i="10"/>
  <c r="J172" i="10"/>
  <c r="J157" i="10"/>
  <c r="J241" i="10"/>
  <c r="J85" i="10"/>
  <c r="J108" i="10"/>
  <c r="J86" i="10"/>
  <c r="J87" i="10"/>
  <c r="J242" i="10"/>
  <c r="J215" i="10"/>
  <c r="J112" i="10"/>
  <c r="J230" i="10"/>
  <c r="J219" i="10"/>
  <c r="J208" i="10"/>
  <c r="J185" i="10"/>
  <c r="J188" i="10"/>
  <c r="J189" i="10"/>
  <c r="J190" i="10"/>
  <c r="J231" i="10"/>
  <c r="J191" i="10"/>
  <c r="J192" i="10"/>
  <c r="J193" i="10"/>
  <c r="J204" i="10"/>
  <c r="J165" i="10"/>
  <c r="J194" i="10"/>
  <c r="J166" i="10"/>
  <c r="J199" i="10"/>
  <c r="J167" i="10"/>
  <c r="J162" i="10"/>
  <c r="J195" i="10"/>
  <c r="J196" i="10"/>
  <c r="J243" i="10"/>
  <c r="J186" i="10"/>
  <c r="J88" i="10"/>
  <c r="J244" i="10"/>
  <c r="J103" i="10"/>
  <c r="J102" i="10"/>
  <c r="J187" i="10"/>
  <c r="J202" i="10"/>
  <c r="J131" i="10"/>
  <c r="J232" i="10"/>
  <c r="J245" i="10"/>
  <c r="J225" i="10"/>
  <c r="J220" i="10"/>
  <c r="J104" i="10"/>
  <c r="J121" i="10"/>
  <c r="J89" i="10"/>
  <c r="J90" i="10"/>
  <c r="J91" i="10"/>
  <c r="J92" i="10"/>
  <c r="J93" i="10"/>
  <c r="J246" i="10"/>
  <c r="J221" i="10"/>
  <c r="J179" i="10"/>
  <c r="J176" i="10"/>
  <c r="J168" i="10"/>
  <c r="J177" i="10"/>
  <c r="J163" i="10"/>
  <c r="J142" i="10"/>
  <c r="J143" i="10"/>
  <c r="J209" i="10"/>
  <c r="J247" i="10"/>
  <c r="J248" i="10"/>
  <c r="J150" i="10"/>
  <c r="J226" i="10"/>
  <c r="J205" i="10"/>
  <c r="J200" i="10"/>
  <c r="J249" i="10"/>
  <c r="J250" i="10"/>
  <c r="J223" i="10"/>
  <c r="J251" i="10"/>
  <c r="J252" i="10"/>
  <c r="J253" i="10"/>
  <c r="J254" i="10"/>
  <c r="K135" i="10"/>
  <c r="K105" i="10"/>
  <c r="K224" i="10"/>
  <c r="K130" i="10"/>
  <c r="K147" i="10"/>
  <c r="K113" i="10"/>
  <c r="K137" i="10"/>
  <c r="K99" i="10"/>
  <c r="K146" i="10"/>
  <c r="K2" i="10"/>
  <c r="K216" i="10"/>
  <c r="K3" i="10"/>
  <c r="K144" i="10"/>
  <c r="K119" i="10"/>
  <c r="K207" i="10"/>
  <c r="K134" i="10"/>
  <c r="K152" i="10"/>
  <c r="K118" i="10"/>
  <c r="K4" i="10"/>
  <c r="K233" i="10"/>
  <c r="K178" i="10"/>
  <c r="K5" i="10"/>
  <c r="K6" i="10"/>
  <c r="K181" i="10"/>
  <c r="K100" i="10"/>
  <c r="K7" i="10"/>
  <c r="K8" i="10"/>
  <c r="K182" i="10"/>
  <c r="K198" i="10"/>
  <c r="K222" i="10"/>
  <c r="K9" i="10"/>
  <c r="K10" i="10"/>
  <c r="K11" i="10"/>
  <c r="K12" i="10"/>
  <c r="K13" i="10"/>
  <c r="K203" i="10"/>
  <c r="K212" i="10"/>
  <c r="K14" i="10"/>
  <c r="K235" i="10"/>
  <c r="K15" i="10"/>
  <c r="K16" i="10"/>
  <c r="K17" i="10"/>
  <c r="K136" i="10"/>
  <c r="K115" i="10"/>
  <c r="K97" i="10"/>
  <c r="K18" i="10"/>
  <c r="K169" i="10"/>
  <c r="K19" i="10"/>
  <c r="K20" i="10"/>
  <c r="K122" i="10"/>
  <c r="K21" i="10"/>
  <c r="K228" i="10"/>
  <c r="K22" i="10"/>
  <c r="K23" i="10"/>
  <c r="K24" i="10"/>
  <c r="K25" i="10"/>
  <c r="K26" i="10"/>
  <c r="K27" i="10"/>
  <c r="K28" i="10"/>
  <c r="K214" i="10"/>
  <c r="K125" i="10"/>
  <c r="K129" i="10"/>
  <c r="K29" i="10"/>
  <c r="K30" i="10"/>
  <c r="K31" i="10"/>
  <c r="K32" i="10"/>
  <c r="K33" i="10"/>
  <c r="K34" i="10"/>
  <c r="K35" i="10"/>
  <c r="K36" i="10"/>
  <c r="K94" i="10"/>
  <c r="K211" i="10"/>
  <c r="K197" i="10"/>
  <c r="K206" i="10"/>
  <c r="K132" i="10"/>
  <c r="K106" i="10"/>
  <c r="K120" i="10"/>
  <c r="K148" i="10"/>
  <c r="K124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201" i="10"/>
  <c r="K158" i="10"/>
  <c r="K56" i="10"/>
  <c r="K110" i="10"/>
  <c r="K236" i="10"/>
  <c r="K57" i="10"/>
  <c r="K58" i="10"/>
  <c r="K109" i="10"/>
  <c r="K210" i="10"/>
  <c r="K59" i="10"/>
  <c r="K138" i="10"/>
  <c r="K60" i="10"/>
  <c r="K61" i="10"/>
  <c r="K62" i="10"/>
  <c r="K63" i="10"/>
  <c r="K133" i="10"/>
  <c r="K156" i="10"/>
  <c r="K140" i="10"/>
  <c r="K126" i="10"/>
  <c r="K139" i="10"/>
  <c r="K64" i="10"/>
  <c r="K65" i="10"/>
  <c r="K66" i="10"/>
  <c r="K174" i="10"/>
  <c r="K67" i="10"/>
  <c r="K68" i="10"/>
  <c r="K170" i="10"/>
  <c r="K69" i="10"/>
  <c r="K70" i="10"/>
  <c r="K160" i="10"/>
  <c r="K71" i="10"/>
  <c r="K183" i="10"/>
  <c r="K151" i="10"/>
  <c r="K184" i="10"/>
  <c r="K127" i="10"/>
  <c r="K128" i="10"/>
  <c r="K153" i="10"/>
  <c r="K155" i="10"/>
  <c r="K149" i="10"/>
  <c r="K72" i="10"/>
  <c r="K73" i="10"/>
  <c r="K74" i="10"/>
  <c r="K96" i="10"/>
  <c r="K101" i="10"/>
  <c r="K161" i="10"/>
  <c r="K75" i="10"/>
  <c r="K234" i="10"/>
  <c r="K111" i="10"/>
  <c r="K95" i="10"/>
  <c r="K180" i="10"/>
  <c r="K154" i="10"/>
  <c r="K159" i="10"/>
  <c r="K123" i="10"/>
  <c r="K117" i="10"/>
  <c r="K76" i="10"/>
  <c r="K77" i="10"/>
  <c r="K229" i="10"/>
  <c r="K145" i="10"/>
  <c r="K116" i="10"/>
  <c r="K227" i="10"/>
  <c r="K173" i="10"/>
  <c r="K217" i="10"/>
  <c r="K218" i="10"/>
  <c r="K78" i="10"/>
  <c r="K141" i="10"/>
  <c r="K114" i="10"/>
  <c r="K171" i="10"/>
  <c r="K98" i="10"/>
  <c r="K175" i="10"/>
  <c r="K213" i="10"/>
  <c r="K237" i="10"/>
  <c r="K79" i="10"/>
  <c r="K80" i="10"/>
  <c r="K81" i="10"/>
  <c r="K82" i="10"/>
  <c r="K238" i="10"/>
  <c r="K239" i="10"/>
  <c r="K107" i="10"/>
  <c r="K240" i="10"/>
  <c r="K83" i="10"/>
  <c r="K84" i="10"/>
  <c r="K164" i="10"/>
  <c r="K172" i="10"/>
  <c r="K157" i="10"/>
  <c r="K241" i="10"/>
  <c r="K85" i="10"/>
  <c r="K108" i="10"/>
  <c r="K86" i="10"/>
  <c r="K87" i="10"/>
  <c r="K242" i="10"/>
  <c r="K215" i="10"/>
  <c r="K112" i="10"/>
  <c r="K230" i="10"/>
  <c r="K219" i="10"/>
  <c r="K208" i="10"/>
  <c r="K185" i="10"/>
  <c r="K188" i="10"/>
  <c r="K189" i="10"/>
  <c r="K190" i="10"/>
  <c r="K231" i="10"/>
  <c r="K191" i="10"/>
  <c r="K192" i="10"/>
  <c r="K193" i="10"/>
  <c r="K204" i="10"/>
  <c r="K165" i="10"/>
  <c r="K194" i="10"/>
  <c r="K166" i="10"/>
  <c r="K199" i="10"/>
  <c r="K167" i="10"/>
  <c r="K162" i="10"/>
  <c r="K195" i="10"/>
  <c r="K196" i="10"/>
  <c r="K243" i="10"/>
  <c r="K186" i="10"/>
  <c r="K88" i="10"/>
  <c r="K244" i="10"/>
  <c r="K103" i="10"/>
  <c r="K102" i="10"/>
  <c r="K187" i="10"/>
  <c r="K202" i="10"/>
  <c r="K131" i="10"/>
  <c r="K232" i="10"/>
  <c r="K245" i="10"/>
  <c r="K225" i="10"/>
  <c r="K220" i="10"/>
  <c r="K104" i="10"/>
  <c r="K121" i="10"/>
  <c r="K89" i="10"/>
  <c r="K90" i="10"/>
  <c r="K91" i="10"/>
  <c r="K92" i="10"/>
  <c r="K93" i="10"/>
  <c r="K246" i="10"/>
  <c r="K221" i="10"/>
  <c r="K179" i="10"/>
  <c r="K176" i="10"/>
  <c r="K168" i="10"/>
  <c r="K177" i="10"/>
  <c r="K163" i="10"/>
  <c r="K142" i="10"/>
  <c r="K143" i="10"/>
  <c r="K209" i="10"/>
  <c r="K247" i="10"/>
  <c r="K248" i="10"/>
  <c r="K150" i="10"/>
  <c r="K226" i="10"/>
  <c r="K205" i="10"/>
  <c r="K200" i="10"/>
  <c r="K249" i="10"/>
  <c r="K250" i="10"/>
  <c r="K223" i="10"/>
  <c r="K251" i="10"/>
  <c r="K252" i="10"/>
  <c r="K253" i="10"/>
  <c r="K254" i="10"/>
  <c r="L135" i="10"/>
  <c r="L105" i="10"/>
  <c r="L224" i="10"/>
  <c r="M224" i="10" s="1"/>
  <c r="N224" i="10" s="1"/>
  <c r="O224" i="10" s="1"/>
  <c r="L130" i="10"/>
  <c r="P130" i="10" s="1"/>
  <c r="L147" i="10"/>
  <c r="L113" i="10"/>
  <c r="L137" i="10"/>
  <c r="M137" i="10" s="1"/>
  <c r="N137" i="10" s="1"/>
  <c r="O137" i="10" s="1"/>
  <c r="L99" i="10"/>
  <c r="L146" i="10"/>
  <c r="P146" i="10" s="1"/>
  <c r="L2" i="10"/>
  <c r="P2" i="10" s="1"/>
  <c r="L216" i="10"/>
  <c r="P216" i="10" s="1"/>
  <c r="L3" i="10"/>
  <c r="Y3" i="10" s="1"/>
  <c r="L144" i="10"/>
  <c r="L119" i="10"/>
  <c r="M119" i="10" s="1"/>
  <c r="N119" i="10" s="1"/>
  <c r="O119" i="10" s="1"/>
  <c r="L207" i="10"/>
  <c r="L134" i="10"/>
  <c r="M134" i="10" s="1"/>
  <c r="N134" i="10" s="1"/>
  <c r="O134" i="10" s="1"/>
  <c r="L152" i="10"/>
  <c r="M152" i="10" s="1"/>
  <c r="N152" i="10" s="1"/>
  <c r="O152" i="10" s="1"/>
  <c r="L118" i="10"/>
  <c r="P118" i="10" s="1"/>
  <c r="L4" i="10"/>
  <c r="L233" i="10"/>
  <c r="L178" i="10"/>
  <c r="M178" i="10" s="1"/>
  <c r="L5" i="10"/>
  <c r="L6" i="10"/>
  <c r="P6" i="10" s="1"/>
  <c r="L181" i="10"/>
  <c r="L100" i="10"/>
  <c r="L7" i="10"/>
  <c r="Y7" i="10" s="1"/>
  <c r="Z7" i="10" s="1"/>
  <c r="L8" i="10"/>
  <c r="L182" i="10"/>
  <c r="M182" i="10" s="1"/>
  <c r="N182" i="10" s="1"/>
  <c r="O182" i="10" s="1"/>
  <c r="L198" i="10"/>
  <c r="L222" i="10"/>
  <c r="L9" i="10"/>
  <c r="L10" i="10"/>
  <c r="P10" i="10" s="1"/>
  <c r="L11" i="10"/>
  <c r="L12" i="10"/>
  <c r="P12" i="10" s="1"/>
  <c r="L13" i="10"/>
  <c r="M13" i="10" s="1"/>
  <c r="N13" i="10" s="1"/>
  <c r="O13" i="10" s="1"/>
  <c r="L203" i="10"/>
  <c r="L212" i="10"/>
  <c r="P212" i="10" s="1"/>
  <c r="L14" i="10"/>
  <c r="L235" i="10"/>
  <c r="Y235" i="10" s="1"/>
  <c r="L15" i="10"/>
  <c r="Y15" i="10" s="1"/>
  <c r="L16" i="10"/>
  <c r="L17" i="10"/>
  <c r="L136" i="10"/>
  <c r="L115" i="10"/>
  <c r="P115" i="10" s="1"/>
  <c r="L97" i="10"/>
  <c r="P97" i="10" s="1"/>
  <c r="L18" i="10"/>
  <c r="P18" i="10" s="1"/>
  <c r="L169" i="10"/>
  <c r="L19" i="10"/>
  <c r="P19" i="10" s="1"/>
  <c r="L20" i="10"/>
  <c r="M20" i="10" s="1"/>
  <c r="N20" i="10" s="1"/>
  <c r="O20" i="10" s="1"/>
  <c r="L122" i="10"/>
  <c r="L21" i="10"/>
  <c r="P21" i="10" s="1"/>
  <c r="L228" i="10"/>
  <c r="L22" i="10"/>
  <c r="L23" i="10"/>
  <c r="Y23" i="10" s="1"/>
  <c r="L24" i="10"/>
  <c r="L25" i="10"/>
  <c r="M25" i="10" s="1"/>
  <c r="N25" i="10" s="1"/>
  <c r="O25" i="10" s="1"/>
  <c r="L26" i="10"/>
  <c r="L27" i="10"/>
  <c r="M27" i="10" s="1"/>
  <c r="N27" i="10" s="1"/>
  <c r="O27" i="10" s="1"/>
  <c r="L28" i="10"/>
  <c r="P28" i="10" s="1"/>
  <c r="L214" i="10"/>
  <c r="P214" i="10" s="1"/>
  <c r="L125" i="10"/>
  <c r="L129" i="10"/>
  <c r="M129" i="10" s="1"/>
  <c r="N129" i="10" s="1"/>
  <c r="O129" i="10" s="1"/>
  <c r="L29" i="10"/>
  <c r="M29" i="10" s="1"/>
  <c r="L30" i="10"/>
  <c r="L31" i="10"/>
  <c r="P31" i="10" s="1"/>
  <c r="L32" i="10"/>
  <c r="L33" i="10"/>
  <c r="L34" i="10"/>
  <c r="Y34" i="10" s="1"/>
  <c r="Z34" i="10" s="1"/>
  <c r="L35" i="10"/>
  <c r="L36" i="10"/>
  <c r="P36" i="10" s="1"/>
  <c r="L94" i="10"/>
  <c r="L211" i="10"/>
  <c r="P211" i="10" s="1"/>
  <c r="L197" i="10"/>
  <c r="L206" i="10"/>
  <c r="P206" i="10" s="1"/>
  <c r="L132" i="10"/>
  <c r="L106" i="10"/>
  <c r="M106" i="10" s="1"/>
  <c r="N106" i="10" s="1"/>
  <c r="O106" i="10" s="1"/>
  <c r="L120" i="10"/>
  <c r="M120" i="10" s="1"/>
  <c r="N120" i="10" s="1"/>
  <c r="O120" i="10" s="1"/>
  <c r="L148" i="10"/>
  <c r="L124" i="10"/>
  <c r="P124" i="10" s="1"/>
  <c r="L37" i="10"/>
  <c r="L38" i="10"/>
  <c r="Y38" i="10" s="1"/>
  <c r="Z38" i="10" s="1"/>
  <c r="L39" i="10"/>
  <c r="L40" i="10"/>
  <c r="L41" i="10"/>
  <c r="L42" i="10"/>
  <c r="L43" i="10"/>
  <c r="L44" i="10"/>
  <c r="P44" i="10" s="1"/>
  <c r="L45" i="10"/>
  <c r="P45" i="10" s="1"/>
  <c r="L46" i="10"/>
  <c r="L47" i="10"/>
  <c r="P47" i="10" s="1"/>
  <c r="L48" i="10"/>
  <c r="M48" i="10" s="1"/>
  <c r="L49" i="10"/>
  <c r="L50" i="10"/>
  <c r="P50" i="10" s="1"/>
  <c r="L51" i="10"/>
  <c r="L52" i="10"/>
  <c r="L53" i="10"/>
  <c r="L54" i="10"/>
  <c r="L55" i="10"/>
  <c r="P55" i="10" s="1"/>
  <c r="L201" i="10"/>
  <c r="L158" i="10"/>
  <c r="P158" i="10" s="1"/>
  <c r="L56" i="10"/>
  <c r="P56" i="10" s="1"/>
  <c r="L110" i="10"/>
  <c r="P110" i="10" s="1"/>
  <c r="L236" i="10"/>
  <c r="L57" i="10"/>
  <c r="L58" i="10"/>
  <c r="M58" i="10" s="1"/>
  <c r="N58" i="10" s="1"/>
  <c r="O58" i="10" s="1"/>
  <c r="L109" i="10"/>
  <c r="L210" i="10"/>
  <c r="P210" i="10" s="1"/>
  <c r="L59" i="10"/>
  <c r="L138" i="10"/>
  <c r="L60" i="10"/>
  <c r="L61" i="10"/>
  <c r="L62" i="10"/>
  <c r="M62" i="10" s="1"/>
  <c r="N62" i="10" s="1"/>
  <c r="O62" i="10" s="1"/>
  <c r="L63" i="10"/>
  <c r="L133" i="10"/>
  <c r="P133" i="10" s="1"/>
  <c r="L156" i="10"/>
  <c r="M156" i="10" s="1"/>
  <c r="N156" i="10" s="1"/>
  <c r="O156" i="10" s="1"/>
  <c r="L140" i="10"/>
  <c r="P140" i="10" s="1"/>
  <c r="L126" i="10"/>
  <c r="L139" i="10"/>
  <c r="M139" i="10" s="1"/>
  <c r="N139" i="10" s="1"/>
  <c r="O139" i="10" s="1"/>
  <c r="L64" i="10"/>
  <c r="M64" i="10" s="1"/>
  <c r="L65" i="10"/>
  <c r="L66" i="10"/>
  <c r="P66" i="10" s="1"/>
  <c r="L174" i="10"/>
  <c r="P174" i="10" s="1"/>
  <c r="L67" i="10"/>
  <c r="P67" i="10" s="1"/>
  <c r="L68" i="10"/>
  <c r="L170" i="10"/>
  <c r="L69" i="10"/>
  <c r="P69" i="10" s="1"/>
  <c r="L70" i="10"/>
  <c r="L160" i="10"/>
  <c r="M160" i="10" s="1"/>
  <c r="N160" i="10" s="1"/>
  <c r="O160" i="10" s="1"/>
  <c r="L71" i="10"/>
  <c r="P71" i="10" s="1"/>
  <c r="L183" i="10"/>
  <c r="P183" i="10" s="1"/>
  <c r="L151" i="10"/>
  <c r="L184" i="10"/>
  <c r="L127" i="10"/>
  <c r="M127" i="10" s="1"/>
  <c r="N127" i="10" s="1"/>
  <c r="O127" i="10" s="1"/>
  <c r="L128" i="10"/>
  <c r="L153" i="10"/>
  <c r="P153" i="10" s="1"/>
  <c r="L155" i="10"/>
  <c r="L149" i="10"/>
  <c r="L72" i="10"/>
  <c r="L73" i="10"/>
  <c r="L74" i="10"/>
  <c r="L96" i="10"/>
  <c r="L101" i="10"/>
  <c r="L161" i="10"/>
  <c r="P161" i="10" s="1"/>
  <c r="L75" i="10"/>
  <c r="P75" i="10" s="1"/>
  <c r="L234" i="10"/>
  <c r="L111" i="10"/>
  <c r="P111" i="10" s="1"/>
  <c r="L95" i="10"/>
  <c r="M95" i="10" s="1"/>
  <c r="N95" i="10" s="1"/>
  <c r="O95" i="10" s="1"/>
  <c r="L180" i="10"/>
  <c r="L154" i="10"/>
  <c r="P154" i="10" s="1"/>
  <c r="L159" i="10"/>
  <c r="L123" i="10"/>
  <c r="L117" i="10"/>
  <c r="L76" i="10"/>
  <c r="L77" i="10"/>
  <c r="P77" i="10" s="1"/>
  <c r="L229" i="10"/>
  <c r="L145" i="10"/>
  <c r="M145" i="10" s="1"/>
  <c r="N145" i="10" s="1"/>
  <c r="O145" i="10" s="1"/>
  <c r="L116" i="10"/>
  <c r="M116" i="10" s="1"/>
  <c r="N116" i="10" s="1"/>
  <c r="O116" i="10" s="1"/>
  <c r="L227" i="10"/>
  <c r="P227" i="10" s="1"/>
  <c r="L173" i="10"/>
  <c r="P173" i="10" s="1"/>
  <c r="L217" i="10"/>
  <c r="P217" i="10" s="1"/>
  <c r="L218" i="10"/>
  <c r="M218" i="10" s="1"/>
  <c r="L78" i="10"/>
  <c r="L141" i="10"/>
  <c r="P141" i="10" s="1"/>
  <c r="L114" i="10"/>
  <c r="L171" i="10"/>
  <c r="Y171" i="10" s="1"/>
  <c r="Z171" i="10" s="1"/>
  <c r="L98" i="10"/>
  <c r="L175" i="10"/>
  <c r="L213" i="10"/>
  <c r="M213" i="10" s="1"/>
  <c r="N213" i="10" s="1"/>
  <c r="O213" i="10" s="1"/>
  <c r="L237" i="10"/>
  <c r="L79" i="10"/>
  <c r="M79" i="10" s="1"/>
  <c r="N79" i="10" s="1"/>
  <c r="O79" i="10" s="1"/>
  <c r="L80" i="10"/>
  <c r="L81" i="10"/>
  <c r="P81" i="10" s="1"/>
  <c r="L82" i="10"/>
  <c r="M82" i="10" s="1"/>
  <c r="N82" i="10" s="1"/>
  <c r="O82" i="10" s="1"/>
  <c r="L238" i="10"/>
  <c r="P238" i="10" s="1"/>
  <c r="L239" i="10"/>
  <c r="M239" i="10" s="1"/>
  <c r="L107" i="10"/>
  <c r="L240" i="10"/>
  <c r="P240" i="10" s="1"/>
  <c r="L83" i="10"/>
  <c r="L84" i="10"/>
  <c r="L164" i="10"/>
  <c r="L172" i="10"/>
  <c r="L157" i="10"/>
  <c r="P157" i="10" s="1"/>
  <c r="L241" i="10"/>
  <c r="L85" i="10"/>
  <c r="M85" i="10" s="1"/>
  <c r="N85" i="10" s="1"/>
  <c r="O85" i="10" s="1"/>
  <c r="L108" i="10"/>
  <c r="M108" i="10" s="1"/>
  <c r="N108" i="10" s="1"/>
  <c r="O108" i="10" s="1"/>
  <c r="L86" i="10"/>
  <c r="P86" i="10" s="1"/>
  <c r="L87" i="10"/>
  <c r="M87" i="10" s="1"/>
  <c r="N87" i="10" s="1"/>
  <c r="O87" i="10" s="1"/>
  <c r="L242" i="10"/>
  <c r="M242" i="10" s="1"/>
  <c r="N242" i="10" s="1"/>
  <c r="O242" i="10" s="1"/>
  <c r="L215" i="10"/>
  <c r="M215" i="10" s="1"/>
  <c r="L112" i="10"/>
  <c r="L230" i="10"/>
  <c r="P230" i="10" s="1"/>
  <c r="L219" i="10"/>
  <c r="L208" i="10"/>
  <c r="Y208" i="10" s="1"/>
  <c r="L185" i="10"/>
  <c r="L188" i="10"/>
  <c r="L189" i="10"/>
  <c r="M189" i="10" s="1"/>
  <c r="N189" i="10" s="1"/>
  <c r="O189" i="10" s="1"/>
  <c r="L190" i="10"/>
  <c r="L231" i="10"/>
  <c r="P231" i="10" s="1"/>
  <c r="L191" i="10"/>
  <c r="M191" i="10" s="1"/>
  <c r="N191" i="10" s="1"/>
  <c r="O191" i="10" s="1"/>
  <c r="L192" i="10"/>
  <c r="P192" i="10" s="1"/>
  <c r="L193" i="10"/>
  <c r="M193" i="10" s="1"/>
  <c r="N193" i="10" s="1"/>
  <c r="O193" i="10" s="1"/>
  <c r="L204" i="10"/>
  <c r="M204" i="10" s="1"/>
  <c r="N204" i="10" s="1"/>
  <c r="O204" i="10" s="1"/>
  <c r="L165" i="10"/>
  <c r="M165" i="10" s="1"/>
  <c r="L194" i="10"/>
  <c r="L166" i="10"/>
  <c r="P166" i="10" s="1"/>
  <c r="L199" i="10"/>
  <c r="L167" i="10"/>
  <c r="Y167" i="10" s="1"/>
  <c r="Z167" i="10" s="1"/>
  <c r="L162" i="10"/>
  <c r="L195" i="10"/>
  <c r="L196" i="10"/>
  <c r="M196" i="10" s="1"/>
  <c r="N196" i="10" s="1"/>
  <c r="O196" i="10" s="1"/>
  <c r="L243" i="10"/>
  <c r="P243" i="10" s="1"/>
  <c r="L186" i="10"/>
  <c r="P186" i="10" s="1"/>
  <c r="L88" i="10"/>
  <c r="P88" i="10" s="1"/>
  <c r="L244" i="10"/>
  <c r="P244" i="10" s="1"/>
  <c r="L103" i="10"/>
  <c r="M103" i="10" s="1"/>
  <c r="N103" i="10" s="1"/>
  <c r="O103" i="10" s="1"/>
  <c r="L102" i="10"/>
  <c r="M102" i="10" s="1"/>
  <c r="N102" i="10" s="1"/>
  <c r="O102" i="10" s="1"/>
  <c r="L187" i="10"/>
  <c r="M187" i="10" s="1"/>
  <c r="L202" i="10"/>
  <c r="L131" i="10"/>
  <c r="P131" i="10" s="1"/>
  <c r="L232" i="10"/>
  <c r="L245" i="10"/>
  <c r="Y245" i="10" s="1"/>
  <c r="L225" i="10"/>
  <c r="L220" i="10"/>
  <c r="L104" i="10"/>
  <c r="M104" i="10" s="1"/>
  <c r="N104" i="10" s="1"/>
  <c r="O104" i="10" s="1"/>
  <c r="L121" i="10"/>
  <c r="M121" i="10" s="1"/>
  <c r="N121" i="10" s="1"/>
  <c r="O121" i="10" s="1"/>
  <c r="L89" i="10"/>
  <c r="P89" i="10" s="1"/>
  <c r="L90" i="10"/>
  <c r="M90" i="10" s="1"/>
  <c r="N90" i="10" s="1"/>
  <c r="O90" i="10" s="1"/>
  <c r="L91" i="10"/>
  <c r="P91" i="10" s="1"/>
  <c r="L92" i="10"/>
  <c r="M92" i="10" s="1"/>
  <c r="N92" i="10" s="1"/>
  <c r="O92" i="10" s="1"/>
  <c r="L93" i="10"/>
  <c r="P93" i="10" s="1"/>
  <c r="L246" i="10"/>
  <c r="M246" i="10" s="1"/>
  <c r="L221" i="10"/>
  <c r="L179" i="10"/>
  <c r="P179" i="10" s="1"/>
  <c r="L176" i="10"/>
  <c r="L168" i="10"/>
  <c r="Y168" i="10" s="1"/>
  <c r="Z168" i="10" s="1"/>
  <c r="L177" i="10"/>
  <c r="L163" i="10"/>
  <c r="L142" i="10"/>
  <c r="M142" i="10" s="1"/>
  <c r="N142" i="10" s="1"/>
  <c r="O142" i="10" s="1"/>
  <c r="L143" i="10"/>
  <c r="M143" i="10" s="1"/>
  <c r="N143" i="10" s="1"/>
  <c r="O143" i="10" s="1"/>
  <c r="L209" i="10"/>
  <c r="M209" i="10" s="1"/>
  <c r="N209" i="10" s="1"/>
  <c r="O209" i="10" s="1"/>
  <c r="L247" i="10"/>
  <c r="P247" i="10" s="1"/>
  <c r="L248" i="10"/>
  <c r="P248" i="10" s="1"/>
  <c r="L150" i="10"/>
  <c r="M150" i="10" s="1"/>
  <c r="N150" i="10" s="1"/>
  <c r="O150" i="10" s="1"/>
  <c r="L226" i="10"/>
  <c r="P226" i="10" s="1"/>
  <c r="L205" i="10"/>
  <c r="M205" i="10" s="1"/>
  <c r="L200" i="10"/>
  <c r="L249" i="10"/>
  <c r="L250" i="10"/>
  <c r="P250" i="10" s="1"/>
  <c r="L223" i="10"/>
  <c r="P223" i="10" s="1"/>
  <c r="L251" i="10"/>
  <c r="L252" i="10"/>
  <c r="L253" i="10"/>
  <c r="M253" i="10" s="1"/>
  <c r="N253" i="10" s="1"/>
  <c r="O253" i="10" s="1"/>
  <c r="L254" i="10"/>
  <c r="M135" i="10"/>
  <c r="N135" i="10" s="1"/>
  <c r="O135" i="10" s="1"/>
  <c r="M105" i="10"/>
  <c r="N105" i="10" s="1"/>
  <c r="O105" i="10" s="1"/>
  <c r="M130" i="10"/>
  <c r="N130" i="10" s="1"/>
  <c r="O130" i="10" s="1"/>
  <c r="M147" i="10"/>
  <c r="M113" i="10"/>
  <c r="N113" i="10" s="1"/>
  <c r="M99" i="10"/>
  <c r="N99" i="10" s="1"/>
  <c r="O99" i="10" s="1"/>
  <c r="M146" i="10"/>
  <c r="N146" i="10" s="1"/>
  <c r="O146" i="10" s="1"/>
  <c r="M144" i="10"/>
  <c r="N144" i="10" s="1"/>
  <c r="O144" i="10" s="1"/>
  <c r="M207" i="10"/>
  <c r="N207" i="10" s="1"/>
  <c r="O207" i="10" s="1"/>
  <c r="M118" i="10"/>
  <c r="N118" i="10" s="1"/>
  <c r="O118" i="10" s="1"/>
  <c r="M4" i="10"/>
  <c r="N4" i="10" s="1"/>
  <c r="O4" i="10" s="1"/>
  <c r="M233" i="10"/>
  <c r="N233" i="10" s="1"/>
  <c r="M5" i="10"/>
  <c r="N5" i="10" s="1"/>
  <c r="O5" i="10" s="1"/>
  <c r="M8" i="10"/>
  <c r="N8" i="10" s="1"/>
  <c r="O8" i="10" s="1"/>
  <c r="M198" i="10"/>
  <c r="N198" i="10" s="1"/>
  <c r="O198" i="10" s="1"/>
  <c r="M222" i="10"/>
  <c r="N222" i="10" s="1"/>
  <c r="O222" i="10" s="1"/>
  <c r="M9" i="10"/>
  <c r="N9" i="10" s="1"/>
  <c r="O9" i="10" s="1"/>
  <c r="M10" i="10"/>
  <c r="N10" i="10" s="1"/>
  <c r="O10" i="10" s="1"/>
  <c r="M11" i="10"/>
  <c r="M12" i="10"/>
  <c r="N12" i="10" s="1"/>
  <c r="O12" i="10" s="1"/>
  <c r="M203" i="10"/>
  <c r="M212" i="10"/>
  <c r="N212" i="10" s="1"/>
  <c r="O212" i="10" s="1"/>
  <c r="M16" i="10"/>
  <c r="N16" i="10" s="1"/>
  <c r="O16" i="10" s="1"/>
  <c r="M17" i="10"/>
  <c r="N17" i="10" s="1"/>
  <c r="O17" i="10" s="1"/>
  <c r="M136" i="10"/>
  <c r="M115" i="10"/>
  <c r="M169" i="10"/>
  <c r="N169" i="10" s="1"/>
  <c r="O169" i="10" s="1"/>
  <c r="M19" i="10"/>
  <c r="N19" i="10" s="1"/>
  <c r="O19" i="10" s="1"/>
  <c r="M122" i="10"/>
  <c r="N122" i="10" s="1"/>
  <c r="O122" i="10" s="1"/>
  <c r="M24" i="10"/>
  <c r="N24" i="10" s="1"/>
  <c r="O24" i="10" s="1"/>
  <c r="M26" i="10"/>
  <c r="N26" i="10" s="1"/>
  <c r="O26" i="10" s="1"/>
  <c r="M214" i="10"/>
  <c r="N214" i="10" s="1"/>
  <c r="O214" i="10" s="1"/>
  <c r="M125" i="10"/>
  <c r="N125" i="10" s="1"/>
  <c r="O125" i="10" s="1"/>
  <c r="M30" i="10"/>
  <c r="N30" i="10" s="1"/>
  <c r="O30" i="10" s="1"/>
  <c r="M31" i="10"/>
  <c r="N31" i="10" s="1"/>
  <c r="O31" i="10" s="1"/>
  <c r="M35" i="10"/>
  <c r="N35" i="10" s="1"/>
  <c r="O35" i="10" s="1"/>
  <c r="M94" i="10"/>
  <c r="N94" i="10" s="1"/>
  <c r="O94" i="10" s="1"/>
  <c r="M197" i="10"/>
  <c r="N197" i="10" s="1"/>
  <c r="O197" i="10" s="1"/>
  <c r="M132" i="10"/>
  <c r="N132" i="10" s="1"/>
  <c r="O132" i="10" s="1"/>
  <c r="M148" i="10"/>
  <c r="N148" i="10" s="1"/>
  <c r="O148" i="10" s="1"/>
  <c r="M40" i="10"/>
  <c r="N40" i="10" s="1"/>
  <c r="O40" i="10" s="1"/>
  <c r="M41" i="10"/>
  <c r="N41" i="10" s="1"/>
  <c r="O41" i="10" s="1"/>
  <c r="M42" i="10"/>
  <c r="N42" i="10" s="1"/>
  <c r="O42" i="10" s="1"/>
  <c r="M43" i="10"/>
  <c r="N43" i="10" s="1"/>
  <c r="O43" i="10" s="1"/>
  <c r="M46" i="10"/>
  <c r="M49" i="10"/>
  <c r="M50" i="10"/>
  <c r="N50" i="10" s="1"/>
  <c r="O50" i="10" s="1"/>
  <c r="M54" i="10"/>
  <c r="N54" i="10" s="1"/>
  <c r="O54" i="10" s="1"/>
  <c r="M55" i="10"/>
  <c r="N55" i="10" s="1"/>
  <c r="O55" i="10" s="1"/>
  <c r="M201" i="10"/>
  <c r="N201" i="10" s="1"/>
  <c r="O201" i="10" s="1"/>
  <c r="M158" i="10"/>
  <c r="N158" i="10" s="1"/>
  <c r="O158" i="10" s="1"/>
  <c r="M56" i="10"/>
  <c r="N56" i="10" s="1"/>
  <c r="O56" i="10" s="1"/>
  <c r="M110" i="10"/>
  <c r="N110" i="10" s="1"/>
  <c r="O110" i="10" s="1"/>
  <c r="M236" i="10"/>
  <c r="N236" i="10" s="1"/>
  <c r="O236" i="10" s="1"/>
  <c r="M57" i="10"/>
  <c r="N57" i="10" s="1"/>
  <c r="O57" i="10" s="1"/>
  <c r="M109" i="10"/>
  <c r="N109" i="10" s="1"/>
  <c r="O109" i="10" s="1"/>
  <c r="M210" i="10"/>
  <c r="N210" i="10" s="1"/>
  <c r="O210" i="10" s="1"/>
  <c r="M61" i="10"/>
  <c r="N61" i="10" s="1"/>
  <c r="O61" i="10" s="1"/>
  <c r="M63" i="10"/>
  <c r="N63" i="10" s="1"/>
  <c r="O63" i="10" s="1"/>
  <c r="M133" i="10"/>
  <c r="N133" i="10" s="1"/>
  <c r="O133" i="10" s="1"/>
  <c r="M140" i="10"/>
  <c r="N140" i="10" s="1"/>
  <c r="O140" i="10" s="1"/>
  <c r="M126" i="10"/>
  <c r="N126" i="10" s="1"/>
  <c r="O126" i="10" s="1"/>
  <c r="M65" i="10"/>
  <c r="N65" i="10" s="1"/>
  <c r="O65" i="10" s="1"/>
  <c r="M170" i="10"/>
  <c r="N170" i="10" s="1"/>
  <c r="O170" i="10" s="1"/>
  <c r="M69" i="10"/>
  <c r="N69" i="10" s="1"/>
  <c r="O69" i="10" s="1"/>
  <c r="M70" i="10"/>
  <c r="N70" i="10" s="1"/>
  <c r="O70" i="10" s="1"/>
  <c r="M183" i="10"/>
  <c r="N183" i="10" s="1"/>
  <c r="O183" i="10" s="1"/>
  <c r="M151" i="10"/>
  <c r="M184" i="10"/>
  <c r="N184" i="10" s="1"/>
  <c r="O184" i="10" s="1"/>
  <c r="M128" i="10"/>
  <c r="M153" i="10"/>
  <c r="N153" i="10" s="1"/>
  <c r="O153" i="10" s="1"/>
  <c r="M73" i="10"/>
  <c r="N73" i="10" s="1"/>
  <c r="O73" i="10" s="1"/>
  <c r="M74" i="10"/>
  <c r="N74" i="10" s="1"/>
  <c r="O74" i="10" s="1"/>
  <c r="M96" i="10"/>
  <c r="N96" i="10" s="1"/>
  <c r="O96" i="10" s="1"/>
  <c r="M101" i="10"/>
  <c r="M234" i="10"/>
  <c r="N234" i="10" s="1"/>
  <c r="O234" i="10" s="1"/>
  <c r="M180" i="10"/>
  <c r="M76" i="10"/>
  <c r="N76" i="10" s="1"/>
  <c r="O76" i="10" s="1"/>
  <c r="M77" i="10"/>
  <c r="N77" i="10" s="1"/>
  <c r="O77" i="10" s="1"/>
  <c r="M229" i="10"/>
  <c r="N229" i="10" s="1"/>
  <c r="O229" i="10" s="1"/>
  <c r="M173" i="10"/>
  <c r="N173" i="10" s="1"/>
  <c r="O173" i="10" s="1"/>
  <c r="M217" i="10"/>
  <c r="N217" i="10" s="1"/>
  <c r="O217" i="10" s="1"/>
  <c r="M78" i="10"/>
  <c r="N78" i="10" s="1"/>
  <c r="O78" i="10" s="1"/>
  <c r="M141" i="10"/>
  <c r="M175" i="10"/>
  <c r="N175" i="10" s="1"/>
  <c r="O175" i="10" s="1"/>
  <c r="M237" i="10"/>
  <c r="N237" i="10" s="1"/>
  <c r="O237" i="10" s="1"/>
  <c r="M80" i="10"/>
  <c r="N80" i="10" s="1"/>
  <c r="O80" i="10" s="1"/>
  <c r="M81" i="10"/>
  <c r="N81" i="10" s="1"/>
  <c r="O81" i="10" s="1"/>
  <c r="M107" i="10"/>
  <c r="N107" i="10" s="1"/>
  <c r="O107" i="10" s="1"/>
  <c r="M240" i="10"/>
  <c r="N240" i="10" s="1"/>
  <c r="M172" i="10"/>
  <c r="N172" i="10" s="1"/>
  <c r="O172" i="10" s="1"/>
  <c r="M241" i="10"/>
  <c r="N241" i="10" s="1"/>
  <c r="O241" i="10" s="1"/>
  <c r="M86" i="10"/>
  <c r="N86" i="10" s="1"/>
  <c r="O86" i="10" s="1"/>
  <c r="M112" i="10"/>
  <c r="M230" i="10"/>
  <c r="M188" i="10"/>
  <c r="N188" i="10" s="1"/>
  <c r="O188" i="10" s="1"/>
  <c r="M190" i="10"/>
  <c r="N190" i="10" s="1"/>
  <c r="O190" i="10" s="1"/>
  <c r="M231" i="10"/>
  <c r="N231" i="10" s="1"/>
  <c r="O231" i="10" s="1"/>
  <c r="M192" i="10"/>
  <c r="N192" i="10" s="1"/>
  <c r="O192" i="10" s="1"/>
  <c r="M194" i="10"/>
  <c r="N194" i="10" s="1"/>
  <c r="O194" i="10" s="1"/>
  <c r="M166" i="10"/>
  <c r="N166" i="10" s="1"/>
  <c r="O166" i="10" s="1"/>
  <c r="M195" i="10"/>
  <c r="N195" i="10" s="1"/>
  <c r="O195" i="10" s="1"/>
  <c r="M243" i="10"/>
  <c r="M202" i="10"/>
  <c r="N202" i="10" s="1"/>
  <c r="O202" i="10" s="1"/>
  <c r="M131" i="10"/>
  <c r="N131" i="10" s="1"/>
  <c r="O131" i="10" s="1"/>
  <c r="M220" i="10"/>
  <c r="N220" i="10" s="1"/>
  <c r="O220" i="10" s="1"/>
  <c r="M221" i="10"/>
  <c r="N221" i="10" s="1"/>
  <c r="O221" i="10" s="1"/>
  <c r="M179" i="10"/>
  <c r="N179" i="10" s="1"/>
  <c r="O179" i="10" s="1"/>
  <c r="M163" i="10"/>
  <c r="N163" i="10" s="1"/>
  <c r="O163" i="10" s="1"/>
  <c r="M248" i="10"/>
  <c r="N248" i="10" s="1"/>
  <c r="O248" i="10" s="1"/>
  <c r="M200" i="10"/>
  <c r="M252" i="10"/>
  <c r="N252" i="10" s="1"/>
  <c r="O252" i="10" s="1"/>
  <c r="M254" i="10"/>
  <c r="N254" i="10" s="1"/>
  <c r="O254" i="10" s="1"/>
  <c r="N147" i="10"/>
  <c r="O147" i="10" s="1"/>
  <c r="N178" i="10"/>
  <c r="O178" i="10" s="1"/>
  <c r="N11" i="10"/>
  <c r="O11" i="10" s="1"/>
  <c r="N203" i="10"/>
  <c r="O203" i="10" s="1"/>
  <c r="N136" i="10"/>
  <c r="O136" i="10" s="1"/>
  <c r="N115" i="10"/>
  <c r="O115" i="10" s="1"/>
  <c r="N29" i="10"/>
  <c r="O29" i="10" s="1"/>
  <c r="N46" i="10"/>
  <c r="O46" i="10" s="1"/>
  <c r="N48" i="10"/>
  <c r="O48" i="10" s="1"/>
  <c r="N49" i="10"/>
  <c r="O49" i="10" s="1"/>
  <c r="N64" i="10"/>
  <c r="O64" i="10" s="1"/>
  <c r="N151" i="10"/>
  <c r="O151" i="10" s="1"/>
  <c r="N128" i="10"/>
  <c r="O128" i="10" s="1"/>
  <c r="N101" i="10"/>
  <c r="O101" i="10" s="1"/>
  <c r="N180" i="10"/>
  <c r="O180" i="10" s="1"/>
  <c r="N218" i="10"/>
  <c r="O218" i="10" s="1"/>
  <c r="N141" i="10"/>
  <c r="O141" i="10" s="1"/>
  <c r="N239" i="10"/>
  <c r="O239" i="10" s="1"/>
  <c r="N215" i="10"/>
  <c r="O215" i="10" s="1"/>
  <c r="N112" i="10"/>
  <c r="O112" i="10" s="1"/>
  <c r="N230" i="10"/>
  <c r="O230" i="10" s="1"/>
  <c r="N165" i="10"/>
  <c r="O165" i="10" s="1"/>
  <c r="N243" i="10"/>
  <c r="O243" i="10" s="1"/>
  <c r="N187" i="10"/>
  <c r="O187" i="10" s="1"/>
  <c r="N246" i="10"/>
  <c r="O246" i="10" s="1"/>
  <c r="N205" i="10"/>
  <c r="O205" i="10" s="1"/>
  <c r="N200" i="10"/>
  <c r="O200" i="10" s="1"/>
  <c r="O113" i="10"/>
  <c r="O233" i="10"/>
  <c r="O240" i="10"/>
  <c r="P135" i="10"/>
  <c r="P105" i="10"/>
  <c r="P147" i="10"/>
  <c r="P113" i="10"/>
  <c r="P137" i="10"/>
  <c r="P99" i="10"/>
  <c r="P144" i="10"/>
  <c r="P207" i="10"/>
  <c r="P4" i="10"/>
  <c r="P233" i="10"/>
  <c r="P178" i="10"/>
  <c r="P5" i="10"/>
  <c r="P8" i="10"/>
  <c r="P198" i="10"/>
  <c r="P222" i="10"/>
  <c r="P9" i="10"/>
  <c r="P11" i="10"/>
  <c r="P13" i="10"/>
  <c r="P203" i="10"/>
  <c r="P16" i="10"/>
  <c r="P17" i="10"/>
  <c r="P136" i="10"/>
  <c r="P169" i="10"/>
  <c r="P20" i="10"/>
  <c r="P122" i="10"/>
  <c r="P24" i="10"/>
  <c r="P25" i="10"/>
  <c r="P26" i="10"/>
  <c r="P27" i="10"/>
  <c r="P125" i="10"/>
  <c r="P129" i="10"/>
  <c r="P29" i="10"/>
  <c r="P30" i="10"/>
  <c r="P35" i="10"/>
  <c r="P94" i="10"/>
  <c r="P197" i="10"/>
  <c r="P132" i="10"/>
  <c r="P106" i="10"/>
  <c r="P120" i="10"/>
  <c r="P148" i="10"/>
  <c r="P40" i="10"/>
  <c r="P41" i="10"/>
  <c r="P42" i="10"/>
  <c r="P43" i="10"/>
  <c r="P46" i="10"/>
  <c r="P48" i="10"/>
  <c r="P49" i="10"/>
  <c r="P54" i="10"/>
  <c r="P201" i="10"/>
  <c r="P236" i="10"/>
  <c r="P57" i="10"/>
  <c r="P58" i="10"/>
  <c r="P109" i="10"/>
  <c r="P61" i="10"/>
  <c r="P62" i="10"/>
  <c r="P63" i="10"/>
  <c r="P126" i="10"/>
  <c r="P139" i="10"/>
  <c r="P64" i="10"/>
  <c r="P65" i="10"/>
  <c r="P170" i="10"/>
  <c r="P70" i="10"/>
  <c r="P151" i="10"/>
  <c r="P184" i="10"/>
  <c r="P127" i="10"/>
  <c r="P128" i="10"/>
  <c r="P73" i="10"/>
  <c r="P74" i="10"/>
  <c r="P96" i="10"/>
  <c r="P101" i="10"/>
  <c r="P234" i="10"/>
  <c r="P95" i="10"/>
  <c r="P180" i="10"/>
  <c r="P76" i="10"/>
  <c r="P229" i="10"/>
  <c r="P218" i="10"/>
  <c r="P78" i="10"/>
  <c r="P175" i="10"/>
  <c r="P237" i="10"/>
  <c r="P80" i="10"/>
  <c r="P82" i="10"/>
  <c r="P239" i="10"/>
  <c r="P107" i="10"/>
  <c r="P172" i="10"/>
  <c r="P241" i="10"/>
  <c r="P108" i="10"/>
  <c r="P87" i="10"/>
  <c r="P242" i="10"/>
  <c r="P215" i="10"/>
  <c r="P112" i="10"/>
  <c r="P188" i="10"/>
  <c r="P190" i="10"/>
  <c r="P193" i="10"/>
  <c r="P165" i="10"/>
  <c r="P194" i="10"/>
  <c r="P195" i="10"/>
  <c r="P102" i="10"/>
  <c r="P187" i="10"/>
  <c r="P202" i="10"/>
  <c r="P220" i="10"/>
  <c r="P121" i="10"/>
  <c r="P90" i="10"/>
  <c r="P92" i="10"/>
  <c r="P246" i="10"/>
  <c r="P221" i="10"/>
  <c r="P163" i="10"/>
  <c r="P200" i="10"/>
  <c r="P252" i="10"/>
  <c r="P254" i="10"/>
  <c r="Q135" i="10"/>
  <c r="Q105" i="10"/>
  <c r="Q224" i="10"/>
  <c r="Q130" i="10"/>
  <c r="Q147" i="10"/>
  <c r="Q113" i="10"/>
  <c r="Q137" i="10"/>
  <c r="Q99" i="10"/>
  <c r="Q146" i="10"/>
  <c r="Q2" i="10"/>
  <c r="Q216" i="10"/>
  <c r="Q3" i="10"/>
  <c r="Q144" i="10"/>
  <c r="Y144" i="10" s="1"/>
  <c r="Z144" i="10" s="1"/>
  <c r="Q119" i="10"/>
  <c r="Y119" i="10" s="1"/>
  <c r="Q207" i="10"/>
  <c r="Q134" i="10"/>
  <c r="Q152" i="10"/>
  <c r="Q118" i="10"/>
  <c r="Q4" i="10"/>
  <c r="Q233" i="10"/>
  <c r="Q178" i="10"/>
  <c r="Q5" i="10"/>
  <c r="Q6" i="10"/>
  <c r="Q181" i="10"/>
  <c r="Q100" i="10"/>
  <c r="Q7" i="10"/>
  <c r="Q8" i="10"/>
  <c r="V8" i="10" s="1"/>
  <c r="Q182" i="10"/>
  <c r="Y182" i="10" s="1"/>
  <c r="Q198" i="10"/>
  <c r="Q222" i="10"/>
  <c r="Q9" i="10"/>
  <c r="Q10" i="10"/>
  <c r="Q11" i="10"/>
  <c r="Q12" i="10"/>
  <c r="Q13" i="10"/>
  <c r="Q203" i="10"/>
  <c r="Q212" i="10"/>
  <c r="Q14" i="10"/>
  <c r="Q235" i="10"/>
  <c r="Q15" i="10"/>
  <c r="Q16" i="10"/>
  <c r="Q17" i="10"/>
  <c r="Y17" i="10" s="1"/>
  <c r="Q136" i="10"/>
  <c r="Q115" i="10"/>
  <c r="Q97" i="10"/>
  <c r="Q18" i="10"/>
  <c r="Q169" i="10"/>
  <c r="Q19" i="10"/>
  <c r="Q20" i="10"/>
  <c r="Q122" i="10"/>
  <c r="Q21" i="10"/>
  <c r="Q228" i="10"/>
  <c r="Q22" i="10"/>
  <c r="Q23" i="10"/>
  <c r="V23" i="10" s="1"/>
  <c r="Q24" i="10"/>
  <c r="Q25" i="10"/>
  <c r="Q26" i="10"/>
  <c r="Q27" i="10"/>
  <c r="Q28" i="10"/>
  <c r="Q214" i="10"/>
  <c r="Q125" i="10"/>
  <c r="Q129" i="10"/>
  <c r="Q29" i="10"/>
  <c r="Q30" i="10"/>
  <c r="Q31" i="10"/>
  <c r="Q32" i="10"/>
  <c r="Q33" i="10"/>
  <c r="Q34" i="10"/>
  <c r="Q35" i="10"/>
  <c r="Y35" i="10" s="1"/>
  <c r="Z35" i="10" s="1"/>
  <c r="Q36" i="10"/>
  <c r="Y36" i="10" s="1"/>
  <c r="Q94" i="10"/>
  <c r="Q211" i="10"/>
  <c r="Q197" i="10"/>
  <c r="Q206" i="10"/>
  <c r="Q132" i="10"/>
  <c r="Q106" i="10"/>
  <c r="Q120" i="10"/>
  <c r="Q148" i="10"/>
  <c r="Q124" i="10"/>
  <c r="Q37" i="10"/>
  <c r="Q38" i="10"/>
  <c r="Q39" i="10"/>
  <c r="V39" i="10" s="1"/>
  <c r="Q40" i="10"/>
  <c r="Y40" i="10" s="1"/>
  <c r="Z40" i="10" s="1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S55" i="10" s="1"/>
  <c r="T55" i="10" s="1"/>
  <c r="Q201" i="10"/>
  <c r="Q158" i="10"/>
  <c r="Q56" i="10"/>
  <c r="Q110" i="10"/>
  <c r="Q236" i="10"/>
  <c r="Q57" i="10"/>
  <c r="Q58" i="10"/>
  <c r="Q109" i="10"/>
  <c r="Q210" i="10"/>
  <c r="Q59" i="10"/>
  <c r="Q138" i="10"/>
  <c r="Q60" i="10"/>
  <c r="Q61" i="10"/>
  <c r="Y61" i="10" s="1"/>
  <c r="Z61" i="10" s="1"/>
  <c r="Q62" i="10"/>
  <c r="Y62" i="10" s="1"/>
  <c r="Q63" i="10"/>
  <c r="Q133" i="10"/>
  <c r="Q156" i="10"/>
  <c r="Q140" i="10"/>
  <c r="Q126" i="10"/>
  <c r="Q139" i="10"/>
  <c r="Q64" i="10"/>
  <c r="Q65" i="10"/>
  <c r="Q66" i="10"/>
  <c r="Q174" i="10"/>
  <c r="Q67" i="10"/>
  <c r="Q68" i="10"/>
  <c r="Q170" i="10"/>
  <c r="Q69" i="10"/>
  <c r="Y69" i="10" s="1"/>
  <c r="Q70" i="10"/>
  <c r="Q160" i="10"/>
  <c r="Q71" i="10"/>
  <c r="Q183" i="10"/>
  <c r="Q151" i="10"/>
  <c r="Q184" i="10"/>
  <c r="Q127" i="10"/>
  <c r="Q128" i="10"/>
  <c r="Q153" i="10"/>
  <c r="Q155" i="10"/>
  <c r="Q149" i="10"/>
  <c r="Q72" i="10"/>
  <c r="Q73" i="10"/>
  <c r="Q74" i="10"/>
  <c r="S74" i="10" s="1"/>
  <c r="T74" i="10" s="1"/>
  <c r="Q96" i="10"/>
  <c r="Q101" i="10"/>
  <c r="Q161" i="10"/>
  <c r="Q75" i="10"/>
  <c r="Q234" i="10"/>
  <c r="Q111" i="10"/>
  <c r="Q95" i="10"/>
  <c r="Q180" i="10"/>
  <c r="Q154" i="10"/>
  <c r="Q159" i="10"/>
  <c r="Q123" i="10"/>
  <c r="Q117" i="10"/>
  <c r="Q76" i="10"/>
  <c r="Q77" i="10"/>
  <c r="S77" i="10" s="1"/>
  <c r="T77" i="10" s="1"/>
  <c r="Q229" i="10"/>
  <c r="Q145" i="10"/>
  <c r="Q116" i="10"/>
  <c r="Q227" i="10"/>
  <c r="Q173" i="10"/>
  <c r="Q217" i="10"/>
  <c r="Q218" i="10"/>
  <c r="Q78" i="10"/>
  <c r="Q141" i="10"/>
  <c r="Q114" i="10"/>
  <c r="Q171" i="10"/>
  <c r="Q98" i="10"/>
  <c r="V98" i="10" s="1"/>
  <c r="Q175" i="10"/>
  <c r="Q213" i="10"/>
  <c r="Q237" i="10"/>
  <c r="Q79" i="10"/>
  <c r="Q80" i="10"/>
  <c r="Q81" i="10"/>
  <c r="Q82" i="10"/>
  <c r="Q238" i="10"/>
  <c r="Q239" i="10"/>
  <c r="Q107" i="10"/>
  <c r="Q240" i="10"/>
  <c r="Q83" i="10"/>
  <c r="Q84" i="10"/>
  <c r="Q164" i="10"/>
  <c r="Q172" i="10"/>
  <c r="V172" i="10" s="1"/>
  <c r="Q157" i="10"/>
  <c r="Y157" i="10" s="1"/>
  <c r="Z157" i="10" s="1"/>
  <c r="Q241" i="10"/>
  <c r="Q85" i="10"/>
  <c r="Y85" i="10" s="1"/>
  <c r="Z85" i="10" s="1"/>
  <c r="Q108" i="10"/>
  <c r="Q86" i="10"/>
  <c r="Q87" i="10"/>
  <c r="Q242" i="10"/>
  <c r="Q215" i="10"/>
  <c r="Q112" i="10"/>
  <c r="Q230" i="10"/>
  <c r="Q219" i="10"/>
  <c r="Q208" i="10"/>
  <c r="Q185" i="10"/>
  <c r="Q188" i="10"/>
  <c r="Y188" i="10" s="1"/>
  <c r="Z188" i="10" s="1"/>
  <c r="Q189" i="10"/>
  <c r="Y189" i="10" s="1"/>
  <c r="Q190" i="10"/>
  <c r="Q231" i="10"/>
  <c r="Q191" i="10"/>
  <c r="Q192" i="10"/>
  <c r="Q193" i="10"/>
  <c r="Q204" i="10"/>
  <c r="Q165" i="10"/>
  <c r="Q194" i="10"/>
  <c r="Q166" i="10"/>
  <c r="Q199" i="10"/>
  <c r="Q167" i="10"/>
  <c r="Q162" i="10"/>
  <c r="S162" i="10" s="1"/>
  <c r="Q195" i="10"/>
  <c r="Y195" i="10" s="1"/>
  <c r="Z195" i="10" s="1"/>
  <c r="Q196" i="10"/>
  <c r="Y196" i="10" s="1"/>
  <c r="Q243" i="10"/>
  <c r="Q186" i="10"/>
  <c r="Q88" i="10"/>
  <c r="Q244" i="10"/>
  <c r="Q103" i="10"/>
  <c r="Q102" i="10"/>
  <c r="Q187" i="10"/>
  <c r="Q202" i="10"/>
  <c r="Q131" i="10"/>
  <c r="Q232" i="10"/>
  <c r="Q245" i="10"/>
  <c r="Q225" i="10"/>
  <c r="Q220" i="10"/>
  <c r="Q104" i="10"/>
  <c r="Y104" i="10" s="1"/>
  <c r="Q121" i="10"/>
  <c r="Q89" i="10"/>
  <c r="Q90" i="10"/>
  <c r="Q91" i="10"/>
  <c r="Q92" i="10"/>
  <c r="Q93" i="10"/>
  <c r="Q246" i="10"/>
  <c r="Q221" i="10"/>
  <c r="Q179" i="10"/>
  <c r="Q176" i="10"/>
  <c r="Q168" i="10"/>
  <c r="Q177" i="10"/>
  <c r="Q163" i="10"/>
  <c r="Q142" i="10"/>
  <c r="Y142" i="10" s="1"/>
  <c r="Q143" i="10"/>
  <c r="Q209" i="10"/>
  <c r="Q247" i="10"/>
  <c r="Q248" i="10"/>
  <c r="Q150" i="10"/>
  <c r="Q226" i="10"/>
  <c r="Q205" i="10"/>
  <c r="Q200" i="10"/>
  <c r="Q249" i="10"/>
  <c r="Q250" i="10"/>
  <c r="Q223" i="10"/>
  <c r="Q251" i="10"/>
  <c r="Q252" i="10"/>
  <c r="Q253" i="10"/>
  <c r="Q254" i="10"/>
  <c r="R135" i="10"/>
  <c r="S135" i="10" s="1"/>
  <c r="T135" i="10" s="1"/>
  <c r="R105" i="10"/>
  <c r="R224" i="10"/>
  <c r="R130" i="10"/>
  <c r="R147" i="10"/>
  <c r="R113" i="10"/>
  <c r="S113" i="10" s="1"/>
  <c r="T113" i="10" s="1"/>
  <c r="R137" i="10"/>
  <c r="R99" i="10"/>
  <c r="R146" i="10"/>
  <c r="R2" i="10"/>
  <c r="R216" i="10"/>
  <c r="S216" i="10" s="1"/>
  <c r="R3" i="10"/>
  <c r="S3" i="10" s="1"/>
  <c r="R144" i="10"/>
  <c r="S144" i="10" s="1"/>
  <c r="T144" i="10" s="1"/>
  <c r="R119" i="10"/>
  <c r="R207" i="10"/>
  <c r="S207" i="10" s="1"/>
  <c r="T207" i="10" s="1"/>
  <c r="R134" i="10"/>
  <c r="R152" i="10"/>
  <c r="R118" i="10"/>
  <c r="R4" i="10"/>
  <c r="R233" i="10"/>
  <c r="R178" i="10"/>
  <c r="R5" i="10"/>
  <c r="R6" i="10"/>
  <c r="R181" i="10"/>
  <c r="R100" i="10"/>
  <c r="S100" i="10" s="1"/>
  <c r="R7" i="10"/>
  <c r="S7" i="10" s="1"/>
  <c r="R8" i="10"/>
  <c r="R182" i="10"/>
  <c r="R198" i="10"/>
  <c r="R222" i="10"/>
  <c r="R9" i="10"/>
  <c r="S9" i="10" s="1"/>
  <c r="T9" i="10" s="1"/>
  <c r="R10" i="10"/>
  <c r="S10" i="10" s="1"/>
  <c r="T10" i="10" s="1"/>
  <c r="R11" i="10"/>
  <c r="R12" i="10"/>
  <c r="S12" i="10" s="1"/>
  <c r="T12" i="10" s="1"/>
  <c r="R13" i="10"/>
  <c r="R203" i="10"/>
  <c r="R212" i="10"/>
  <c r="R14" i="10"/>
  <c r="R235" i="10"/>
  <c r="R15" i="10"/>
  <c r="S15" i="10" s="1"/>
  <c r="R16" i="10"/>
  <c r="R17" i="10"/>
  <c r="R136" i="10"/>
  <c r="S136" i="10" s="1"/>
  <c r="T136" i="10" s="1"/>
  <c r="R115" i="10"/>
  <c r="R97" i="10"/>
  <c r="S97" i="10" s="1"/>
  <c r="T97" i="10" s="1"/>
  <c r="R18" i="10"/>
  <c r="R169" i="10"/>
  <c r="R19" i="10"/>
  <c r="S19" i="10" s="1"/>
  <c r="T19" i="10" s="1"/>
  <c r="R20" i="10"/>
  <c r="R122" i="10"/>
  <c r="R21" i="10"/>
  <c r="R228" i="10"/>
  <c r="R22" i="10"/>
  <c r="S22" i="10" s="1"/>
  <c r="T22" i="10" s="1"/>
  <c r="R23" i="10"/>
  <c r="S23" i="10" s="1"/>
  <c r="R24" i="10"/>
  <c r="R25" i="10"/>
  <c r="R26" i="10"/>
  <c r="S26" i="10" s="1"/>
  <c r="T26" i="10" s="1"/>
  <c r="R27" i="10"/>
  <c r="R28" i="10"/>
  <c r="S28" i="10" s="1"/>
  <c r="T28" i="10" s="1"/>
  <c r="R214" i="10"/>
  <c r="R125" i="10"/>
  <c r="R129" i="10"/>
  <c r="R29" i="10"/>
  <c r="R30" i="10"/>
  <c r="R31" i="10"/>
  <c r="R32" i="10"/>
  <c r="R33" i="10"/>
  <c r="S33" i="10" s="1"/>
  <c r="R34" i="10"/>
  <c r="S34" i="10" s="1"/>
  <c r="R35" i="10"/>
  <c r="R36" i="10"/>
  <c r="R94" i="10"/>
  <c r="R211" i="10"/>
  <c r="R197" i="10"/>
  <c r="S197" i="10" s="1"/>
  <c r="T197" i="10" s="1"/>
  <c r="R206" i="10"/>
  <c r="R132" i="10"/>
  <c r="R106" i="10"/>
  <c r="S106" i="10" s="1"/>
  <c r="T106" i="10" s="1"/>
  <c r="R120" i="10"/>
  <c r="R148" i="10"/>
  <c r="R124" i="10"/>
  <c r="R37" i="10"/>
  <c r="R38" i="10"/>
  <c r="S38" i="10" s="1"/>
  <c r="R39" i="10"/>
  <c r="S39" i="10" s="1"/>
  <c r="R40" i="10"/>
  <c r="R41" i="10"/>
  <c r="R42" i="10"/>
  <c r="S42" i="10" s="1"/>
  <c r="T42" i="10" s="1"/>
  <c r="R43" i="10"/>
  <c r="R44" i="10"/>
  <c r="S44" i="10" s="1"/>
  <c r="T44" i="10" s="1"/>
  <c r="R45" i="10"/>
  <c r="R46" i="10"/>
  <c r="R47" i="10"/>
  <c r="R48" i="10"/>
  <c r="R49" i="10"/>
  <c r="R50" i="10"/>
  <c r="R51" i="10"/>
  <c r="R52" i="10"/>
  <c r="S52" i="10" s="1"/>
  <c r="R53" i="10"/>
  <c r="S53" i="10" s="1"/>
  <c r="R54" i="10"/>
  <c r="R55" i="10"/>
  <c r="R201" i="10"/>
  <c r="S201" i="10" s="1"/>
  <c r="T201" i="10" s="1"/>
  <c r="R158" i="10"/>
  <c r="R56" i="10"/>
  <c r="S56" i="10" s="1"/>
  <c r="T56" i="10" s="1"/>
  <c r="R110" i="10"/>
  <c r="S110" i="10" s="1"/>
  <c r="T110" i="10" s="1"/>
  <c r="R236" i="10"/>
  <c r="R57" i="10"/>
  <c r="S57" i="10" s="1"/>
  <c r="T57" i="10" s="1"/>
  <c r="R58" i="10"/>
  <c r="R109" i="10"/>
  <c r="R210" i="10"/>
  <c r="R59" i="10"/>
  <c r="R138" i="10"/>
  <c r="R60" i="10"/>
  <c r="S60" i="10" s="1"/>
  <c r="R61" i="10"/>
  <c r="S61" i="10" s="1"/>
  <c r="T61" i="10" s="1"/>
  <c r="R62" i="10"/>
  <c r="R63" i="10"/>
  <c r="S63" i="10" s="1"/>
  <c r="T63" i="10" s="1"/>
  <c r="R133" i="10"/>
  <c r="R156" i="10"/>
  <c r="S156" i="10" s="1"/>
  <c r="T156" i="10" s="1"/>
  <c r="R140" i="10"/>
  <c r="R126" i="10"/>
  <c r="S126" i="10" s="1"/>
  <c r="T126" i="10" s="1"/>
  <c r="R139" i="10"/>
  <c r="R64" i="10"/>
  <c r="R65" i="10"/>
  <c r="R66" i="10"/>
  <c r="S66" i="10" s="1"/>
  <c r="T66" i="10" s="1"/>
  <c r="R174" i="10"/>
  <c r="R67" i="10"/>
  <c r="S67" i="10" s="1"/>
  <c r="R68" i="10"/>
  <c r="S68" i="10" s="1"/>
  <c r="R170" i="10"/>
  <c r="R69" i="10"/>
  <c r="R70" i="10"/>
  <c r="S70" i="10" s="1"/>
  <c r="T70" i="10" s="1"/>
  <c r="R160" i="10"/>
  <c r="R71" i="10"/>
  <c r="S71" i="10" s="1"/>
  <c r="T71" i="10" s="1"/>
  <c r="R183" i="10"/>
  <c r="R151" i="10"/>
  <c r="R184" i="10"/>
  <c r="S184" i="10" s="1"/>
  <c r="T184" i="10" s="1"/>
  <c r="R127" i="10"/>
  <c r="R128" i="10"/>
  <c r="R153" i="10"/>
  <c r="R155" i="10"/>
  <c r="R149" i="10"/>
  <c r="S149" i="10" s="1"/>
  <c r="R72" i="10"/>
  <c r="S72" i="10" s="1"/>
  <c r="R73" i="10"/>
  <c r="R74" i="10"/>
  <c r="R96" i="10"/>
  <c r="S96" i="10" s="1"/>
  <c r="T96" i="10" s="1"/>
  <c r="R101" i="10"/>
  <c r="R161" i="10"/>
  <c r="S161" i="10" s="1"/>
  <c r="R75" i="10"/>
  <c r="R234" i="10"/>
  <c r="S234" i="10" s="1"/>
  <c r="R111" i="10"/>
  <c r="R95" i="10"/>
  <c r="R180" i="10"/>
  <c r="R154" i="10"/>
  <c r="R159" i="10"/>
  <c r="S159" i="10" s="1"/>
  <c r="R123" i="10"/>
  <c r="R117" i="10"/>
  <c r="S117" i="10" s="1"/>
  <c r="R76" i="10"/>
  <c r="R77" i="10"/>
  <c r="R229" i="10"/>
  <c r="R145" i="10"/>
  <c r="R116" i="10"/>
  <c r="S116" i="10" s="1"/>
  <c r="T116" i="10" s="1"/>
  <c r="R227" i="10"/>
  <c r="R173" i="10"/>
  <c r="R217" i="10"/>
  <c r="S217" i="10" s="1"/>
  <c r="T217" i="10" s="1"/>
  <c r="R218" i="10"/>
  <c r="R78" i="10"/>
  <c r="R141" i="10"/>
  <c r="R114" i="10"/>
  <c r="S114" i="10" s="1"/>
  <c r="R171" i="10"/>
  <c r="S171" i="10" s="1"/>
  <c r="R98" i="10"/>
  <c r="S98" i="10" s="1"/>
  <c r="R175" i="10"/>
  <c r="R213" i="10"/>
  <c r="R237" i="10"/>
  <c r="S237" i="10" s="1"/>
  <c r="T237" i="10" s="1"/>
  <c r="R79" i="10"/>
  <c r="R80" i="10"/>
  <c r="S80" i="10" s="1"/>
  <c r="T80" i="10" s="1"/>
  <c r="R81" i="10"/>
  <c r="R82" i="10"/>
  <c r="R238" i="10"/>
  <c r="R239" i="10"/>
  <c r="R107" i="10"/>
  <c r="R240" i="10"/>
  <c r="S240" i="10" s="1"/>
  <c r="T240" i="10" s="1"/>
  <c r="R83" i="10"/>
  <c r="S83" i="10" s="1"/>
  <c r="R84" i="10"/>
  <c r="S84" i="10" s="1"/>
  <c r="R164" i="10"/>
  <c r="S164" i="10" s="1"/>
  <c r="R172" i="10"/>
  <c r="S172" i="10" s="1"/>
  <c r="T172" i="10" s="1"/>
  <c r="R157" i="10"/>
  <c r="R241" i="10"/>
  <c r="S241" i="10" s="1"/>
  <c r="T241" i="10" s="1"/>
  <c r="R85" i="10"/>
  <c r="R108" i="10"/>
  <c r="S108" i="10" s="1"/>
  <c r="T108" i="10" s="1"/>
  <c r="R86" i="10"/>
  <c r="R87" i="10"/>
  <c r="R242" i="10"/>
  <c r="R215" i="10"/>
  <c r="R112" i="10"/>
  <c r="R230" i="10"/>
  <c r="R219" i="10"/>
  <c r="S219" i="10" s="1"/>
  <c r="R208" i="10"/>
  <c r="S208" i="10" s="1"/>
  <c r="R185" i="10"/>
  <c r="S185" i="10" s="1"/>
  <c r="R188" i="10"/>
  <c r="R189" i="10"/>
  <c r="R190" i="10"/>
  <c r="S190" i="10" s="1"/>
  <c r="T190" i="10" s="1"/>
  <c r="R231" i="10"/>
  <c r="R191" i="10"/>
  <c r="S191" i="10" s="1"/>
  <c r="T191" i="10" s="1"/>
  <c r="R192" i="10"/>
  <c r="S192" i="10" s="1"/>
  <c r="T192" i="10" s="1"/>
  <c r="R193" i="10"/>
  <c r="S193" i="10" s="1"/>
  <c r="T193" i="10" s="1"/>
  <c r="R204" i="10"/>
  <c r="S204" i="10" s="1"/>
  <c r="T204" i="10" s="1"/>
  <c r="R165" i="10"/>
  <c r="R194" i="10"/>
  <c r="S194" i="10" s="1"/>
  <c r="T194" i="10" s="1"/>
  <c r="R166" i="10"/>
  <c r="S166" i="10" s="1"/>
  <c r="T166" i="10" s="1"/>
  <c r="R199" i="10"/>
  <c r="S199" i="10" s="1"/>
  <c r="R167" i="10"/>
  <c r="S167" i="10" s="1"/>
  <c r="R162" i="10"/>
  <c r="R195" i="10"/>
  <c r="R196" i="10"/>
  <c r="R243" i="10"/>
  <c r="S243" i="10" s="1"/>
  <c r="T243" i="10" s="1"/>
  <c r="R186" i="10"/>
  <c r="R88" i="10"/>
  <c r="S88" i="10" s="1"/>
  <c r="T88" i="10" s="1"/>
  <c r="R244" i="10"/>
  <c r="R103" i="10"/>
  <c r="S103" i="10" s="1"/>
  <c r="T103" i="10" s="1"/>
  <c r="R102" i="10"/>
  <c r="S102" i="10" s="1"/>
  <c r="T102" i="10" s="1"/>
  <c r="R187" i="10"/>
  <c r="R202" i="10"/>
  <c r="R131" i="10"/>
  <c r="S131" i="10" s="1"/>
  <c r="T131" i="10" s="1"/>
  <c r="R232" i="10"/>
  <c r="S232" i="10" s="1"/>
  <c r="R245" i="10"/>
  <c r="S245" i="10" s="1"/>
  <c r="R225" i="10"/>
  <c r="S225" i="10" s="1"/>
  <c r="R220" i="10"/>
  <c r="R104" i="10"/>
  <c r="R121" i="10"/>
  <c r="S121" i="10" s="1"/>
  <c r="T121" i="10" s="1"/>
  <c r="R89" i="10"/>
  <c r="R90" i="10"/>
  <c r="S90" i="10" s="1"/>
  <c r="T90" i="10" s="1"/>
  <c r="R91" i="10"/>
  <c r="R92" i="10"/>
  <c r="S92" i="10" s="1"/>
  <c r="T92" i="10" s="1"/>
  <c r="R93" i="10"/>
  <c r="S93" i="10" s="1"/>
  <c r="T93" i="10" s="1"/>
  <c r="R246" i="10"/>
  <c r="R221" i="10"/>
  <c r="R179" i="10"/>
  <c r="S179" i="10" s="1"/>
  <c r="T179" i="10" s="1"/>
  <c r="R176" i="10"/>
  <c r="S176" i="10" s="1"/>
  <c r="R168" i="10"/>
  <c r="S168" i="10" s="1"/>
  <c r="R177" i="10"/>
  <c r="S177" i="10" s="1"/>
  <c r="R163" i="10"/>
  <c r="R142" i="10"/>
  <c r="R143" i="10"/>
  <c r="R209" i="10"/>
  <c r="R247" i="10"/>
  <c r="S247" i="10" s="1"/>
  <c r="T247" i="10" s="1"/>
  <c r="R248" i="10"/>
  <c r="R150" i="10"/>
  <c r="R226" i="10"/>
  <c r="R205" i="10"/>
  <c r="R200" i="10"/>
  <c r="R249" i="10"/>
  <c r="S249" i="10" s="1"/>
  <c r="T249" i="10" s="1"/>
  <c r="R250" i="10"/>
  <c r="S250" i="10" s="1"/>
  <c r="R223" i="10"/>
  <c r="S223" i="10" s="1"/>
  <c r="R251" i="10"/>
  <c r="S251" i="10" s="1"/>
  <c r="R252" i="10"/>
  <c r="R253" i="10"/>
  <c r="R254" i="10"/>
  <c r="S254" i="10" s="1"/>
  <c r="T254" i="10" s="1"/>
  <c r="S105" i="10"/>
  <c r="T105" i="10" s="1"/>
  <c r="S224" i="10"/>
  <c r="T224" i="10" s="1"/>
  <c r="S130" i="10"/>
  <c r="T130" i="10" s="1"/>
  <c r="S147" i="10"/>
  <c r="T147" i="10" s="1"/>
  <c r="S99" i="10"/>
  <c r="T99" i="10" s="1"/>
  <c r="S146" i="10"/>
  <c r="S2" i="10"/>
  <c r="S134" i="10"/>
  <c r="T134" i="10" s="1"/>
  <c r="S152" i="10"/>
  <c r="T152" i="10" s="1"/>
  <c r="S118" i="10"/>
  <c r="T118" i="10" s="1"/>
  <c r="S4" i="10"/>
  <c r="T4" i="10" s="1"/>
  <c r="S233" i="10"/>
  <c r="T233" i="10" s="1"/>
  <c r="S5" i="10"/>
  <c r="T5" i="10" s="1"/>
  <c r="S6" i="10"/>
  <c r="T6" i="10" s="1"/>
  <c r="S181" i="10"/>
  <c r="S198" i="10"/>
  <c r="T198" i="10" s="1"/>
  <c r="S222" i="10"/>
  <c r="T222" i="10" s="1"/>
  <c r="S11" i="10"/>
  <c r="T11" i="10" s="1"/>
  <c r="S203" i="10"/>
  <c r="T203" i="10" s="1"/>
  <c r="S212" i="10"/>
  <c r="T212" i="10" s="1"/>
  <c r="S14" i="10"/>
  <c r="S235" i="10"/>
  <c r="S115" i="10"/>
  <c r="T115" i="10" s="1"/>
  <c r="S122" i="10"/>
  <c r="T122" i="10" s="1"/>
  <c r="S21" i="10"/>
  <c r="T21" i="10" s="1"/>
  <c r="S228" i="10"/>
  <c r="T228" i="10" s="1"/>
  <c r="S27" i="10"/>
  <c r="T27" i="10" s="1"/>
  <c r="S30" i="10"/>
  <c r="T30" i="10" s="1"/>
  <c r="S31" i="10"/>
  <c r="T31" i="10" s="1"/>
  <c r="S32" i="10"/>
  <c r="S94" i="10"/>
  <c r="T94" i="10" s="1"/>
  <c r="S211" i="10"/>
  <c r="T211" i="10" s="1"/>
  <c r="S206" i="10"/>
  <c r="T206" i="10" s="1"/>
  <c r="S148" i="10"/>
  <c r="T148" i="10" s="1"/>
  <c r="S124" i="10"/>
  <c r="T124" i="10" s="1"/>
  <c r="S37" i="10"/>
  <c r="T37" i="10" s="1"/>
  <c r="S43" i="10"/>
  <c r="T43" i="10" s="1"/>
  <c r="S46" i="10"/>
  <c r="T46" i="10" s="1"/>
  <c r="S49" i="10"/>
  <c r="T49" i="10" s="1"/>
  <c r="S50" i="10"/>
  <c r="T50" i="10" s="1"/>
  <c r="S51" i="10"/>
  <c r="S158" i="10"/>
  <c r="T158" i="10" s="1"/>
  <c r="S109" i="10"/>
  <c r="T109" i="10" s="1"/>
  <c r="S210" i="10"/>
  <c r="T210" i="10" s="1"/>
  <c r="S59" i="10"/>
  <c r="S138" i="10"/>
  <c r="S62" i="10"/>
  <c r="T62" i="10" s="1"/>
  <c r="S133" i="10"/>
  <c r="T133" i="10" s="1"/>
  <c r="S65" i="10"/>
  <c r="T65" i="10" s="1"/>
  <c r="S174" i="10"/>
  <c r="S160" i="10"/>
  <c r="S128" i="10"/>
  <c r="T128" i="10" s="1"/>
  <c r="S153" i="10"/>
  <c r="T153" i="10" s="1"/>
  <c r="S155" i="10"/>
  <c r="S101" i="10"/>
  <c r="S180" i="10"/>
  <c r="T180" i="10" s="1"/>
  <c r="S154" i="10"/>
  <c r="T154" i="10" s="1"/>
  <c r="S123" i="10"/>
  <c r="S229" i="10"/>
  <c r="T229" i="10" s="1"/>
  <c r="S145" i="10"/>
  <c r="T145" i="10" s="1"/>
  <c r="S78" i="10"/>
  <c r="T78" i="10" s="1"/>
  <c r="S141" i="10"/>
  <c r="T141" i="10" s="1"/>
  <c r="S79" i="10"/>
  <c r="T79" i="10" s="1"/>
  <c r="S81" i="10"/>
  <c r="T81" i="10" s="1"/>
  <c r="S107" i="10"/>
  <c r="T107" i="10" s="1"/>
  <c r="S85" i="10"/>
  <c r="T85" i="10" s="1"/>
  <c r="S112" i="10"/>
  <c r="T112" i="10" s="1"/>
  <c r="S230" i="10"/>
  <c r="T230" i="10" s="1"/>
  <c r="S202" i="10"/>
  <c r="T202" i="10" s="1"/>
  <c r="S221" i="10"/>
  <c r="T221" i="10" s="1"/>
  <c r="S143" i="10"/>
  <c r="T143" i="10" s="1"/>
  <c r="S209" i="10"/>
  <c r="T209" i="10" s="1"/>
  <c r="S248" i="10"/>
  <c r="T248" i="10" s="1"/>
  <c r="S200" i="10"/>
  <c r="T200" i="10" s="1"/>
  <c r="T146" i="10"/>
  <c r="T160" i="10"/>
  <c r="T101" i="10"/>
  <c r="T161" i="10"/>
  <c r="T234" i="10"/>
  <c r="U135" i="10"/>
  <c r="U105" i="10"/>
  <c r="V105" i="10" s="1"/>
  <c r="U224" i="10"/>
  <c r="U130" i="10"/>
  <c r="U147" i="10"/>
  <c r="U113" i="10"/>
  <c r="U137" i="10"/>
  <c r="V137" i="10" s="1"/>
  <c r="U99" i="10"/>
  <c r="V99" i="10" s="1"/>
  <c r="U146" i="10"/>
  <c r="V146" i="10" s="1"/>
  <c r="W146" i="10" s="1"/>
  <c r="U2" i="10"/>
  <c r="U216" i="10"/>
  <c r="U3" i="10"/>
  <c r="U144" i="10"/>
  <c r="U119" i="10"/>
  <c r="U207" i="10"/>
  <c r="U134" i="10"/>
  <c r="U152" i="10"/>
  <c r="U118" i="10"/>
  <c r="V118" i="10" s="1"/>
  <c r="U4" i="10"/>
  <c r="V4" i="10" s="1"/>
  <c r="U233" i="10"/>
  <c r="V233" i="10" s="1"/>
  <c r="U178" i="10"/>
  <c r="V178" i="10" s="1"/>
  <c r="U5" i="10"/>
  <c r="V5" i="10" s="1"/>
  <c r="W5" i="10" s="1"/>
  <c r="U6" i="10"/>
  <c r="V6" i="10" s="1"/>
  <c r="W6" i="10" s="1"/>
  <c r="AA6" i="10" s="1"/>
  <c r="U181" i="10"/>
  <c r="U100" i="10"/>
  <c r="U7" i="10"/>
  <c r="U8" i="10"/>
  <c r="U182" i="10"/>
  <c r="U198" i="10"/>
  <c r="U222" i="10"/>
  <c r="U9" i="10"/>
  <c r="U10" i="10"/>
  <c r="V10" i="10" s="1"/>
  <c r="U11" i="10"/>
  <c r="V11" i="10" s="1"/>
  <c r="U12" i="10"/>
  <c r="V12" i="10" s="1"/>
  <c r="U13" i="10"/>
  <c r="V13" i="10" s="1"/>
  <c r="U203" i="10"/>
  <c r="V203" i="10" s="1"/>
  <c r="U212" i="10"/>
  <c r="V212" i="10" s="1"/>
  <c r="W212" i="10" s="1"/>
  <c r="U14" i="10"/>
  <c r="V14" i="10" s="1"/>
  <c r="U235" i="10"/>
  <c r="U15" i="10"/>
  <c r="U16" i="10"/>
  <c r="U17" i="10"/>
  <c r="U136" i="10"/>
  <c r="U115" i="10"/>
  <c r="U97" i="10"/>
  <c r="U18" i="10"/>
  <c r="V18" i="10" s="1"/>
  <c r="U169" i="10"/>
  <c r="V169" i="10" s="1"/>
  <c r="U19" i="10"/>
  <c r="V19" i="10" s="1"/>
  <c r="U20" i="10"/>
  <c r="V20" i="10" s="1"/>
  <c r="W20" i="10" s="1"/>
  <c r="U122" i="10"/>
  <c r="V122" i="10" s="1"/>
  <c r="W122" i="10" s="1"/>
  <c r="AA122" i="10" s="1"/>
  <c r="U21" i="10"/>
  <c r="V21" i="10" s="1"/>
  <c r="W21" i="10" s="1"/>
  <c r="U228" i="10"/>
  <c r="U22" i="10"/>
  <c r="V22" i="10" s="1"/>
  <c r="U23" i="10"/>
  <c r="U24" i="10"/>
  <c r="U25" i="10"/>
  <c r="U26" i="10"/>
  <c r="U27" i="10"/>
  <c r="V27" i="10" s="1"/>
  <c r="U28" i="10"/>
  <c r="U214" i="10"/>
  <c r="V214" i="10" s="1"/>
  <c r="U125" i="10"/>
  <c r="V125" i="10" s="1"/>
  <c r="U129" i="10"/>
  <c r="V129" i="10" s="1"/>
  <c r="U29" i="10"/>
  <c r="V29" i="10" s="1"/>
  <c r="W29" i="10" s="1"/>
  <c r="U30" i="10"/>
  <c r="V30" i="10" s="1"/>
  <c r="U31" i="10"/>
  <c r="V31" i="10" s="1"/>
  <c r="W31" i="10" s="1"/>
  <c r="X31" i="10" s="1"/>
  <c r="U32" i="10"/>
  <c r="U33" i="10"/>
  <c r="U34" i="10"/>
  <c r="U35" i="10"/>
  <c r="U36" i="10"/>
  <c r="U94" i="10"/>
  <c r="V94" i="10" s="1"/>
  <c r="U211" i="10"/>
  <c r="U197" i="10"/>
  <c r="U206" i="10"/>
  <c r="V206" i="10" s="1"/>
  <c r="U132" i="10"/>
  <c r="V132" i="10" s="1"/>
  <c r="U106" i="10"/>
  <c r="V106" i="10" s="1"/>
  <c r="U120" i="10"/>
  <c r="V120" i="10" s="1"/>
  <c r="W120" i="10" s="1"/>
  <c r="U148" i="10"/>
  <c r="U124" i="10"/>
  <c r="U37" i="10"/>
  <c r="U38" i="10"/>
  <c r="U39" i="10"/>
  <c r="U40" i="10"/>
  <c r="U41" i="10"/>
  <c r="U42" i="10"/>
  <c r="V42" i="10" s="1"/>
  <c r="U43" i="10"/>
  <c r="V43" i="10" s="1"/>
  <c r="U44" i="10"/>
  <c r="U45" i="10"/>
  <c r="V45" i="10" s="1"/>
  <c r="U46" i="10"/>
  <c r="V46" i="10" s="1"/>
  <c r="U47" i="10"/>
  <c r="V47" i="10" s="1"/>
  <c r="U48" i="10"/>
  <c r="V48" i="10" s="1"/>
  <c r="W48" i="10" s="1"/>
  <c r="U49" i="10"/>
  <c r="V49" i="10" s="1"/>
  <c r="U50" i="10"/>
  <c r="V50" i="10" s="1"/>
  <c r="W50" i="10" s="1"/>
  <c r="U51" i="10"/>
  <c r="V51" i="10" s="1"/>
  <c r="U52" i="10"/>
  <c r="U53" i="10"/>
  <c r="U54" i="10"/>
  <c r="U55" i="10"/>
  <c r="U201" i="10"/>
  <c r="V201" i="10" s="1"/>
  <c r="U158" i="10"/>
  <c r="V158" i="10" s="1"/>
  <c r="U56" i="10"/>
  <c r="U110" i="10"/>
  <c r="V110" i="10" s="1"/>
  <c r="U236" i="10"/>
  <c r="V236" i="10" s="1"/>
  <c r="U57" i="10"/>
  <c r="U58" i="10"/>
  <c r="V58" i="10" s="1"/>
  <c r="U109" i="10"/>
  <c r="V109" i="10" s="1"/>
  <c r="W109" i="10" s="1"/>
  <c r="X109" i="10" s="1"/>
  <c r="U210" i="10"/>
  <c r="V210" i="10" s="1"/>
  <c r="W210" i="10" s="1"/>
  <c r="U59" i="10"/>
  <c r="V59" i="10" s="1"/>
  <c r="U138" i="10"/>
  <c r="U60" i="10"/>
  <c r="U61" i="10"/>
  <c r="U62" i="10"/>
  <c r="U63" i="10"/>
  <c r="V63" i="10" s="1"/>
  <c r="U133" i="10"/>
  <c r="V133" i="10" s="1"/>
  <c r="U156" i="10"/>
  <c r="U140" i="10"/>
  <c r="V140" i="10" s="1"/>
  <c r="U126" i="10"/>
  <c r="V126" i="10" s="1"/>
  <c r="U139" i="10"/>
  <c r="U64" i="10"/>
  <c r="V64" i="10" s="1"/>
  <c r="U65" i="10"/>
  <c r="V65" i="10" s="1"/>
  <c r="W65" i="10" s="1"/>
  <c r="X65" i="10" s="1"/>
  <c r="U66" i="10"/>
  <c r="V66" i="10" s="1"/>
  <c r="U174" i="10"/>
  <c r="U67" i="10"/>
  <c r="U68" i="10"/>
  <c r="U170" i="10"/>
  <c r="U69" i="10"/>
  <c r="U70" i="10"/>
  <c r="U160" i="10"/>
  <c r="V160" i="10" s="1"/>
  <c r="U71" i="10"/>
  <c r="U183" i="10"/>
  <c r="V183" i="10" s="1"/>
  <c r="U151" i="10"/>
  <c r="V151" i="10" s="1"/>
  <c r="U184" i="10"/>
  <c r="V184" i="10" s="1"/>
  <c r="U127" i="10"/>
  <c r="V127" i="10" s="1"/>
  <c r="W127" i="10" s="1"/>
  <c r="U128" i="10"/>
  <c r="V128" i="10" s="1"/>
  <c r="W128" i="10" s="1"/>
  <c r="X128" i="10" s="1"/>
  <c r="U153" i="10"/>
  <c r="V153" i="10" s="1"/>
  <c r="W153" i="10" s="1"/>
  <c r="U155" i="10"/>
  <c r="V155" i="10" s="1"/>
  <c r="U149" i="10"/>
  <c r="V149" i="10" s="1"/>
  <c r="U72" i="10"/>
  <c r="U73" i="10"/>
  <c r="U74" i="10"/>
  <c r="U96" i="10"/>
  <c r="U101" i="10"/>
  <c r="V101" i="10" s="1"/>
  <c r="U161" i="10"/>
  <c r="V161" i="10" s="1"/>
  <c r="U75" i="10"/>
  <c r="V75" i="10" s="1"/>
  <c r="U234" i="10"/>
  <c r="V234" i="10" s="1"/>
  <c r="U111" i="10"/>
  <c r="V111" i="10" s="1"/>
  <c r="U95" i="10"/>
  <c r="V95" i="10" s="1"/>
  <c r="W95" i="10" s="1"/>
  <c r="X95" i="10" s="1"/>
  <c r="U180" i="10"/>
  <c r="V180" i="10" s="1"/>
  <c r="W180" i="10" s="1"/>
  <c r="U154" i="10"/>
  <c r="V154" i="10" s="1"/>
  <c r="W154" i="10" s="1"/>
  <c r="U159" i="10"/>
  <c r="U123" i="10"/>
  <c r="U117" i="10"/>
  <c r="U76" i="10"/>
  <c r="U77" i="10"/>
  <c r="U229" i="10"/>
  <c r="V229" i="10" s="1"/>
  <c r="U145" i="10"/>
  <c r="V145" i="10" s="1"/>
  <c r="U116" i="10"/>
  <c r="U227" i="10"/>
  <c r="V227" i="10" s="1"/>
  <c r="U173" i="10"/>
  <c r="V173" i="10" s="1"/>
  <c r="U217" i="10"/>
  <c r="V217" i="10" s="1"/>
  <c r="U218" i="10"/>
  <c r="V218" i="10" s="1"/>
  <c r="W218" i="10" s="1"/>
  <c r="X218" i="10" s="1"/>
  <c r="U78" i="10"/>
  <c r="V78" i="10" s="1"/>
  <c r="U141" i="10"/>
  <c r="V141" i="10" s="1"/>
  <c r="W141" i="10" s="1"/>
  <c r="U114" i="10"/>
  <c r="V114" i="10" s="1"/>
  <c r="U171" i="10"/>
  <c r="U98" i="10"/>
  <c r="U175" i="10"/>
  <c r="U213" i="10"/>
  <c r="U237" i="10"/>
  <c r="U79" i="10"/>
  <c r="U80" i="10"/>
  <c r="U81" i="10"/>
  <c r="V81" i="10" s="1"/>
  <c r="U82" i="10"/>
  <c r="V82" i="10" s="1"/>
  <c r="U238" i="10"/>
  <c r="V238" i="10" s="1"/>
  <c r="U239" i="10"/>
  <c r="V239" i="10" s="1"/>
  <c r="W239" i="10" s="1"/>
  <c r="U107" i="10"/>
  <c r="V107" i="10" s="1"/>
  <c r="W107" i="10" s="1"/>
  <c r="U240" i="10"/>
  <c r="V240" i="10" s="1"/>
  <c r="W240" i="10" s="1"/>
  <c r="U83" i="10"/>
  <c r="V83" i="10" s="1"/>
  <c r="U84" i="10"/>
  <c r="V84" i="10" s="1"/>
  <c r="U164" i="10"/>
  <c r="U172" i="10"/>
  <c r="U157" i="10"/>
  <c r="U241" i="10"/>
  <c r="V241" i="10" s="1"/>
  <c r="U85" i="10"/>
  <c r="U108" i="10"/>
  <c r="U86" i="10"/>
  <c r="V86" i="10" s="1"/>
  <c r="U87" i="10"/>
  <c r="V87" i="10" s="1"/>
  <c r="U242" i="10"/>
  <c r="V242" i="10" s="1"/>
  <c r="U215" i="10"/>
  <c r="V215" i="10" s="1"/>
  <c r="W215" i="10" s="1"/>
  <c r="U112" i="10"/>
  <c r="U230" i="10"/>
  <c r="V230" i="10" s="1"/>
  <c r="W230" i="10" s="1"/>
  <c r="U219" i="10"/>
  <c r="V219" i="10" s="1"/>
  <c r="U208" i="10"/>
  <c r="V208" i="10" s="1"/>
  <c r="U185" i="10"/>
  <c r="U188" i="10"/>
  <c r="U189" i="10"/>
  <c r="U190" i="10"/>
  <c r="U231" i="10"/>
  <c r="U191" i="10"/>
  <c r="U192" i="10"/>
  <c r="U193" i="10"/>
  <c r="V193" i="10" s="1"/>
  <c r="W193" i="10" s="1"/>
  <c r="U204" i="10"/>
  <c r="V204" i="10" s="1"/>
  <c r="U165" i="10"/>
  <c r="V165" i="10" s="1"/>
  <c r="U194" i="10"/>
  <c r="V194" i="10" s="1"/>
  <c r="W194" i="10" s="1"/>
  <c r="U166" i="10"/>
  <c r="V166" i="10" s="1"/>
  <c r="U199" i="10"/>
  <c r="V199" i="10" s="1"/>
  <c r="U167" i="10"/>
  <c r="U162" i="10"/>
  <c r="U195" i="10"/>
  <c r="U196" i="10"/>
  <c r="U243" i="10"/>
  <c r="V243" i="10" s="1"/>
  <c r="U186" i="10"/>
  <c r="U88" i="10"/>
  <c r="U244" i="10"/>
  <c r="V244" i="10" s="1"/>
  <c r="U103" i="10"/>
  <c r="V103" i="10" s="1"/>
  <c r="U102" i="10"/>
  <c r="V102" i="10" s="1"/>
  <c r="U187" i="10"/>
  <c r="V187" i="10" s="1"/>
  <c r="W187" i="10" s="1"/>
  <c r="AA187" i="10" s="1"/>
  <c r="U202" i="10"/>
  <c r="V202" i="10" s="1"/>
  <c r="W202" i="10" s="1"/>
  <c r="U131" i="10"/>
  <c r="V131" i="10" s="1"/>
  <c r="U232" i="10"/>
  <c r="V232" i="10" s="1"/>
  <c r="W232" i="10" s="1"/>
  <c r="U245" i="10"/>
  <c r="V245" i="10" s="1"/>
  <c r="U225" i="10"/>
  <c r="U220" i="10"/>
  <c r="U104" i="10"/>
  <c r="U121" i="10"/>
  <c r="V121" i="10" s="1"/>
  <c r="U89" i="10"/>
  <c r="U90" i="10"/>
  <c r="U91" i="10"/>
  <c r="V91" i="10" s="1"/>
  <c r="U92" i="10"/>
  <c r="V92" i="10" s="1"/>
  <c r="U93" i="10"/>
  <c r="U246" i="10"/>
  <c r="V246" i="10" s="1"/>
  <c r="W246" i="10" s="1"/>
  <c r="U221" i="10"/>
  <c r="V221" i="10" s="1"/>
  <c r="W221" i="10" s="1"/>
  <c r="U179" i="10"/>
  <c r="V179" i="10" s="1"/>
  <c r="W179" i="10" s="1"/>
  <c r="U176" i="10"/>
  <c r="V176" i="10" s="1"/>
  <c r="U168" i="10"/>
  <c r="U177" i="10"/>
  <c r="U163" i="10"/>
  <c r="U142" i="10"/>
  <c r="U143" i="10"/>
  <c r="V143" i="10" s="1"/>
  <c r="U209" i="10"/>
  <c r="U247" i="10"/>
  <c r="U248" i="10"/>
  <c r="V248" i="10" s="1"/>
  <c r="W248" i="10" s="1"/>
  <c r="U150" i="10"/>
  <c r="V150" i="10" s="1"/>
  <c r="U226" i="10"/>
  <c r="V226" i="10" s="1"/>
  <c r="U205" i="10"/>
  <c r="V205" i="10" s="1"/>
  <c r="U200" i="10"/>
  <c r="V200" i="10" s="1"/>
  <c r="W200" i="10" s="1"/>
  <c r="AA200" i="10" s="1"/>
  <c r="U249" i="10"/>
  <c r="V249" i="10" s="1"/>
  <c r="W249" i="10" s="1"/>
  <c r="U250" i="10"/>
  <c r="V250" i="10" s="1"/>
  <c r="U223" i="10"/>
  <c r="V223" i="10" s="1"/>
  <c r="U251" i="10"/>
  <c r="U252" i="10"/>
  <c r="U253" i="10"/>
  <c r="U254" i="10"/>
  <c r="V135" i="10"/>
  <c r="W135" i="10" s="1"/>
  <c r="V224" i="10"/>
  <c r="V130" i="10"/>
  <c r="W130" i="10" s="1"/>
  <c r="V147" i="10"/>
  <c r="V113" i="10"/>
  <c r="V2" i="10"/>
  <c r="V216" i="10"/>
  <c r="V3" i="10"/>
  <c r="V207" i="10"/>
  <c r="V134" i="10"/>
  <c r="V152" i="10"/>
  <c r="W152" i="10" s="1"/>
  <c r="V181" i="10"/>
  <c r="V100" i="10"/>
  <c r="V198" i="10"/>
  <c r="W198" i="10" s="1"/>
  <c r="V222" i="10"/>
  <c r="V9" i="10"/>
  <c r="V235" i="10"/>
  <c r="V136" i="10"/>
  <c r="V115" i="10"/>
  <c r="W115" i="10" s="1"/>
  <c r="V97" i="10"/>
  <c r="V228" i="10"/>
  <c r="V26" i="10"/>
  <c r="V28" i="10"/>
  <c r="V32" i="10"/>
  <c r="V33" i="10"/>
  <c r="V211" i="10"/>
  <c r="V197" i="10"/>
  <c r="V148" i="10"/>
  <c r="V124" i="10"/>
  <c r="W124" i="10" s="1"/>
  <c r="AA124" i="10" s="1"/>
  <c r="V37" i="10"/>
  <c r="V38" i="10"/>
  <c r="V44" i="10"/>
  <c r="V52" i="10"/>
  <c r="V56" i="10"/>
  <c r="V57" i="10"/>
  <c r="V138" i="10"/>
  <c r="V60" i="10"/>
  <c r="V156" i="10"/>
  <c r="W156" i="10" s="1"/>
  <c r="AA156" i="10" s="1"/>
  <c r="V139" i="10"/>
  <c r="V174" i="10"/>
  <c r="V67" i="10"/>
  <c r="V70" i="10"/>
  <c r="V71" i="10"/>
  <c r="V96" i="10"/>
  <c r="V159" i="10"/>
  <c r="V123" i="10"/>
  <c r="V117" i="10"/>
  <c r="V116" i="10"/>
  <c r="V171" i="10"/>
  <c r="V237" i="10"/>
  <c r="W237" i="10" s="1"/>
  <c r="AA237" i="10" s="1"/>
  <c r="V79" i="10"/>
  <c r="W79" i="10" s="1"/>
  <c r="AA79" i="10" s="1"/>
  <c r="V80" i="10"/>
  <c r="V164" i="10"/>
  <c r="V108" i="10"/>
  <c r="W108" i="10" s="1"/>
  <c r="AA108" i="10" s="1"/>
  <c r="V112" i="10"/>
  <c r="V190" i="10"/>
  <c r="V191" i="10"/>
  <c r="V192" i="10"/>
  <c r="V167" i="10"/>
  <c r="V88" i="10"/>
  <c r="W88" i="10" s="1"/>
  <c r="V90" i="10"/>
  <c r="V93" i="10"/>
  <c r="V168" i="10"/>
  <c r="V247" i="10"/>
  <c r="W247" i="10" s="1"/>
  <c r="V254" i="10"/>
  <c r="W71" i="10"/>
  <c r="W190" i="10"/>
  <c r="AA190" i="10" s="1"/>
  <c r="Y135" i="10"/>
  <c r="Y105" i="10"/>
  <c r="Z105" i="10" s="1"/>
  <c r="Y224" i="10"/>
  <c r="W224" i="10" s="1"/>
  <c r="Y130" i="10"/>
  <c r="Y147" i="10"/>
  <c r="Y113" i="10"/>
  <c r="Y137" i="10"/>
  <c r="Z137" i="10" s="1"/>
  <c r="Y99" i="10"/>
  <c r="Z99" i="10" s="1"/>
  <c r="Y146" i="10"/>
  <c r="Z146" i="10" s="1"/>
  <c r="Y207" i="10"/>
  <c r="Z207" i="10" s="1"/>
  <c r="Y134" i="10"/>
  <c r="Z134" i="10" s="1"/>
  <c r="Y152" i="10"/>
  <c r="Z152" i="10" s="1"/>
  <c r="Y118" i="10"/>
  <c r="Z118" i="10" s="1"/>
  <c r="Y4" i="10"/>
  <c r="Z4" i="10" s="1"/>
  <c r="Y233" i="10"/>
  <c r="Y178" i="10"/>
  <c r="Z178" i="10" s="1"/>
  <c r="Y5" i="10"/>
  <c r="Z5" i="10" s="1"/>
  <c r="Y6" i="10"/>
  <c r="Y181" i="10"/>
  <c r="Y198" i="10"/>
  <c r="Y222" i="10"/>
  <c r="Z222" i="10" s="1"/>
  <c r="Y9" i="10"/>
  <c r="W9" i="10" s="1"/>
  <c r="X9" i="10" s="1"/>
  <c r="Y10" i="10"/>
  <c r="Y11" i="10"/>
  <c r="Z11" i="10" s="1"/>
  <c r="Y12" i="10"/>
  <c r="Z12" i="10" s="1"/>
  <c r="Y13" i="10"/>
  <c r="Z13" i="10" s="1"/>
  <c r="Y203" i="10"/>
  <c r="Z203" i="10" s="1"/>
  <c r="Y212" i="10"/>
  <c r="Z212" i="10" s="1"/>
  <c r="Y136" i="10"/>
  <c r="Z136" i="10" s="1"/>
  <c r="Y115" i="10"/>
  <c r="Z115" i="10" s="1"/>
  <c r="Y97" i="10"/>
  <c r="Z97" i="10" s="1"/>
  <c r="Y18" i="10"/>
  <c r="Z18" i="10" s="1"/>
  <c r="Y169" i="10"/>
  <c r="Y19" i="10"/>
  <c r="Y20" i="10"/>
  <c r="Z20" i="10" s="1"/>
  <c r="Y122" i="10"/>
  <c r="Z122" i="10" s="1"/>
  <c r="Y21" i="10"/>
  <c r="Z21" i="10" s="1"/>
  <c r="Y26" i="10"/>
  <c r="Z26" i="10" s="1"/>
  <c r="Y27" i="10"/>
  <c r="Z27" i="10" s="1"/>
  <c r="Y28" i="10"/>
  <c r="Z28" i="10" s="1"/>
  <c r="Y214" i="10"/>
  <c r="Y125" i="10"/>
  <c r="Z125" i="10" s="1"/>
  <c r="Y129" i="10"/>
  <c r="Z129" i="10" s="1"/>
  <c r="Y29" i="10"/>
  <c r="Z29" i="10" s="1"/>
  <c r="Y30" i="10"/>
  <c r="Z30" i="10" s="1"/>
  <c r="Y31" i="10"/>
  <c r="Z31" i="10" s="1"/>
  <c r="Y94" i="10"/>
  <c r="Z94" i="10" s="1"/>
  <c r="Y211" i="10"/>
  <c r="Y197" i="10"/>
  <c r="Y206" i="10"/>
  <c r="Z206" i="10" s="1"/>
  <c r="Y132" i="10"/>
  <c r="Y106" i="10"/>
  <c r="Z106" i="10" s="1"/>
  <c r="Y120" i="10"/>
  <c r="Z120" i="10" s="1"/>
  <c r="Y148" i="10"/>
  <c r="Z148" i="10" s="1"/>
  <c r="Y124" i="10"/>
  <c r="Y42" i="10"/>
  <c r="W42" i="10" s="1"/>
  <c r="Y43" i="10"/>
  <c r="Y44" i="10"/>
  <c r="Y45" i="10"/>
  <c r="Z45" i="10" s="1"/>
  <c r="Y46" i="10"/>
  <c r="Z46" i="10" s="1"/>
  <c r="Y47" i="10"/>
  <c r="Z47" i="10" s="1"/>
  <c r="Y48" i="10"/>
  <c r="Z48" i="10" s="1"/>
  <c r="Y49" i="10"/>
  <c r="Z49" i="10" s="1"/>
  <c r="Y50" i="10"/>
  <c r="Z50" i="10" s="1"/>
  <c r="Y201" i="10"/>
  <c r="Z201" i="10" s="1"/>
  <c r="Y158" i="10"/>
  <c r="Z158" i="10" s="1"/>
  <c r="Y56" i="10"/>
  <c r="Z56" i="10" s="1"/>
  <c r="Y110" i="10"/>
  <c r="Z110" i="10" s="1"/>
  <c r="Y236" i="10"/>
  <c r="Y57" i="10"/>
  <c r="Z57" i="10" s="1"/>
  <c r="Y58" i="10"/>
  <c r="Z58" i="10" s="1"/>
  <c r="Y109" i="10"/>
  <c r="Z109" i="10" s="1"/>
  <c r="Y210" i="10"/>
  <c r="Z210" i="10" s="1"/>
  <c r="Y63" i="10"/>
  <c r="W63" i="10" s="1"/>
  <c r="Y133" i="10"/>
  <c r="Z133" i="10" s="1"/>
  <c r="Y156" i="10"/>
  <c r="Y140" i="10"/>
  <c r="Z140" i="10" s="1"/>
  <c r="Y126" i="10"/>
  <c r="Z126" i="10" s="1"/>
  <c r="Y139" i="10"/>
  <c r="Z139" i="10" s="1"/>
  <c r="Y64" i="10"/>
  <c r="Z64" i="10" s="1"/>
  <c r="Y65" i="10"/>
  <c r="Z65" i="10" s="1"/>
  <c r="Y66" i="10"/>
  <c r="Z66" i="10" s="1"/>
  <c r="Y174" i="10"/>
  <c r="Z174" i="10" s="1"/>
  <c r="Y70" i="10"/>
  <c r="Z70" i="10" s="1"/>
  <c r="Y160" i="10"/>
  <c r="W160" i="10" s="1"/>
  <c r="AA160" i="10" s="1"/>
  <c r="Y71" i="10"/>
  <c r="Y183" i="10"/>
  <c r="Y151" i="10"/>
  <c r="Z151" i="10" s="1"/>
  <c r="Y184" i="10"/>
  <c r="Z184" i="10" s="1"/>
  <c r="Y127" i="10"/>
  <c r="Z127" i="10" s="1"/>
  <c r="Y128" i="10"/>
  <c r="Z128" i="10" s="1"/>
  <c r="Y153" i="10"/>
  <c r="Z153" i="10" s="1"/>
  <c r="Y73" i="10"/>
  <c r="Z73" i="10" s="1"/>
  <c r="Y74" i="10"/>
  <c r="Y96" i="10"/>
  <c r="Z96" i="10" s="1"/>
  <c r="Y101" i="10"/>
  <c r="Z101" i="10" s="1"/>
  <c r="Y161" i="10"/>
  <c r="W161" i="10" s="1"/>
  <c r="Y75" i="10"/>
  <c r="Z75" i="10" s="1"/>
  <c r="Y234" i="10"/>
  <c r="Z234" i="10" s="1"/>
  <c r="Y111" i="10"/>
  <c r="Z111" i="10" s="1"/>
  <c r="Y95" i="10"/>
  <c r="Z95" i="10" s="1"/>
  <c r="Y180" i="10"/>
  <c r="Z180" i="10" s="1"/>
  <c r="Y154" i="10"/>
  <c r="Z154" i="10" s="1"/>
  <c r="Y229" i="10"/>
  <c r="Z229" i="10" s="1"/>
  <c r="Y145" i="10"/>
  <c r="Z145" i="10" s="1"/>
  <c r="Y116" i="10"/>
  <c r="Z116" i="10" s="1"/>
  <c r="Y227" i="10"/>
  <c r="Z227" i="10" s="1"/>
  <c r="Y173" i="10"/>
  <c r="Z173" i="10" s="1"/>
  <c r="Y217" i="10"/>
  <c r="Z217" i="10" s="1"/>
  <c r="Y218" i="10"/>
  <c r="Z218" i="10" s="1"/>
  <c r="Y78" i="10"/>
  <c r="Z78" i="10" s="1"/>
  <c r="Y141" i="10"/>
  <c r="Z141" i="10" s="1"/>
  <c r="Y237" i="10"/>
  <c r="Z237" i="10" s="1"/>
  <c r="Y79" i="10"/>
  <c r="Y80" i="10"/>
  <c r="Z80" i="10" s="1"/>
  <c r="Y81" i="10"/>
  <c r="Z81" i="10" s="1"/>
  <c r="Y82" i="10"/>
  <c r="Z82" i="10" s="1"/>
  <c r="Y238" i="10"/>
  <c r="Z238" i="10" s="1"/>
  <c r="Y239" i="10"/>
  <c r="Z239" i="10" s="1"/>
  <c r="Y107" i="10"/>
  <c r="Z107" i="10" s="1"/>
  <c r="Y240" i="10"/>
  <c r="Z240" i="10" s="1"/>
  <c r="Y241" i="10"/>
  <c r="Z241" i="10" s="1"/>
  <c r="Y108" i="10"/>
  <c r="Z108" i="10" s="1"/>
  <c r="Y86" i="10"/>
  <c r="Z86" i="10" s="1"/>
  <c r="Y87" i="10"/>
  <c r="Z87" i="10" s="1"/>
  <c r="Y242" i="10"/>
  <c r="Z242" i="10" s="1"/>
  <c r="Y215" i="10"/>
  <c r="Z215" i="10" s="1"/>
  <c r="Y112" i="10"/>
  <c r="Z112" i="10" s="1"/>
  <c r="Y230" i="10"/>
  <c r="Z230" i="10" s="1"/>
  <c r="Y190" i="10"/>
  <c r="Y191" i="10"/>
  <c r="Y192" i="10"/>
  <c r="Y193" i="10"/>
  <c r="Y204" i="10"/>
  <c r="Z204" i="10" s="1"/>
  <c r="Y165" i="10"/>
  <c r="Z165" i="10" s="1"/>
  <c r="Y194" i="10"/>
  <c r="Z194" i="10" s="1"/>
  <c r="Y166" i="10"/>
  <c r="Z166" i="10" s="1"/>
  <c r="Y243" i="10"/>
  <c r="Y88" i="10"/>
  <c r="Y244" i="10"/>
  <c r="Z244" i="10" s="1"/>
  <c r="Y103" i="10"/>
  <c r="Z103" i="10" s="1"/>
  <c r="Y102" i="10"/>
  <c r="Y187" i="10"/>
  <c r="Y202" i="10"/>
  <c r="Z202" i="10" s="1"/>
  <c r="Y131" i="10"/>
  <c r="Z131" i="10" s="1"/>
  <c r="Y232" i="10"/>
  <c r="Z232" i="10" s="1"/>
  <c r="Y121" i="10"/>
  <c r="Z121" i="10" s="1"/>
  <c r="Y89" i="10"/>
  <c r="Y90" i="10"/>
  <c r="Z90" i="10" s="1"/>
  <c r="Y91" i="10"/>
  <c r="Z91" i="10" s="1"/>
  <c r="Y92" i="10"/>
  <c r="Y93" i="10"/>
  <c r="Z93" i="10" s="1"/>
  <c r="Y246" i="10"/>
  <c r="Z246" i="10" s="1"/>
  <c r="Y221" i="10"/>
  <c r="Z221" i="10" s="1"/>
  <c r="Y179" i="10"/>
  <c r="Z179" i="10" s="1"/>
  <c r="Y143" i="10"/>
  <c r="Z143" i="10" s="1"/>
  <c r="Y209" i="10"/>
  <c r="Z209" i="10" s="1"/>
  <c r="Y247" i="10"/>
  <c r="Z247" i="10" s="1"/>
  <c r="Y248" i="10"/>
  <c r="Z248" i="10" s="1"/>
  <c r="Y150" i="10"/>
  <c r="Z150" i="10" s="1"/>
  <c r="Y226" i="10"/>
  <c r="Z226" i="10" s="1"/>
  <c r="Y205" i="10"/>
  <c r="Z205" i="10" s="1"/>
  <c r="Y200" i="10"/>
  <c r="Z200" i="10" s="1"/>
  <c r="Y249" i="10"/>
  <c r="Y254" i="10"/>
  <c r="Z254" i="10" s="1"/>
  <c r="Z135" i="10"/>
  <c r="Z224" i="10"/>
  <c r="Z130" i="10"/>
  <c r="Z147" i="10"/>
  <c r="Z113" i="10"/>
  <c r="Z233" i="10"/>
  <c r="Z6" i="10"/>
  <c r="Z181" i="10"/>
  <c r="Z198" i="10"/>
  <c r="Z9" i="10"/>
  <c r="Z10" i="10"/>
  <c r="Z169" i="10"/>
  <c r="Z19" i="10"/>
  <c r="Z211" i="10"/>
  <c r="Z197" i="10"/>
  <c r="Z124" i="10"/>
  <c r="Z42" i="10"/>
  <c r="Z43" i="10"/>
  <c r="Z44" i="10"/>
  <c r="Z236" i="10"/>
  <c r="Z156" i="10"/>
  <c r="Z160" i="10"/>
  <c r="Z71" i="10"/>
  <c r="Z183" i="10"/>
  <c r="Z161" i="10"/>
  <c r="Z79" i="10"/>
  <c r="Z190" i="10"/>
  <c r="Z191" i="10"/>
  <c r="Z192" i="10"/>
  <c r="Z193" i="10"/>
  <c r="Z243" i="10"/>
  <c r="Z88" i="10"/>
  <c r="Z102" i="10"/>
  <c r="Z187" i="10"/>
  <c r="Z249" i="10"/>
  <c r="AB135" i="10"/>
  <c r="AC135" i="10" s="1"/>
  <c r="AB105" i="10"/>
  <c r="AB224" i="10"/>
  <c r="AB130" i="10"/>
  <c r="AB147" i="10"/>
  <c r="AC147" i="10" s="1"/>
  <c r="AB113" i="10"/>
  <c r="AB137" i="10"/>
  <c r="AB99" i="10"/>
  <c r="AB146" i="10"/>
  <c r="AB2" i="10"/>
  <c r="AB216" i="10"/>
  <c r="AB3" i="10"/>
  <c r="AB144" i="10"/>
  <c r="AB119" i="10"/>
  <c r="AB207" i="10"/>
  <c r="AB134" i="10"/>
  <c r="AB152" i="10"/>
  <c r="AB118" i="10"/>
  <c r="AB4" i="10"/>
  <c r="AC4" i="10" s="1"/>
  <c r="AB233" i="10"/>
  <c r="AB178" i="10"/>
  <c r="AB5" i="10"/>
  <c r="AB6" i="10"/>
  <c r="AC6" i="10" s="1"/>
  <c r="AB181" i="10"/>
  <c r="AC181" i="10" s="1"/>
  <c r="AB100" i="10"/>
  <c r="AB7" i="10"/>
  <c r="AB8" i="10"/>
  <c r="AB182" i="10"/>
  <c r="AC182" i="10" s="1"/>
  <c r="AB198" i="10"/>
  <c r="AC198" i="10" s="1"/>
  <c r="AB222" i="10"/>
  <c r="AB9" i="10"/>
  <c r="AB10" i="10"/>
  <c r="AB11" i="10"/>
  <c r="AC11" i="10" s="1"/>
  <c r="AB12" i="10"/>
  <c r="AB13" i="10"/>
  <c r="AB203" i="10"/>
  <c r="AB212" i="10"/>
  <c r="AC212" i="10" s="1"/>
  <c r="AB14" i="10"/>
  <c r="AC14" i="10" s="1"/>
  <c r="AB235" i="10"/>
  <c r="AB15" i="10"/>
  <c r="AB16" i="10"/>
  <c r="AB17" i="10"/>
  <c r="AC17" i="10" s="1"/>
  <c r="AB136" i="10"/>
  <c r="AC136" i="10" s="1"/>
  <c r="AB115" i="10"/>
  <c r="AB97" i="10"/>
  <c r="AB18" i="10"/>
  <c r="AB169" i="10"/>
  <c r="AC169" i="10" s="1"/>
  <c r="AB19" i="10"/>
  <c r="AB20" i="10"/>
  <c r="AB122" i="10"/>
  <c r="AB21" i="10"/>
  <c r="AC21" i="10" s="1"/>
  <c r="AB228" i="10"/>
  <c r="AC228" i="10" s="1"/>
  <c r="AB22" i="10"/>
  <c r="AB23" i="10"/>
  <c r="AB24" i="10"/>
  <c r="AB25" i="10"/>
  <c r="AC25" i="10" s="1"/>
  <c r="AB26" i="10"/>
  <c r="AC26" i="10" s="1"/>
  <c r="AB27" i="10"/>
  <c r="AB28" i="10"/>
  <c r="AB214" i="10"/>
  <c r="AB125" i="10"/>
  <c r="AC125" i="10" s="1"/>
  <c r="AB129" i="10"/>
  <c r="AB29" i="10"/>
  <c r="AB30" i="10"/>
  <c r="AB31" i="10"/>
  <c r="AC31" i="10" s="1"/>
  <c r="AB32" i="10"/>
  <c r="AC32" i="10" s="1"/>
  <c r="AB33" i="10"/>
  <c r="AB34" i="10"/>
  <c r="AB35" i="10"/>
  <c r="AB36" i="10"/>
  <c r="AC36" i="10" s="1"/>
  <c r="AB94" i="10"/>
  <c r="AC94" i="10" s="1"/>
  <c r="AB211" i="10"/>
  <c r="AB197" i="10"/>
  <c r="AB206" i="10"/>
  <c r="AB132" i="10"/>
  <c r="AC132" i="10" s="1"/>
  <c r="AB106" i="10"/>
  <c r="AB120" i="10"/>
  <c r="AB148" i="10"/>
  <c r="AB124" i="10"/>
  <c r="AC124" i="10" s="1"/>
  <c r="AB37" i="10"/>
  <c r="AC37" i="10" s="1"/>
  <c r="AB38" i="10"/>
  <c r="AB39" i="10"/>
  <c r="AB40" i="10"/>
  <c r="AB41" i="10"/>
  <c r="AC41" i="10" s="1"/>
  <c r="AB42" i="10"/>
  <c r="AC42" i="10" s="1"/>
  <c r="AB43" i="10"/>
  <c r="AB44" i="10"/>
  <c r="AB45" i="10"/>
  <c r="AB46" i="10"/>
  <c r="AC46" i="10" s="1"/>
  <c r="AB47" i="10"/>
  <c r="AB48" i="10"/>
  <c r="AB49" i="10"/>
  <c r="AB50" i="10"/>
  <c r="AC50" i="10" s="1"/>
  <c r="AB51" i="10"/>
  <c r="AC51" i="10" s="1"/>
  <c r="AB52" i="10"/>
  <c r="AB53" i="10"/>
  <c r="AB54" i="10"/>
  <c r="AB55" i="10"/>
  <c r="AC55" i="10" s="1"/>
  <c r="AB201" i="10"/>
  <c r="AC201" i="10" s="1"/>
  <c r="AB158" i="10"/>
  <c r="AB56" i="10"/>
  <c r="AB110" i="10"/>
  <c r="AB236" i="10"/>
  <c r="AC236" i="10" s="1"/>
  <c r="AB57" i="10"/>
  <c r="AB58" i="10"/>
  <c r="AB109" i="10"/>
  <c r="AB210" i="10"/>
  <c r="AC210" i="10" s="1"/>
  <c r="AB59" i="10"/>
  <c r="AC59" i="10" s="1"/>
  <c r="AB138" i="10"/>
  <c r="AB60" i="10"/>
  <c r="AB61" i="10"/>
  <c r="AB62" i="10"/>
  <c r="AC62" i="10" s="1"/>
  <c r="AB63" i="10"/>
  <c r="AC63" i="10" s="1"/>
  <c r="AB133" i="10"/>
  <c r="AB156" i="10"/>
  <c r="AB140" i="10"/>
  <c r="AB126" i="10"/>
  <c r="AC126" i="10" s="1"/>
  <c r="AB139" i="10"/>
  <c r="AB64" i="10"/>
  <c r="AB65" i="10"/>
  <c r="AB66" i="10"/>
  <c r="AC66" i="10" s="1"/>
  <c r="AB174" i="10"/>
  <c r="AC174" i="10" s="1"/>
  <c r="AB67" i="10"/>
  <c r="AB68" i="10"/>
  <c r="AB170" i="10"/>
  <c r="AB69" i="10"/>
  <c r="AC69" i="10" s="1"/>
  <c r="AB70" i="10"/>
  <c r="AC70" i="10" s="1"/>
  <c r="AB160" i="10"/>
  <c r="AB71" i="10"/>
  <c r="AB183" i="10"/>
  <c r="AB151" i="10"/>
  <c r="AC151" i="10" s="1"/>
  <c r="AB184" i="10"/>
  <c r="AB127" i="10"/>
  <c r="AB128" i="10"/>
  <c r="AB153" i="10"/>
  <c r="AB155" i="10"/>
  <c r="AC155" i="10" s="1"/>
  <c r="AB149" i="10"/>
  <c r="AB72" i="10"/>
  <c r="AB73" i="10"/>
  <c r="AB74" i="10"/>
  <c r="AC74" i="10" s="1"/>
  <c r="AB96" i="10"/>
  <c r="AC96" i="10" s="1"/>
  <c r="AB101" i="10"/>
  <c r="AB161" i="10"/>
  <c r="AB75" i="10"/>
  <c r="AB234" i="10"/>
  <c r="AC234" i="10" s="1"/>
  <c r="AB111" i="10"/>
  <c r="AB95" i="10"/>
  <c r="AB180" i="10"/>
  <c r="AB154" i="10"/>
  <c r="AB159" i="10"/>
  <c r="AC159" i="10" s="1"/>
  <c r="AB123" i="10"/>
  <c r="AB117" i="10"/>
  <c r="AB76" i="10"/>
  <c r="AB77" i="10"/>
  <c r="AC77" i="10" s="1"/>
  <c r="AB229" i="10"/>
  <c r="AB145" i="10"/>
  <c r="AB116" i="10"/>
  <c r="AB227" i="10"/>
  <c r="AB173" i="10"/>
  <c r="AC173" i="10" s="1"/>
  <c r="AB217" i="10"/>
  <c r="AC217" i="10" s="1"/>
  <c r="AB218" i="10"/>
  <c r="AB78" i="10"/>
  <c r="AB141" i="10"/>
  <c r="AB114" i="10"/>
  <c r="AC114" i="10" s="1"/>
  <c r="AB171" i="10"/>
  <c r="AB98" i="10"/>
  <c r="AB175" i="10"/>
  <c r="AB213" i="10"/>
  <c r="AC213" i="10" s="1"/>
  <c r="AB237" i="10"/>
  <c r="AC237" i="10" s="1"/>
  <c r="AB79" i="10"/>
  <c r="AB80" i="10"/>
  <c r="AB81" i="10"/>
  <c r="AB82" i="10"/>
  <c r="AC82" i="10" s="1"/>
  <c r="AB238" i="10"/>
  <c r="AC238" i="10" s="1"/>
  <c r="AB239" i="10"/>
  <c r="AB107" i="10"/>
  <c r="AB240" i="10"/>
  <c r="AC240" i="10" s="1"/>
  <c r="AB83" i="10"/>
  <c r="AC83" i="10" s="1"/>
  <c r="AB84" i="10"/>
  <c r="AB164" i="10"/>
  <c r="AB172" i="10"/>
  <c r="AB157" i="10"/>
  <c r="AC157" i="10" s="1"/>
  <c r="AB241" i="10"/>
  <c r="AC241" i="10" s="1"/>
  <c r="AB85" i="10"/>
  <c r="AC85" i="10" s="1"/>
  <c r="AB108" i="10"/>
  <c r="AB86" i="10"/>
  <c r="AB87" i="10"/>
  <c r="AC87" i="10" s="1"/>
  <c r="AB242" i="10"/>
  <c r="AC242" i="10" s="1"/>
  <c r="AB215" i="10"/>
  <c r="AB112" i="10"/>
  <c r="AB230" i="10"/>
  <c r="AC230" i="10" s="1"/>
  <c r="AB219" i="10"/>
  <c r="AC219" i="10" s="1"/>
  <c r="AB208" i="10"/>
  <c r="AB185" i="10"/>
  <c r="AB188" i="10"/>
  <c r="AB189" i="10"/>
  <c r="AC189" i="10" s="1"/>
  <c r="AB190" i="10"/>
  <c r="AC190" i="10" s="1"/>
  <c r="AB231" i="10"/>
  <c r="AB191" i="10"/>
  <c r="AB192" i="10"/>
  <c r="AB193" i="10"/>
  <c r="AC193" i="10" s="1"/>
  <c r="AB204" i="10"/>
  <c r="AC204" i="10" s="1"/>
  <c r="AB165" i="10"/>
  <c r="AB194" i="10"/>
  <c r="AB166" i="10"/>
  <c r="AC166" i="10" s="1"/>
  <c r="AB199" i="10"/>
  <c r="AC199" i="10" s="1"/>
  <c r="AB167" i="10"/>
  <c r="AB162" i="10"/>
  <c r="AB195" i="10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2" i="10"/>
  <c r="AB131" i="10"/>
  <c r="AB232" i="10"/>
  <c r="AC232" i="10" s="1"/>
  <c r="AB245" i="10"/>
  <c r="AB225" i="10"/>
  <c r="AC225" i="10" s="1"/>
  <c r="AB220" i="10"/>
  <c r="AB104" i="10"/>
  <c r="AC104" i="10" s="1"/>
  <c r="AB121" i="10"/>
  <c r="AC12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B221" i="10"/>
  <c r="AC221" i="10" s="1"/>
  <c r="AB179" i="10"/>
  <c r="AC179" i="10" s="1"/>
  <c r="AB176" i="10"/>
  <c r="AC176" i="10" s="1"/>
  <c r="AB168" i="10"/>
  <c r="AC168" i="10" s="1"/>
  <c r="AB177" i="10"/>
  <c r="AB163" i="10"/>
  <c r="AB142" i="10"/>
  <c r="AC142" i="10" s="1"/>
  <c r="AB143" i="10"/>
  <c r="AC143" i="10" s="1"/>
  <c r="AB209" i="10"/>
  <c r="AC209" i="10" s="1"/>
  <c r="AB247" i="10"/>
  <c r="AC247" i="10" s="1"/>
  <c r="AB248" i="10"/>
  <c r="AB150" i="10"/>
  <c r="AC150" i="10" s="1"/>
  <c r="AB226" i="10"/>
  <c r="AC226" i="10" s="1"/>
  <c r="AB205" i="10"/>
  <c r="AB200" i="10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05" i="10"/>
  <c r="AC224" i="10"/>
  <c r="AC130" i="10"/>
  <c r="AC113" i="10"/>
  <c r="AC137" i="10"/>
  <c r="AC99" i="10"/>
  <c r="AC146" i="10"/>
  <c r="AC2" i="10"/>
  <c r="AC216" i="10"/>
  <c r="AC3" i="10"/>
  <c r="AC144" i="10"/>
  <c r="AC119" i="10"/>
  <c r="AC207" i="10"/>
  <c r="AC134" i="10"/>
  <c r="AC152" i="10"/>
  <c r="AC118" i="10"/>
  <c r="AC233" i="10"/>
  <c r="AC178" i="10"/>
  <c r="AC5" i="10"/>
  <c r="AC100" i="10"/>
  <c r="AC7" i="10"/>
  <c r="AC8" i="10"/>
  <c r="AC222" i="10"/>
  <c r="AC9" i="10"/>
  <c r="AC10" i="10"/>
  <c r="AC12" i="10"/>
  <c r="AC13" i="10"/>
  <c r="AC203" i="10"/>
  <c r="AC235" i="10"/>
  <c r="AC15" i="10"/>
  <c r="AC16" i="10"/>
  <c r="AC115" i="10"/>
  <c r="AC97" i="10"/>
  <c r="AC18" i="10"/>
  <c r="AC19" i="10"/>
  <c r="AC20" i="10"/>
  <c r="AC122" i="10"/>
  <c r="AC22" i="10"/>
  <c r="AC23" i="10"/>
  <c r="AC24" i="10"/>
  <c r="AC27" i="10"/>
  <c r="AC28" i="10"/>
  <c r="AC214" i="10"/>
  <c r="AC129" i="10"/>
  <c r="AC29" i="10"/>
  <c r="AC30" i="10"/>
  <c r="AC33" i="10"/>
  <c r="AC34" i="10"/>
  <c r="AC35" i="10"/>
  <c r="AC211" i="10"/>
  <c r="AC197" i="10"/>
  <c r="AC206" i="10"/>
  <c r="AC106" i="10"/>
  <c r="AC120" i="10"/>
  <c r="AC148" i="10"/>
  <c r="AC38" i="10"/>
  <c r="AC39" i="10"/>
  <c r="AC40" i="10"/>
  <c r="AC43" i="10"/>
  <c r="AC44" i="10"/>
  <c r="AC45" i="10"/>
  <c r="AC47" i="10"/>
  <c r="AC48" i="10"/>
  <c r="AC49" i="10"/>
  <c r="AC52" i="10"/>
  <c r="AC53" i="10"/>
  <c r="AC54" i="10"/>
  <c r="AC158" i="10"/>
  <c r="AC56" i="10"/>
  <c r="AC110" i="10"/>
  <c r="AC57" i="10"/>
  <c r="AC58" i="10"/>
  <c r="AC109" i="10"/>
  <c r="AC138" i="10"/>
  <c r="AC60" i="10"/>
  <c r="AC61" i="10"/>
  <c r="AC133" i="10"/>
  <c r="AC156" i="10"/>
  <c r="AC140" i="10"/>
  <c r="AC139" i="10"/>
  <c r="AC64" i="10"/>
  <c r="AC65" i="10"/>
  <c r="AC67" i="10"/>
  <c r="AC68" i="10"/>
  <c r="AC170" i="10"/>
  <c r="AC160" i="10"/>
  <c r="AC71" i="10"/>
  <c r="AC183" i="10"/>
  <c r="AC184" i="10"/>
  <c r="AC127" i="10"/>
  <c r="AC128" i="10"/>
  <c r="AC153" i="10"/>
  <c r="AC149" i="10"/>
  <c r="AC72" i="10"/>
  <c r="AC73" i="10"/>
  <c r="AC101" i="10"/>
  <c r="AC161" i="10"/>
  <c r="AC75" i="10"/>
  <c r="AC111" i="10"/>
  <c r="AC95" i="10"/>
  <c r="AC180" i="10"/>
  <c r="AC154" i="10"/>
  <c r="AC123" i="10"/>
  <c r="AC117" i="10"/>
  <c r="AC76" i="10"/>
  <c r="AC229" i="10"/>
  <c r="AC145" i="10"/>
  <c r="AC116" i="10"/>
  <c r="AC227" i="10"/>
  <c r="AC218" i="10"/>
  <c r="AC78" i="10"/>
  <c r="AC141" i="10"/>
  <c r="AC171" i="10"/>
  <c r="AC98" i="10"/>
  <c r="AC175" i="10"/>
  <c r="AC79" i="10"/>
  <c r="AC80" i="10"/>
  <c r="AC81" i="10"/>
  <c r="AC239" i="10"/>
  <c r="AC107" i="10"/>
  <c r="AC84" i="10"/>
  <c r="AC164" i="10"/>
  <c r="AC172" i="10"/>
  <c r="AC108" i="10"/>
  <c r="AC86" i="10"/>
  <c r="AC215" i="10"/>
  <c r="AC112" i="10"/>
  <c r="AC208" i="10"/>
  <c r="AC185" i="10"/>
  <c r="AC188" i="10"/>
  <c r="AC231" i="10"/>
  <c r="AC191" i="10"/>
  <c r="AC192" i="10"/>
  <c r="AC165" i="10"/>
  <c r="AC194" i="10"/>
  <c r="AC167" i="10"/>
  <c r="AC162" i="10"/>
  <c r="AC195" i="10"/>
  <c r="AC202" i="10"/>
  <c r="AC131" i="10"/>
  <c r="AC245" i="10"/>
  <c r="AC220" i="10"/>
  <c r="AC246" i="10"/>
  <c r="AC177" i="10"/>
  <c r="AC163" i="10"/>
  <c r="AC248" i="10"/>
  <c r="AC205" i="10"/>
  <c r="AC200" i="10"/>
  <c r="N105" i="42" l="1"/>
  <c r="N7" i="42"/>
  <c r="N21" i="42"/>
  <c r="N35" i="42"/>
  <c r="N49" i="42"/>
  <c r="N63" i="42"/>
  <c r="N77" i="42"/>
  <c r="P43" i="39"/>
  <c r="P322" i="39"/>
  <c r="P395" i="39"/>
  <c r="P363" i="39"/>
  <c r="P321" i="39"/>
  <c r="P237" i="39"/>
  <c r="P167" i="39"/>
  <c r="P125" i="39"/>
  <c r="P83" i="39"/>
  <c r="P41" i="39"/>
  <c r="P394" i="39"/>
  <c r="P393" i="39"/>
  <c r="P238" i="39"/>
  <c r="P351" i="39"/>
  <c r="P197" i="39"/>
  <c r="P392" i="39"/>
  <c r="P84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42" i="39"/>
  <c r="U424" i="39"/>
  <c r="U326" i="39"/>
  <c r="P126" i="39"/>
  <c r="P435" i="39"/>
  <c r="P239" i="39"/>
  <c r="P196" i="39"/>
  <c r="P449" i="39"/>
  <c r="P56" i="39"/>
  <c r="P27" i="39"/>
  <c r="P446" i="39"/>
  <c r="P418" i="39"/>
  <c r="P390" i="39"/>
  <c r="P110" i="39"/>
  <c r="P82" i="39"/>
  <c r="P68" i="39"/>
  <c r="P54" i="39"/>
  <c r="P40" i="39"/>
  <c r="P29" i="39"/>
  <c r="P13" i="39"/>
  <c r="P269" i="39"/>
  <c r="P460" i="39"/>
  <c r="P432" i="39"/>
  <c r="P404" i="39"/>
  <c r="P96" i="39"/>
  <c r="P240" i="39"/>
  <c r="P115" i="39"/>
  <c r="P226" i="39"/>
  <c r="P140" i="39"/>
  <c r="P139" i="39"/>
  <c r="P114" i="39"/>
  <c r="P57" i="39"/>
  <c r="P69" i="39"/>
  <c r="P353" i="39"/>
  <c r="P112" i="39"/>
  <c r="P352" i="39"/>
  <c r="P199" i="39"/>
  <c r="P463" i="39"/>
  <c r="P421" i="39"/>
  <c r="P407" i="39"/>
  <c r="P379" i="39"/>
  <c r="P365" i="39"/>
  <c r="P337" i="39"/>
  <c r="P323" i="39"/>
  <c r="P309" i="39"/>
  <c r="P295" i="39"/>
  <c r="P267" i="39"/>
  <c r="P253" i="39"/>
  <c r="P225" i="39"/>
  <c r="P211" i="39"/>
  <c r="P183" i="39"/>
  <c r="P169" i="39"/>
  <c r="P141" i="39"/>
  <c r="P113" i="39"/>
  <c r="P15" i="39"/>
  <c r="P2" i="39"/>
  <c r="P448" i="39"/>
  <c r="P406" i="39"/>
  <c r="P364" i="39"/>
  <c r="P336" i="39"/>
  <c r="P308" i="39"/>
  <c r="P266" i="39"/>
  <c r="P224" i="39"/>
  <c r="P182" i="39"/>
  <c r="P154" i="39"/>
  <c r="P28" i="39"/>
  <c r="P447" i="39"/>
  <c r="P419" i="39"/>
  <c r="P377" i="39"/>
  <c r="P335" i="39"/>
  <c r="P307" i="39"/>
  <c r="P265" i="39"/>
  <c r="P223" i="39"/>
  <c r="P195" i="39"/>
  <c r="P153" i="39"/>
  <c r="P198" i="39"/>
  <c r="P73" i="39"/>
  <c r="P433" i="39"/>
  <c r="P280" i="39"/>
  <c r="P462" i="39"/>
  <c r="P420" i="39"/>
  <c r="P378" i="39"/>
  <c r="P350" i="39"/>
  <c r="P294" i="39"/>
  <c r="P252" i="39"/>
  <c r="P210" i="39"/>
  <c r="P168" i="39"/>
  <c r="P14" i="39"/>
  <c r="P279" i="39"/>
  <c r="P461" i="39"/>
  <c r="P405" i="39"/>
  <c r="P391" i="39"/>
  <c r="P349" i="39"/>
  <c r="P293" i="39"/>
  <c r="P251" i="39"/>
  <c r="P209" i="39"/>
  <c r="P181" i="39"/>
  <c r="P55" i="39"/>
  <c r="P465" i="39"/>
  <c r="P44" i="39"/>
  <c r="P111" i="39"/>
  <c r="P464" i="39"/>
  <c r="P98" i="39"/>
  <c r="P97" i="39"/>
  <c r="P436" i="39"/>
  <c r="P311" i="39"/>
  <c r="P71" i="39"/>
  <c r="P70" i="39"/>
  <c r="P310" i="39"/>
  <c r="P157" i="39"/>
  <c r="P95" i="39"/>
  <c r="P430" i="39"/>
  <c r="P332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19" i="39"/>
  <c r="P33" i="39"/>
  <c r="P47" i="39"/>
  <c r="P61" i="39"/>
  <c r="P75" i="39"/>
  <c r="P89" i="39"/>
  <c r="P103" i="39"/>
  <c r="P117" i="39"/>
  <c r="P131" i="39"/>
  <c r="P145" i="39"/>
  <c r="P159" i="39"/>
  <c r="P173" i="39"/>
  <c r="P187" i="39"/>
  <c r="P201" i="39"/>
  <c r="P215" i="39"/>
  <c r="P229" i="39"/>
  <c r="P243" i="39"/>
  <c r="P257" i="39"/>
  <c r="P271" i="39"/>
  <c r="P285" i="39"/>
  <c r="P299" i="39"/>
  <c r="P313" i="39"/>
  <c r="P327" i="39"/>
  <c r="P341" i="39"/>
  <c r="P355" i="39"/>
  <c r="P369" i="39"/>
  <c r="P383" i="39"/>
  <c r="P397" i="39"/>
  <c r="P411" i="39"/>
  <c r="P425" i="39"/>
  <c r="P439" i="39"/>
  <c r="P453" i="39"/>
  <c r="P467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244" i="39"/>
  <c r="P258" i="39"/>
  <c r="P272" i="39"/>
  <c r="P286" i="39"/>
  <c r="P300" i="39"/>
  <c r="P314" i="39"/>
  <c r="P328" i="39"/>
  <c r="P342" i="39"/>
  <c r="P356" i="39"/>
  <c r="P370" i="39"/>
  <c r="P384" i="39"/>
  <c r="P398" i="39"/>
  <c r="P412" i="39"/>
  <c r="P426" i="39"/>
  <c r="P440" i="39"/>
  <c r="P454" i="39"/>
  <c r="P468" i="39"/>
  <c r="P7" i="39"/>
  <c r="P21" i="39"/>
  <c r="P35" i="39"/>
  <c r="P49" i="39"/>
  <c r="P63" i="39"/>
  <c r="P77" i="39"/>
  <c r="P91" i="39"/>
  <c r="P105" i="39"/>
  <c r="P119" i="39"/>
  <c r="P133" i="39"/>
  <c r="P147" i="39"/>
  <c r="P161" i="39"/>
  <c r="P175" i="39"/>
  <c r="P189" i="39"/>
  <c r="P203" i="39"/>
  <c r="P217" i="39"/>
  <c r="P231" i="39"/>
  <c r="P245" i="39"/>
  <c r="P259" i="39"/>
  <c r="P273" i="39"/>
  <c r="P287" i="39"/>
  <c r="P301" i="39"/>
  <c r="P315" i="39"/>
  <c r="P329" i="39"/>
  <c r="P343" i="39"/>
  <c r="P357" i="39"/>
  <c r="P371" i="39"/>
  <c r="P385" i="39"/>
  <c r="P399" i="39"/>
  <c r="P413" i="39"/>
  <c r="P427" i="39"/>
  <c r="P441" i="39"/>
  <c r="P455" i="39"/>
  <c r="P469" i="39"/>
  <c r="P8" i="39"/>
  <c r="P22" i="39"/>
  <c r="P36" i="39"/>
  <c r="P50" i="39"/>
  <c r="P64" i="39"/>
  <c r="P78" i="39"/>
  <c r="P92" i="39"/>
  <c r="P106" i="39"/>
  <c r="P120" i="39"/>
  <c r="P134" i="39"/>
  <c r="P148" i="39"/>
  <c r="P162" i="39"/>
  <c r="P176" i="39"/>
  <c r="P190" i="39"/>
  <c r="P204" i="39"/>
  <c r="P218" i="39"/>
  <c r="P232" i="39"/>
  <c r="P246" i="39"/>
  <c r="P260" i="39"/>
  <c r="P274" i="39"/>
  <c r="P288" i="39"/>
  <c r="P302" i="39"/>
  <c r="P316" i="39"/>
  <c r="P330" i="39"/>
  <c r="P344" i="39"/>
  <c r="P358" i="39"/>
  <c r="P372" i="39"/>
  <c r="P386" i="39"/>
  <c r="P400" i="39"/>
  <c r="P414" i="39"/>
  <c r="P428" i="39"/>
  <c r="P442" i="39"/>
  <c r="P456" i="39"/>
  <c r="P470" i="39"/>
  <c r="P9" i="39"/>
  <c r="P23" i="39"/>
  <c r="P37" i="39"/>
  <c r="P51" i="39"/>
  <c r="P65" i="39"/>
  <c r="P79" i="39"/>
  <c r="P93" i="39"/>
  <c r="P107" i="39"/>
  <c r="P121" i="39"/>
  <c r="P135" i="39"/>
  <c r="P149" i="39"/>
  <c r="P163" i="39"/>
  <c r="P177" i="39"/>
  <c r="P191" i="39"/>
  <c r="P205" i="39"/>
  <c r="P219" i="39"/>
  <c r="P233" i="39"/>
  <c r="P247" i="39"/>
  <c r="P261" i="39"/>
  <c r="P275" i="39"/>
  <c r="P289" i="39"/>
  <c r="P303" i="39"/>
  <c r="P317" i="39"/>
  <c r="P331" i="39"/>
  <c r="P345" i="39"/>
  <c r="P359" i="39"/>
  <c r="P373" i="39"/>
  <c r="P387" i="39"/>
  <c r="P401" i="39"/>
  <c r="P415" i="39"/>
  <c r="P429" i="39"/>
  <c r="P443" i="39"/>
  <c r="P457" i="39"/>
  <c r="P471" i="39"/>
  <c r="P10" i="39"/>
  <c r="P380" i="39"/>
  <c r="P339" i="39"/>
  <c r="P184" i="39"/>
  <c r="P143" i="39"/>
  <c r="P67" i="39"/>
  <c r="P444" i="39"/>
  <c r="P346" i="39"/>
  <c r="P24" i="39"/>
  <c r="P338" i="39"/>
  <c r="P297" i="39"/>
  <c r="P142" i="39"/>
  <c r="P101" i="39"/>
  <c r="P39" i="39"/>
  <c r="P66" i="39"/>
  <c r="P451" i="39"/>
  <c r="P296" i="39"/>
  <c r="P255" i="39"/>
  <c r="P100" i="39"/>
  <c r="P59" i="39"/>
  <c r="P376" i="39"/>
  <c r="P348" i="39"/>
  <c r="P320" i="39"/>
  <c r="P292" i="39"/>
  <c r="P264" i="39"/>
  <c r="P236" i="39"/>
  <c r="P208" i="39"/>
  <c r="P180" i="39"/>
  <c r="P166" i="39"/>
  <c r="P138" i="39"/>
  <c r="P12" i="39"/>
  <c r="P423" i="39"/>
  <c r="P31" i="39"/>
  <c r="P459" i="39"/>
  <c r="P431" i="39"/>
  <c r="P403" i="39"/>
  <c r="P375" i="39"/>
  <c r="P347" i="39"/>
  <c r="P319" i="39"/>
  <c r="P291" i="39"/>
  <c r="P263" i="39"/>
  <c r="P249" i="39"/>
  <c r="P221" i="39"/>
  <c r="P193" i="39"/>
  <c r="P165" i="39"/>
  <c r="P123" i="39"/>
  <c r="P11" i="39"/>
  <c r="P185" i="39"/>
  <c r="P416" i="39"/>
  <c r="P388" i="39"/>
  <c r="P360" i="39"/>
  <c r="P304" i="39"/>
  <c r="P290" i="39"/>
  <c r="P262" i="39"/>
  <c r="P248" i="39"/>
  <c r="P234" i="39"/>
  <c r="P220" i="39"/>
  <c r="P206" i="39"/>
  <c r="P192" i="39"/>
  <c r="P178" i="39"/>
  <c r="P164" i="39"/>
  <c r="P150" i="39"/>
  <c r="P136" i="39"/>
  <c r="P122" i="39"/>
  <c r="P94" i="39"/>
  <c r="P450" i="39"/>
  <c r="P409" i="39"/>
  <c r="P254" i="39"/>
  <c r="P213" i="39"/>
  <c r="P58" i="39"/>
  <c r="P17" i="39"/>
  <c r="P362" i="39"/>
  <c r="P334" i="39"/>
  <c r="P306" i="39"/>
  <c r="P278" i="39"/>
  <c r="P250" i="39"/>
  <c r="P222" i="39"/>
  <c r="P194" i="39"/>
  <c r="P152" i="39"/>
  <c r="P124" i="39"/>
  <c r="P26" i="39"/>
  <c r="P227" i="39"/>
  <c r="P72" i="39"/>
  <c r="P445" i="39"/>
  <c r="P417" i="39"/>
  <c r="P389" i="39"/>
  <c r="P361" i="39"/>
  <c r="P333" i="39"/>
  <c r="P305" i="39"/>
  <c r="P277" i="39"/>
  <c r="P235" i="39"/>
  <c r="P207" i="39"/>
  <c r="P179" i="39"/>
  <c r="P151" i="39"/>
  <c r="P137" i="39"/>
  <c r="P25" i="39"/>
  <c r="P30" i="39"/>
  <c r="P458" i="39"/>
  <c r="P402" i="39"/>
  <c r="P374" i="39"/>
  <c r="P318" i="39"/>
  <c r="P276" i="39"/>
  <c r="P10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08" i="39"/>
  <c r="P367" i="39"/>
  <c r="P212" i="39"/>
  <c r="P171" i="39"/>
  <c r="P16" i="39"/>
  <c r="P53" i="39"/>
  <c r="P381" i="39"/>
  <c r="P52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66" i="39"/>
  <c r="P325" i="39"/>
  <c r="P170" i="39"/>
  <c r="P129" i="39"/>
  <c r="P109" i="39"/>
  <c r="P422" i="39"/>
  <c r="P38" i="39"/>
  <c r="P324" i="39"/>
  <c r="P283" i="39"/>
  <c r="P128" i="39"/>
  <c r="P87" i="39"/>
  <c r="P268" i="39"/>
  <c r="P81" i="39"/>
  <c r="P80" i="39"/>
  <c r="P437" i="39"/>
  <c r="P282" i="39"/>
  <c r="P241" i="39"/>
  <c r="P86" i="39"/>
  <c r="P45" i="39"/>
  <c r="L44" i="34"/>
  <c r="L37" i="34"/>
  <c r="L23" i="34"/>
  <c r="L9" i="34"/>
  <c r="N97" i="34"/>
  <c r="O97" i="34" s="1"/>
  <c r="Q97" i="34" s="1"/>
  <c r="N12" i="34"/>
  <c r="O12" i="34" s="1"/>
  <c r="Q12" i="34" s="1"/>
  <c r="L43" i="34"/>
  <c r="N106" i="34"/>
  <c r="O106" i="34" s="1"/>
  <c r="Q106" i="34" s="1"/>
  <c r="Q47" i="34"/>
  <c r="L42" i="34"/>
  <c r="Q116" i="34"/>
  <c r="Q89" i="34"/>
  <c r="M92" i="34"/>
  <c r="M64" i="34"/>
  <c r="M36" i="34"/>
  <c r="M8" i="34"/>
  <c r="L2" i="34"/>
  <c r="N84" i="34"/>
  <c r="O84" i="34" s="1"/>
  <c r="Q84" i="34" s="1"/>
  <c r="Q5" i="34"/>
  <c r="L78" i="34"/>
  <c r="L58" i="34"/>
  <c r="L57" i="34"/>
  <c r="L116" i="34"/>
  <c r="M112" i="34"/>
  <c r="M28" i="34"/>
  <c r="Q92" i="34"/>
  <c r="Q78" i="34"/>
  <c r="Q64" i="34"/>
  <c r="Q50" i="34"/>
  <c r="Q36" i="34"/>
  <c r="Q8" i="34"/>
  <c r="L16" i="34"/>
  <c r="L115" i="34"/>
  <c r="Q22" i="34"/>
  <c r="Q75" i="34"/>
  <c r="Q33" i="34"/>
  <c r="N105" i="34"/>
  <c r="O105" i="34" s="1"/>
  <c r="Q105" i="34" s="1"/>
  <c r="N91" i="34"/>
  <c r="O91" i="34" s="1"/>
  <c r="Q91" i="34" s="1"/>
  <c r="N77" i="34"/>
  <c r="O77" i="34" s="1"/>
  <c r="Q77" i="34" s="1"/>
  <c r="N63" i="34"/>
  <c r="O63" i="34" s="1"/>
  <c r="Q63" i="34" s="1"/>
  <c r="Q49" i="34"/>
  <c r="Q35" i="34"/>
  <c r="Q21" i="34"/>
  <c r="Q7" i="34"/>
  <c r="L15" i="34"/>
  <c r="L114" i="34"/>
  <c r="L100" i="34"/>
  <c r="L86" i="34"/>
  <c r="L72" i="34"/>
  <c r="L12" i="34"/>
  <c r="L50" i="34"/>
  <c r="L113" i="34"/>
  <c r="L99" i="34"/>
  <c r="L85" i="34"/>
  <c r="L71" i="34"/>
  <c r="M78" i="34"/>
  <c r="M50" i="34"/>
  <c r="M22" i="34"/>
  <c r="L102" i="34"/>
  <c r="L88" i="34"/>
  <c r="L60" i="34"/>
  <c r="L46" i="34"/>
  <c r="L18" i="34"/>
  <c r="L92" i="34"/>
  <c r="L48" i="34"/>
  <c r="L30" i="34"/>
  <c r="L101" i="34"/>
  <c r="L87" i="34"/>
  <c r="Q51" i="34"/>
  <c r="Q102" i="34"/>
  <c r="Q4" i="34"/>
  <c r="Q100" i="34"/>
  <c r="Q86" i="34"/>
  <c r="Q113" i="34"/>
  <c r="Q99" i="34"/>
  <c r="Q40" i="34"/>
  <c r="Q26" i="34"/>
  <c r="Q66" i="34"/>
  <c r="Q52" i="34"/>
  <c r="R99" i="34"/>
  <c r="R43" i="34"/>
  <c r="N115" i="34"/>
  <c r="O115" i="34" s="1"/>
  <c r="Q115" i="34" s="1"/>
  <c r="M77" i="34"/>
  <c r="N114" i="34"/>
  <c r="O114" i="34" s="1"/>
  <c r="Q114" i="34" s="1"/>
  <c r="N100" i="34"/>
  <c r="O100" i="34" s="1"/>
  <c r="N86" i="34"/>
  <c r="O86" i="34" s="1"/>
  <c r="N72" i="34"/>
  <c r="O72" i="34" s="1"/>
  <c r="Q72" i="34" s="1"/>
  <c r="N58" i="34"/>
  <c r="O58" i="34" s="1"/>
  <c r="Q58" i="34" s="1"/>
  <c r="N44" i="34"/>
  <c r="O44" i="34" s="1"/>
  <c r="Q44" i="34" s="1"/>
  <c r="N30" i="34"/>
  <c r="O30" i="34" s="1"/>
  <c r="Q30" i="34" s="1"/>
  <c r="N16" i="34"/>
  <c r="O16" i="34" s="1"/>
  <c r="Q16" i="34" s="1"/>
  <c r="N2" i="34"/>
  <c r="O2" i="34" s="1"/>
  <c r="Q2" i="34" s="1"/>
  <c r="R113" i="34"/>
  <c r="R85" i="34"/>
  <c r="R57" i="34"/>
  <c r="R29" i="34"/>
  <c r="R15" i="34"/>
  <c r="N101" i="34"/>
  <c r="O101" i="34" s="1"/>
  <c r="Q101" i="34" s="1"/>
  <c r="N87" i="34"/>
  <c r="O87" i="34" s="1"/>
  <c r="Q87" i="34" s="1"/>
  <c r="N73" i="34"/>
  <c r="O73" i="34" s="1"/>
  <c r="Q73" i="34" s="1"/>
  <c r="N59" i="34"/>
  <c r="O59" i="34" s="1"/>
  <c r="Q59" i="34" s="1"/>
  <c r="N45" i="34"/>
  <c r="O45" i="34" s="1"/>
  <c r="Q45" i="34" s="1"/>
  <c r="N31" i="34"/>
  <c r="O31" i="34" s="1"/>
  <c r="Q31" i="34" s="1"/>
  <c r="N17" i="34"/>
  <c r="O17" i="34" s="1"/>
  <c r="Q17" i="34" s="1"/>
  <c r="N3" i="34"/>
  <c r="O3" i="34" s="1"/>
  <c r="Q3" i="34" s="1"/>
  <c r="M105" i="34"/>
  <c r="M91" i="34"/>
  <c r="M63" i="34"/>
  <c r="M49" i="34"/>
  <c r="M35" i="34"/>
  <c r="M21" i="34"/>
  <c r="M7" i="34"/>
  <c r="N113" i="34"/>
  <c r="O113" i="34" s="1"/>
  <c r="N99" i="34"/>
  <c r="O99" i="34" s="1"/>
  <c r="N85" i="34"/>
  <c r="O85" i="34" s="1"/>
  <c r="Q85" i="34" s="1"/>
  <c r="N71" i="34"/>
  <c r="O71" i="34" s="1"/>
  <c r="N57" i="34"/>
  <c r="O57" i="34" s="1"/>
  <c r="Q57" i="34" s="1"/>
  <c r="N43" i="34"/>
  <c r="O43" i="34" s="1"/>
  <c r="Q43" i="34" s="1"/>
  <c r="N29" i="34"/>
  <c r="O29" i="34" s="1"/>
  <c r="Q29" i="34" s="1"/>
  <c r="N15" i="34"/>
  <c r="O15" i="34" s="1"/>
  <c r="Q15" i="34" s="1"/>
  <c r="R110" i="34"/>
  <c r="R96" i="34"/>
  <c r="R82" i="34"/>
  <c r="R68" i="34"/>
  <c r="R54" i="34"/>
  <c r="R40" i="34"/>
  <c r="R26" i="34"/>
  <c r="R12" i="34"/>
  <c r="M116" i="34"/>
  <c r="M102" i="34"/>
  <c r="M88" i="34"/>
  <c r="M74" i="34"/>
  <c r="M60" i="34"/>
  <c r="M46" i="34"/>
  <c r="M32" i="34"/>
  <c r="M18" i="34"/>
  <c r="M4" i="34"/>
  <c r="R109" i="34"/>
  <c r="R95" i="34"/>
  <c r="R81" i="34"/>
  <c r="R67" i="34"/>
  <c r="R53" i="34"/>
  <c r="R39" i="34"/>
  <c r="R25" i="34"/>
  <c r="R11" i="34"/>
  <c r="Q71" i="34"/>
  <c r="M101" i="34"/>
  <c r="M87" i="34"/>
  <c r="M73" i="34"/>
  <c r="M59" i="34"/>
  <c r="M45" i="34"/>
  <c r="M31" i="34"/>
  <c r="M17" i="34"/>
  <c r="M3" i="34"/>
  <c r="N88" i="34"/>
  <c r="O88" i="34" s="1"/>
  <c r="Q88" i="34" s="1"/>
  <c r="N46" i="34"/>
  <c r="O46" i="34" s="1"/>
  <c r="Q46" i="34" s="1"/>
  <c r="N4" i="34"/>
  <c r="O4" i="34" s="1"/>
  <c r="R108" i="34"/>
  <c r="R94" i="34"/>
  <c r="R80" i="34"/>
  <c r="R66" i="34"/>
  <c r="R52" i="34"/>
  <c r="R38" i="34"/>
  <c r="R24" i="34"/>
  <c r="R10" i="34"/>
  <c r="N110" i="34"/>
  <c r="O110" i="34" s="1"/>
  <c r="Q110" i="34" s="1"/>
  <c r="N96" i="34"/>
  <c r="O96" i="34" s="1"/>
  <c r="Q96" i="34" s="1"/>
  <c r="N82" i="34"/>
  <c r="O82" i="34" s="1"/>
  <c r="Q82" i="34" s="1"/>
  <c r="N68" i="34"/>
  <c r="O68" i="34" s="1"/>
  <c r="Q68" i="34" s="1"/>
  <c r="N54" i="34"/>
  <c r="O54" i="34" s="1"/>
  <c r="Q54" i="34" s="1"/>
  <c r="N40" i="34"/>
  <c r="O40" i="34" s="1"/>
  <c r="N26" i="34"/>
  <c r="O26" i="34" s="1"/>
  <c r="R107" i="34"/>
  <c r="R93" i="34"/>
  <c r="R79" i="34"/>
  <c r="R65" i="34"/>
  <c r="R51" i="34"/>
  <c r="R37" i="34"/>
  <c r="R23" i="34"/>
  <c r="R9" i="34"/>
  <c r="N109" i="34"/>
  <c r="O109" i="34" s="1"/>
  <c r="Q109" i="34" s="1"/>
  <c r="N95" i="34"/>
  <c r="O95" i="34" s="1"/>
  <c r="Q95" i="34" s="1"/>
  <c r="N81" i="34"/>
  <c r="O81" i="34" s="1"/>
  <c r="Q81" i="34" s="1"/>
  <c r="N67" i="34"/>
  <c r="O67" i="34" s="1"/>
  <c r="Q67" i="34" s="1"/>
  <c r="N53" i="34"/>
  <c r="O53" i="34" s="1"/>
  <c r="Q53" i="34" s="1"/>
  <c r="N39" i="34"/>
  <c r="O39" i="34" s="1"/>
  <c r="Q39" i="34" s="1"/>
  <c r="N25" i="34"/>
  <c r="O25" i="34" s="1"/>
  <c r="Q25" i="34" s="1"/>
  <c r="N11" i="34"/>
  <c r="O11" i="34" s="1"/>
  <c r="Q11" i="34" s="1"/>
  <c r="N102" i="34"/>
  <c r="O102" i="34" s="1"/>
  <c r="N74" i="34"/>
  <c r="O74" i="34" s="1"/>
  <c r="Q74" i="34" s="1"/>
  <c r="N60" i="34"/>
  <c r="O60" i="34" s="1"/>
  <c r="Q60" i="34" s="1"/>
  <c r="N32" i="34"/>
  <c r="O32" i="34" s="1"/>
  <c r="Q32" i="34" s="1"/>
  <c r="N18" i="34"/>
  <c r="O18" i="34" s="1"/>
  <c r="Q18" i="34" s="1"/>
  <c r="N108" i="34"/>
  <c r="O108" i="34" s="1"/>
  <c r="Q108" i="34" s="1"/>
  <c r="N94" i="34"/>
  <c r="O94" i="34" s="1"/>
  <c r="Q94" i="34" s="1"/>
  <c r="N80" i="34"/>
  <c r="O80" i="34" s="1"/>
  <c r="Q80" i="34" s="1"/>
  <c r="N66" i="34"/>
  <c r="O66" i="34" s="1"/>
  <c r="N52" i="34"/>
  <c r="O52" i="34" s="1"/>
  <c r="N38" i="34"/>
  <c r="O38" i="34" s="1"/>
  <c r="Q38" i="34" s="1"/>
  <c r="N24" i="34"/>
  <c r="O24" i="34" s="1"/>
  <c r="Q24" i="34" s="1"/>
  <c r="N10" i="34"/>
  <c r="O10" i="34" s="1"/>
  <c r="Q10" i="34" s="1"/>
  <c r="N79" i="34"/>
  <c r="O79" i="34" s="1"/>
  <c r="Q79" i="34" s="1"/>
  <c r="N65" i="34"/>
  <c r="O65" i="34" s="1"/>
  <c r="Q65" i="34" s="1"/>
  <c r="N93" i="34"/>
  <c r="O93" i="34" s="1"/>
  <c r="Q93" i="34" s="1"/>
  <c r="AA221" i="10"/>
  <c r="X221" i="10"/>
  <c r="W205" i="10"/>
  <c r="W64" i="10"/>
  <c r="W13" i="10"/>
  <c r="X190" i="10"/>
  <c r="M216" i="10"/>
  <c r="N216" i="10" s="1"/>
  <c r="O216" i="10" s="1"/>
  <c r="Y176" i="10"/>
  <c r="Y199" i="10"/>
  <c r="Z199" i="10" s="1"/>
  <c r="Y219" i="10"/>
  <c r="Z219" i="10" s="1"/>
  <c r="Y83" i="10"/>
  <c r="Z83" i="10" s="1"/>
  <c r="T114" i="10"/>
  <c r="Y159" i="10"/>
  <c r="Z159" i="10" s="1"/>
  <c r="Y155" i="10"/>
  <c r="Z155" i="10" s="1"/>
  <c r="Y59" i="10"/>
  <c r="W59" i="10" s="1"/>
  <c r="AA59" i="10" s="1"/>
  <c r="Y51" i="10"/>
  <c r="Z51" i="10" s="1"/>
  <c r="Y37" i="10"/>
  <c r="Y32" i="10"/>
  <c r="Z32" i="10" s="1"/>
  <c r="Y228" i="10"/>
  <c r="Z228" i="10" s="1"/>
  <c r="Y14" i="10"/>
  <c r="S252" i="10"/>
  <c r="T252" i="10" s="1"/>
  <c r="S175" i="10"/>
  <c r="T175" i="10" s="1"/>
  <c r="S76" i="10"/>
  <c r="T76" i="10" s="1"/>
  <c r="S73" i="10"/>
  <c r="T73" i="10" s="1"/>
  <c r="S170" i="10"/>
  <c r="T170" i="10" s="1"/>
  <c r="S54" i="10"/>
  <c r="T54" i="10" s="1"/>
  <c r="S24" i="10"/>
  <c r="T24" i="10" s="1"/>
  <c r="S16" i="10"/>
  <c r="T16" i="10" s="1"/>
  <c r="W93" i="10"/>
  <c r="AA93" i="10" s="1"/>
  <c r="W211" i="10"/>
  <c r="W113" i="10"/>
  <c r="W226" i="10"/>
  <c r="W102" i="10"/>
  <c r="W204" i="10"/>
  <c r="W111" i="10"/>
  <c r="W184" i="10"/>
  <c r="W19" i="10"/>
  <c r="W12" i="10"/>
  <c r="W233" i="10"/>
  <c r="S157" i="10"/>
  <c r="T157" i="10" s="1"/>
  <c r="S119" i="10"/>
  <c r="T119" i="10" s="1"/>
  <c r="P150" i="10"/>
  <c r="P103" i="10"/>
  <c r="M93" i="10"/>
  <c r="N93" i="10" s="1"/>
  <c r="O93" i="10" s="1"/>
  <c r="M2" i="10"/>
  <c r="N2" i="10" s="1"/>
  <c r="O2" i="10" s="1"/>
  <c r="X50" i="10"/>
  <c r="W90" i="10"/>
  <c r="X90" i="10" s="1"/>
  <c r="W96" i="10"/>
  <c r="W103" i="10"/>
  <c r="W87" i="10"/>
  <c r="X87" i="10" s="1"/>
  <c r="W82" i="10"/>
  <c r="X82" i="10" s="1"/>
  <c r="W173" i="10"/>
  <c r="X173" i="10" s="1"/>
  <c r="W234" i="10"/>
  <c r="W236" i="10"/>
  <c r="X236" i="10" s="1"/>
  <c r="W46" i="10"/>
  <c r="X46" i="10" s="1"/>
  <c r="W125" i="10"/>
  <c r="W4" i="10"/>
  <c r="AA4" i="10" s="1"/>
  <c r="P209" i="10"/>
  <c r="P85" i="10"/>
  <c r="P160" i="10"/>
  <c r="M91" i="10"/>
  <c r="N91" i="10" s="1"/>
  <c r="O91" i="10" s="1"/>
  <c r="M47" i="10"/>
  <c r="N47" i="10" s="1"/>
  <c r="O47" i="10" s="1"/>
  <c r="W57" i="10"/>
  <c r="W244" i="10"/>
  <c r="W227" i="10"/>
  <c r="W75" i="10"/>
  <c r="W110" i="10"/>
  <c r="AA110" i="10" s="1"/>
  <c r="W45" i="10"/>
  <c r="AA45" i="10" s="1"/>
  <c r="W18" i="10"/>
  <c r="X18" i="10" s="1"/>
  <c r="W118" i="10"/>
  <c r="P143" i="10"/>
  <c r="M89" i="10"/>
  <c r="N89" i="10" s="1"/>
  <c r="O89" i="10" s="1"/>
  <c r="S163" i="10"/>
  <c r="T163" i="10" s="1"/>
  <c r="W56" i="10"/>
  <c r="AA56" i="10" s="1"/>
  <c r="V162" i="10"/>
  <c r="W181" i="10"/>
  <c r="Z63" i="10"/>
  <c r="Y163" i="10"/>
  <c r="Z163" i="10" s="1"/>
  <c r="W158" i="10"/>
  <c r="AA158" i="10" s="1"/>
  <c r="S220" i="10"/>
  <c r="T220" i="10" s="1"/>
  <c r="V189" i="10"/>
  <c r="W189" i="10" s="1"/>
  <c r="S195" i="10"/>
  <c r="T195" i="10" s="1"/>
  <c r="M186" i="10"/>
  <c r="N186" i="10" s="1"/>
  <c r="O186" i="10" s="1"/>
  <c r="M157" i="10"/>
  <c r="N157" i="10" s="1"/>
  <c r="O157" i="10" s="1"/>
  <c r="X156" i="10"/>
  <c r="V220" i="10"/>
  <c r="V175" i="10"/>
  <c r="Z142" i="10"/>
  <c r="Y16" i="10"/>
  <c r="Z16" i="10" s="1"/>
  <c r="W192" i="10"/>
  <c r="V251" i="10"/>
  <c r="V177" i="10"/>
  <c r="V225" i="10"/>
  <c r="V185" i="10"/>
  <c r="V72" i="10"/>
  <c r="V68" i="10"/>
  <c r="W68" i="10" s="1"/>
  <c r="V53" i="10"/>
  <c r="V34" i="10"/>
  <c r="V15" i="10"/>
  <c r="V7" i="10"/>
  <c r="P189" i="10"/>
  <c r="P79" i="10"/>
  <c r="M226" i="10"/>
  <c r="N226" i="10" s="1"/>
  <c r="O226" i="10" s="1"/>
  <c r="Z17" i="10"/>
  <c r="W191" i="10"/>
  <c r="X191" i="10" s="1"/>
  <c r="W97" i="10"/>
  <c r="AA97" i="10" s="1"/>
  <c r="Z89" i="10"/>
  <c r="S186" i="10"/>
  <c r="T186" i="10" s="1"/>
  <c r="S231" i="10"/>
  <c r="T231" i="10" s="1"/>
  <c r="W139" i="10"/>
  <c r="AA139" i="10" s="1"/>
  <c r="P213" i="10"/>
  <c r="M238" i="10"/>
  <c r="N238" i="10" s="1"/>
  <c r="O238" i="10" s="1"/>
  <c r="M75" i="10"/>
  <c r="N75" i="10" s="1"/>
  <c r="O75" i="10" s="1"/>
  <c r="M211" i="10"/>
  <c r="N211" i="10" s="1"/>
  <c r="O211" i="10" s="1"/>
  <c r="X210" i="10"/>
  <c r="AA210" i="10"/>
  <c r="AA180" i="10"/>
  <c r="X180" i="10"/>
  <c r="X211" i="10"/>
  <c r="AA211" i="10"/>
  <c r="W172" i="10"/>
  <c r="X172" i="10" s="1"/>
  <c r="W176" i="10"/>
  <c r="AA176" i="10" s="1"/>
  <c r="Z176" i="10"/>
  <c r="W37" i="10"/>
  <c r="Z37" i="10"/>
  <c r="AA87" i="10"/>
  <c r="W14" i="10"/>
  <c r="Z14" i="10"/>
  <c r="AA107" i="10"/>
  <c r="X107" i="10"/>
  <c r="AA227" i="10"/>
  <c r="X227" i="10"/>
  <c r="X110" i="10"/>
  <c r="X63" i="10"/>
  <c r="AA63" i="10"/>
  <c r="AA88" i="10"/>
  <c r="AA135" i="10"/>
  <c r="X135" i="10"/>
  <c r="W51" i="10"/>
  <c r="AA51" i="10" s="1"/>
  <c r="X122" i="10"/>
  <c r="W199" i="10"/>
  <c r="X194" i="10"/>
  <c r="AA194" i="10"/>
  <c r="W220" i="10"/>
  <c r="X220" i="10" s="1"/>
  <c r="Z196" i="10"/>
  <c r="Z182" i="10"/>
  <c r="Y220" i="10"/>
  <c r="Z220" i="10" s="1"/>
  <c r="Y170" i="10"/>
  <c r="Z170" i="10" s="1"/>
  <c r="W132" i="10"/>
  <c r="Y8" i="10"/>
  <c r="Z8" i="10" s="1"/>
  <c r="X108" i="10"/>
  <c r="W112" i="10"/>
  <c r="X112" i="10" s="1"/>
  <c r="X152" i="10"/>
  <c r="W197" i="10"/>
  <c r="W242" i="10"/>
  <c r="AA242" i="10" s="1"/>
  <c r="W238" i="10"/>
  <c r="W217" i="10"/>
  <c r="X217" i="10" s="1"/>
  <c r="W47" i="10"/>
  <c r="X47" i="10" s="1"/>
  <c r="W106" i="10"/>
  <c r="W129" i="10"/>
  <c r="S196" i="10"/>
  <c r="T196" i="10" s="1"/>
  <c r="T51" i="10"/>
  <c r="S253" i="10"/>
  <c r="T253" i="10" s="1"/>
  <c r="S104" i="10"/>
  <c r="T104" i="10" s="1"/>
  <c r="S189" i="10"/>
  <c r="T189" i="10" s="1"/>
  <c r="S213" i="10"/>
  <c r="T213" i="10" s="1"/>
  <c r="Z69" i="10"/>
  <c r="Y253" i="10"/>
  <c r="Z253" i="10" s="1"/>
  <c r="Y77" i="10"/>
  <c r="Z77" i="10" s="1"/>
  <c r="Y25" i="10"/>
  <c r="Z25" i="10" s="1"/>
  <c r="V74" i="10"/>
  <c r="W74" i="10" s="1"/>
  <c r="AA74" i="10" s="1"/>
  <c r="W136" i="10"/>
  <c r="S142" i="10"/>
  <c r="T142" i="10" s="1"/>
  <c r="S35" i="10"/>
  <c r="T35" i="10" s="1"/>
  <c r="S8" i="10"/>
  <c r="T8" i="10" s="1"/>
  <c r="T223" i="10"/>
  <c r="P204" i="10"/>
  <c r="P156" i="10"/>
  <c r="M247" i="10"/>
  <c r="N247" i="10" s="1"/>
  <c r="O247" i="10" s="1"/>
  <c r="M71" i="10"/>
  <c r="N71" i="10" s="1"/>
  <c r="O71" i="10" s="1"/>
  <c r="X71" i="10" s="1"/>
  <c r="M36" i="10"/>
  <c r="N36" i="10" s="1"/>
  <c r="O36" i="10" s="1"/>
  <c r="S36" i="10"/>
  <c r="T36" i="10" s="1"/>
  <c r="S182" i="10"/>
  <c r="T182" i="10" s="1"/>
  <c r="Y252" i="10"/>
  <c r="Z252" i="10" s="1"/>
  <c r="Y76" i="10"/>
  <c r="Z76" i="10" s="1"/>
  <c r="Y24" i="10"/>
  <c r="Z24" i="10" s="1"/>
  <c r="X160" i="10"/>
  <c r="W105" i="10"/>
  <c r="X105" i="10" s="1"/>
  <c r="V73" i="10"/>
  <c r="V62" i="10"/>
  <c r="W62" i="10" s="1"/>
  <c r="V17" i="10"/>
  <c r="W17" i="10" s="1"/>
  <c r="AA17" i="10" s="1"/>
  <c r="V209" i="10"/>
  <c r="W209" i="10" s="1"/>
  <c r="X209" i="10" s="1"/>
  <c r="V89" i="10"/>
  <c r="W89" i="10" s="1"/>
  <c r="X89" i="10" s="1"/>
  <c r="V231" i="10"/>
  <c r="V85" i="10"/>
  <c r="W85" i="10" s="1"/>
  <c r="W145" i="10"/>
  <c r="AA145" i="10" s="1"/>
  <c r="W101" i="10"/>
  <c r="X101" i="10" s="1"/>
  <c r="W133" i="10"/>
  <c r="W43" i="10"/>
  <c r="W27" i="10"/>
  <c r="AA27" i="10" s="1"/>
  <c r="T250" i="10"/>
  <c r="T176" i="10"/>
  <c r="T232" i="10"/>
  <c r="T199" i="10"/>
  <c r="T219" i="10"/>
  <c r="T83" i="10"/>
  <c r="T159" i="10"/>
  <c r="P205" i="10"/>
  <c r="P104" i="10"/>
  <c r="P116" i="10"/>
  <c r="P182" i="10"/>
  <c r="M244" i="10"/>
  <c r="N244" i="10" s="1"/>
  <c r="O244" i="10" s="1"/>
  <c r="M111" i="10"/>
  <c r="N111" i="10" s="1"/>
  <c r="O111" i="10" s="1"/>
  <c r="X111" i="10" s="1"/>
  <c r="M45" i="10"/>
  <c r="N45" i="10" s="1"/>
  <c r="O45" i="10" s="1"/>
  <c r="M18" i="10"/>
  <c r="N18" i="10" s="1"/>
  <c r="O18" i="10" s="1"/>
  <c r="W81" i="10"/>
  <c r="Z36" i="10"/>
  <c r="Y250" i="10"/>
  <c r="Z250" i="10" s="1"/>
  <c r="Y213" i="10"/>
  <c r="Z213" i="10" s="1"/>
  <c r="W30" i="10"/>
  <c r="V61" i="10"/>
  <c r="W61" i="10" s="1"/>
  <c r="W44" i="10"/>
  <c r="X44" i="10" s="1"/>
  <c r="W134" i="10"/>
  <c r="X134" i="10" s="1"/>
  <c r="W143" i="10"/>
  <c r="X143" i="10" s="1"/>
  <c r="W121" i="10"/>
  <c r="X121" i="10" s="1"/>
  <c r="W243" i="10"/>
  <c r="W241" i="10"/>
  <c r="X241" i="10" s="1"/>
  <c r="W229" i="10"/>
  <c r="AA229" i="10" s="1"/>
  <c r="W201" i="10"/>
  <c r="W94" i="10"/>
  <c r="T100" i="10"/>
  <c r="T2" i="10"/>
  <c r="P191" i="10"/>
  <c r="P145" i="10"/>
  <c r="P224" i="10"/>
  <c r="M88" i="10"/>
  <c r="N88" i="10" s="1"/>
  <c r="O88" i="10" s="1"/>
  <c r="X88" i="10" s="1"/>
  <c r="M44" i="10"/>
  <c r="N44" i="10" s="1"/>
  <c r="O44" i="10" s="1"/>
  <c r="M97" i="10"/>
  <c r="N97" i="10" s="1"/>
  <c r="O97" i="10" s="1"/>
  <c r="X97" i="10" s="1"/>
  <c r="W99" i="10"/>
  <c r="W80" i="10"/>
  <c r="AA80" i="10" s="1"/>
  <c r="Z104" i="10"/>
  <c r="Y175" i="10"/>
  <c r="Z175" i="10" s="1"/>
  <c r="X202" i="10"/>
  <c r="W254" i="10"/>
  <c r="W155" i="10"/>
  <c r="V41" i="10"/>
  <c r="W207" i="10"/>
  <c r="X207" i="10" s="1"/>
  <c r="V253" i="10"/>
  <c r="V142" i="10"/>
  <c r="W142" i="10" s="1"/>
  <c r="X142" i="10" s="1"/>
  <c r="V196" i="10"/>
  <c r="W196" i="10" s="1"/>
  <c r="X196" i="10" s="1"/>
  <c r="V157" i="10"/>
  <c r="W157" i="10" s="1"/>
  <c r="X157" i="10" s="1"/>
  <c r="V213" i="10"/>
  <c r="V77" i="10"/>
  <c r="V55" i="10"/>
  <c r="V36" i="10"/>
  <c r="W36" i="10" s="1"/>
  <c r="AA36" i="10" s="1"/>
  <c r="V25" i="10"/>
  <c r="V182" i="10"/>
  <c r="W182" i="10" s="1"/>
  <c r="S69" i="10"/>
  <c r="T69" i="10" s="1"/>
  <c r="S41" i="10"/>
  <c r="T41" i="10" s="1"/>
  <c r="T32" i="10"/>
  <c r="S17" i="10"/>
  <c r="T17" i="10" s="1"/>
  <c r="AA128" i="10"/>
  <c r="Z231" i="10"/>
  <c r="Y231" i="10"/>
  <c r="Y114" i="10"/>
  <c r="W114" i="10" s="1"/>
  <c r="AA114" i="10" s="1"/>
  <c r="Y41" i="10"/>
  <c r="Z41" i="10" s="1"/>
  <c r="V119" i="10"/>
  <c r="W119" i="10" s="1"/>
  <c r="V252" i="10"/>
  <c r="W252" i="10" s="1"/>
  <c r="AA252" i="10" s="1"/>
  <c r="V163" i="10"/>
  <c r="V195" i="10"/>
  <c r="W195" i="10" s="1"/>
  <c r="AA195" i="10" s="1"/>
  <c r="V188" i="10"/>
  <c r="W188" i="10" s="1"/>
  <c r="V76" i="10"/>
  <c r="V170" i="10"/>
  <c r="W170" i="10" s="1"/>
  <c r="AA170" i="10" s="1"/>
  <c r="V54" i="10"/>
  <c r="V40" i="10"/>
  <c r="W40" i="10" s="1"/>
  <c r="V35" i="10"/>
  <c r="W35" i="10" s="1"/>
  <c r="X35" i="10" s="1"/>
  <c r="V24" i="10"/>
  <c r="V16" i="10"/>
  <c r="W16" i="10" s="1"/>
  <c r="S40" i="10"/>
  <c r="T40" i="10" s="1"/>
  <c r="M161" i="10"/>
  <c r="N161" i="10" s="1"/>
  <c r="O161" i="10" s="1"/>
  <c r="V104" i="10"/>
  <c r="W104" i="10" s="1"/>
  <c r="X115" i="10"/>
  <c r="Z119" i="10"/>
  <c r="W92" i="10"/>
  <c r="Y172" i="10"/>
  <c r="Z172" i="10" s="1"/>
  <c r="W28" i="10"/>
  <c r="V144" i="10"/>
  <c r="W144" i="10" s="1"/>
  <c r="S205" i="10"/>
  <c r="T205" i="10" s="1"/>
  <c r="S95" i="10"/>
  <c r="T95" i="10" s="1"/>
  <c r="S127" i="10"/>
  <c r="T127" i="10" s="1"/>
  <c r="S64" i="10"/>
  <c r="T64" i="10" s="1"/>
  <c r="S58" i="10"/>
  <c r="T58" i="10" s="1"/>
  <c r="S48" i="10"/>
  <c r="T48" i="10" s="1"/>
  <c r="S120" i="10"/>
  <c r="T120" i="10" s="1"/>
  <c r="S29" i="10"/>
  <c r="T29" i="10" s="1"/>
  <c r="S20" i="10"/>
  <c r="T20" i="10" s="1"/>
  <c r="S13" i="10"/>
  <c r="T13" i="10" s="1"/>
  <c r="S178" i="10"/>
  <c r="T178" i="10" s="1"/>
  <c r="S137" i="10"/>
  <c r="T137" i="10" s="1"/>
  <c r="M174" i="10"/>
  <c r="N174" i="10" s="1"/>
  <c r="O174" i="10" s="1"/>
  <c r="Z189" i="10"/>
  <c r="W91" i="10"/>
  <c r="X91" i="10" s="1"/>
  <c r="Y186" i="10"/>
  <c r="Z186" i="10" s="1"/>
  <c r="W183" i="10"/>
  <c r="X183" i="10" s="1"/>
  <c r="Y55" i="10"/>
  <c r="Z55" i="10" s="1"/>
  <c r="W10" i="10"/>
  <c r="X10" i="10" s="1"/>
  <c r="W78" i="10"/>
  <c r="X78" i="10" s="1"/>
  <c r="W70" i="10"/>
  <c r="AA70" i="10" s="1"/>
  <c r="W26" i="10"/>
  <c r="X26" i="10" s="1"/>
  <c r="S188" i="10"/>
  <c r="T188" i="10" s="1"/>
  <c r="AA65" i="10"/>
  <c r="Z74" i="10"/>
  <c r="W150" i="10"/>
  <c r="Y54" i="10"/>
  <c r="Z54" i="10" s="1"/>
  <c r="W169" i="10"/>
  <c r="AA169" i="10" s="1"/>
  <c r="V186" i="10"/>
  <c r="V69" i="10"/>
  <c r="W69" i="10" s="1"/>
  <c r="W222" i="10"/>
  <c r="X222" i="10" s="1"/>
  <c r="T174" i="10"/>
  <c r="Z92" i="10"/>
  <c r="S125" i="10"/>
  <c r="T125" i="10" s="1"/>
  <c r="S169" i="10"/>
  <c r="T169" i="10" s="1"/>
  <c r="P152" i="10"/>
  <c r="M28" i="10"/>
  <c r="N28" i="10" s="1"/>
  <c r="O28" i="10" s="1"/>
  <c r="Z62" i="10"/>
  <c r="X187" i="10"/>
  <c r="W168" i="10"/>
  <c r="AA168" i="10" s="1"/>
  <c r="W116" i="10"/>
  <c r="AA116" i="10" s="1"/>
  <c r="X198" i="10"/>
  <c r="W131" i="10"/>
  <c r="AA131" i="10" s="1"/>
  <c r="W166" i="10"/>
  <c r="AA166" i="10" s="1"/>
  <c r="S25" i="10"/>
  <c r="T25" i="10" s="1"/>
  <c r="S91" i="10"/>
  <c r="T91" i="10" s="1"/>
  <c r="S244" i="10"/>
  <c r="T244" i="10" s="1"/>
  <c r="S86" i="10"/>
  <c r="T86" i="10" s="1"/>
  <c r="S183" i="10"/>
  <c r="T183" i="10" s="1"/>
  <c r="S18" i="10"/>
  <c r="T18" i="10" s="1"/>
  <c r="P134" i="10"/>
  <c r="M227" i="10"/>
  <c r="N227" i="10" s="1"/>
  <c r="O227" i="10" s="1"/>
  <c r="AA198" i="10"/>
  <c r="W49" i="10"/>
  <c r="AA49" i="10" s="1"/>
  <c r="W174" i="10"/>
  <c r="S89" i="10"/>
  <c r="T89" i="10" s="1"/>
  <c r="W214" i="10"/>
  <c r="Y2" i="10"/>
  <c r="W66" i="10"/>
  <c r="AA66" i="10" s="1"/>
  <c r="W165" i="10"/>
  <c r="W58" i="10"/>
  <c r="AA58" i="10" s="1"/>
  <c r="W137" i="10"/>
  <c r="P196" i="10"/>
  <c r="P119" i="10"/>
  <c r="M206" i="10"/>
  <c r="N206" i="10" s="1"/>
  <c r="O206" i="10" s="1"/>
  <c r="X141" i="10"/>
  <c r="AA141" i="10"/>
  <c r="AA214" i="10"/>
  <c r="X214" i="10"/>
  <c r="X104" i="10"/>
  <c r="AA104" i="10"/>
  <c r="X193" i="10"/>
  <c r="AA193" i="10"/>
  <c r="AA82" i="10"/>
  <c r="X234" i="10"/>
  <c r="AA234" i="10"/>
  <c r="M251" i="10"/>
  <c r="N251" i="10" s="1"/>
  <c r="O251" i="10" s="1"/>
  <c r="P251" i="10"/>
  <c r="Y251" i="10"/>
  <c r="Z251" i="10" s="1"/>
  <c r="M177" i="10"/>
  <c r="N177" i="10" s="1"/>
  <c r="O177" i="10" s="1"/>
  <c r="P177" i="10"/>
  <c r="Y177" i="10"/>
  <c r="M225" i="10"/>
  <c r="N225" i="10" s="1"/>
  <c r="O225" i="10" s="1"/>
  <c r="P225" i="10"/>
  <c r="Y225" i="10"/>
  <c r="Z225" i="10" s="1"/>
  <c r="M162" i="10"/>
  <c r="N162" i="10" s="1"/>
  <c r="O162" i="10" s="1"/>
  <c r="P162" i="10"/>
  <c r="Y162" i="10"/>
  <c r="M185" i="10"/>
  <c r="N185" i="10" s="1"/>
  <c r="O185" i="10" s="1"/>
  <c r="P185" i="10"/>
  <c r="Y185" i="10"/>
  <c r="Z185" i="10" s="1"/>
  <c r="M164" i="10"/>
  <c r="N164" i="10" s="1"/>
  <c r="O164" i="10" s="1"/>
  <c r="P164" i="10"/>
  <c r="Y164" i="10"/>
  <c r="Z164" i="10" s="1"/>
  <c r="M98" i="10"/>
  <c r="N98" i="10" s="1"/>
  <c r="O98" i="10" s="1"/>
  <c r="P98" i="10"/>
  <c r="T98" i="10"/>
  <c r="Y98" i="10"/>
  <c r="Z98" i="10" s="1"/>
  <c r="M117" i="10"/>
  <c r="N117" i="10" s="1"/>
  <c r="O117" i="10" s="1"/>
  <c r="P117" i="10"/>
  <c r="Y117" i="10"/>
  <c r="M72" i="10"/>
  <c r="N72" i="10" s="1"/>
  <c r="O72" i="10" s="1"/>
  <c r="P72" i="10"/>
  <c r="Y72" i="10"/>
  <c r="M68" i="10"/>
  <c r="N68" i="10" s="1"/>
  <c r="O68" i="10" s="1"/>
  <c r="P68" i="10"/>
  <c r="Y68" i="10"/>
  <c r="Z68" i="10" s="1"/>
  <c r="M60" i="10"/>
  <c r="N60" i="10" s="1"/>
  <c r="O60" i="10" s="1"/>
  <c r="P60" i="10"/>
  <c r="Y60" i="10"/>
  <c r="M53" i="10"/>
  <c r="N53" i="10" s="1"/>
  <c r="O53" i="10" s="1"/>
  <c r="P53" i="10"/>
  <c r="T53" i="10"/>
  <c r="Y53" i="10"/>
  <c r="Z53" i="10" s="1"/>
  <c r="M39" i="10"/>
  <c r="N39" i="10" s="1"/>
  <c r="O39" i="10" s="1"/>
  <c r="P39" i="10"/>
  <c r="T39" i="10"/>
  <c r="Y39" i="10"/>
  <c r="Z23" i="10"/>
  <c r="W23" i="10"/>
  <c r="Z15" i="10"/>
  <c r="W15" i="10"/>
  <c r="Z3" i="10"/>
  <c r="W3" i="10"/>
  <c r="X132" i="10"/>
  <c r="AA132" i="10"/>
  <c r="AA224" i="10"/>
  <c r="X224" i="10"/>
  <c r="X96" i="10"/>
  <c r="AA96" i="10"/>
  <c r="X5" i="10"/>
  <c r="AA5" i="10"/>
  <c r="AA130" i="10"/>
  <c r="X130" i="10"/>
  <c r="AA81" i="10"/>
  <c r="X81" i="10"/>
  <c r="X75" i="10"/>
  <c r="AA75" i="10"/>
  <c r="X118" i="10"/>
  <c r="AA118" i="10"/>
  <c r="W245" i="10"/>
  <c r="Z245" i="10"/>
  <c r="W208" i="10"/>
  <c r="Z208" i="10"/>
  <c r="Z235" i="10"/>
  <c r="W235" i="10"/>
  <c r="AA85" i="10"/>
  <c r="X85" i="10"/>
  <c r="AA101" i="10"/>
  <c r="X133" i="10"/>
  <c r="AA133" i="10"/>
  <c r="T177" i="10"/>
  <c r="AA14" i="10"/>
  <c r="X192" i="10"/>
  <c r="AA192" i="10"/>
  <c r="X254" i="10"/>
  <c r="AA254" i="10"/>
  <c r="W98" i="10"/>
  <c r="AA44" i="10"/>
  <c r="AA134" i="10"/>
  <c r="X243" i="10"/>
  <c r="AA243" i="10"/>
  <c r="X201" i="10"/>
  <c r="AA201" i="10"/>
  <c r="X103" i="10"/>
  <c r="AA103" i="10"/>
  <c r="AA155" i="10"/>
  <c r="X125" i="10"/>
  <c r="AA125" i="10"/>
  <c r="AA212" i="10"/>
  <c r="X212" i="10"/>
  <c r="AA142" i="10"/>
  <c r="AA196" i="10"/>
  <c r="X182" i="10"/>
  <c r="AA182" i="10"/>
  <c r="AA244" i="10"/>
  <c r="X244" i="10"/>
  <c r="X195" i="10"/>
  <c r="X188" i="10"/>
  <c r="AA188" i="10"/>
  <c r="X248" i="10"/>
  <c r="AA248" i="10"/>
  <c r="W251" i="10"/>
  <c r="W185" i="10"/>
  <c r="W34" i="10"/>
  <c r="X161" i="10"/>
  <c r="AA161" i="10"/>
  <c r="X247" i="10"/>
  <c r="AA247" i="10"/>
  <c r="X70" i="10"/>
  <c r="AA92" i="10"/>
  <c r="X92" i="10"/>
  <c r="AA222" i="10"/>
  <c r="AA183" i="10"/>
  <c r="AA37" i="10"/>
  <c r="AA10" i="10"/>
  <c r="X42" i="10"/>
  <c r="AA42" i="10"/>
  <c r="X116" i="10"/>
  <c r="AA57" i="10"/>
  <c r="X57" i="10"/>
  <c r="AA179" i="10"/>
  <c r="X179" i="10"/>
  <c r="X166" i="10"/>
  <c r="AA230" i="10"/>
  <c r="X230" i="10"/>
  <c r="AA240" i="10"/>
  <c r="X240" i="10"/>
  <c r="AA154" i="10"/>
  <c r="X153" i="10"/>
  <c r="AA153" i="10"/>
  <c r="AA249" i="10"/>
  <c r="AA109" i="10"/>
  <c r="AA181" i="10"/>
  <c r="X169" i="10"/>
  <c r="X146" i="10"/>
  <c r="AA146" i="10"/>
  <c r="AA205" i="10"/>
  <c r="X205" i="10"/>
  <c r="X246" i="10"/>
  <c r="AA246" i="10"/>
  <c r="X165" i="10"/>
  <c r="AA165" i="10"/>
  <c r="AA215" i="10"/>
  <c r="X215" i="10"/>
  <c r="X239" i="10"/>
  <c r="AA239" i="10"/>
  <c r="X127" i="10"/>
  <c r="AA127" i="10"/>
  <c r="AA64" i="10"/>
  <c r="X64" i="10"/>
  <c r="AA48" i="10"/>
  <c r="X48" i="10"/>
  <c r="AA120" i="10"/>
  <c r="X120" i="10"/>
  <c r="AA20" i="10"/>
  <c r="X20" i="10"/>
  <c r="AA13" i="10"/>
  <c r="X13" i="10"/>
  <c r="AA137" i="10"/>
  <c r="X137" i="10"/>
  <c r="T72" i="10"/>
  <c r="AA232" i="10"/>
  <c r="AA226" i="10"/>
  <c r="X226" i="10"/>
  <c r="AA102" i="10"/>
  <c r="X102" i="10"/>
  <c r="X204" i="10"/>
  <c r="AA204" i="10"/>
  <c r="AA238" i="10"/>
  <c r="X238" i="10"/>
  <c r="X184" i="10"/>
  <c r="AA184" i="10"/>
  <c r="AA106" i="10"/>
  <c r="X106" i="10"/>
  <c r="X19" i="10"/>
  <c r="AA19" i="10"/>
  <c r="X12" i="10"/>
  <c r="AA12" i="10"/>
  <c r="AA233" i="10"/>
  <c r="X233" i="10"/>
  <c r="AA236" i="10"/>
  <c r="X58" i="10"/>
  <c r="W178" i="10"/>
  <c r="T167" i="10"/>
  <c r="T38" i="10"/>
  <c r="T60" i="10"/>
  <c r="S150" i="10"/>
  <c r="T150" i="10" s="1"/>
  <c r="S87" i="10"/>
  <c r="T87" i="10" s="1"/>
  <c r="P176" i="10"/>
  <c r="M176" i="10"/>
  <c r="N176" i="10" s="1"/>
  <c r="O176" i="10" s="1"/>
  <c r="P232" i="10"/>
  <c r="M232" i="10"/>
  <c r="N232" i="10" s="1"/>
  <c r="O232" i="10" s="1"/>
  <c r="X232" i="10" s="1"/>
  <c r="P199" i="10"/>
  <c r="M199" i="10"/>
  <c r="N199" i="10" s="1"/>
  <c r="O199" i="10" s="1"/>
  <c r="X199" i="10" s="1"/>
  <c r="P219" i="10"/>
  <c r="M219" i="10"/>
  <c r="N219" i="10" s="1"/>
  <c r="O219" i="10" s="1"/>
  <c r="P83" i="10"/>
  <c r="M83" i="10"/>
  <c r="N83" i="10" s="1"/>
  <c r="O83" i="10" s="1"/>
  <c r="P114" i="10"/>
  <c r="M114" i="10"/>
  <c r="N114" i="10" s="1"/>
  <c r="O114" i="10" s="1"/>
  <c r="P159" i="10"/>
  <c r="M159" i="10"/>
  <c r="N159" i="10" s="1"/>
  <c r="O159" i="10" s="1"/>
  <c r="P155" i="10"/>
  <c r="M155" i="10"/>
  <c r="N155" i="10" s="1"/>
  <c r="O155" i="10" s="1"/>
  <c r="X155" i="10" s="1"/>
  <c r="T155" i="10"/>
  <c r="P59" i="10"/>
  <c r="M59" i="10"/>
  <c r="N59" i="10" s="1"/>
  <c r="O59" i="10" s="1"/>
  <c r="X59" i="10" s="1"/>
  <c r="P51" i="10"/>
  <c r="M51" i="10"/>
  <c r="N51" i="10" s="1"/>
  <c r="O51" i="10" s="1"/>
  <c r="X51" i="10" s="1"/>
  <c r="P37" i="10"/>
  <c r="M37" i="10"/>
  <c r="N37" i="10" s="1"/>
  <c r="O37" i="10" s="1"/>
  <c r="X37" i="10" s="1"/>
  <c r="P32" i="10"/>
  <c r="M32" i="10"/>
  <c r="N32" i="10" s="1"/>
  <c r="O32" i="10" s="1"/>
  <c r="P228" i="10"/>
  <c r="M228" i="10"/>
  <c r="N228" i="10" s="1"/>
  <c r="O228" i="10" s="1"/>
  <c r="P14" i="10"/>
  <c r="M14" i="10"/>
  <c r="N14" i="10" s="1"/>
  <c r="O14" i="10" s="1"/>
  <c r="X14" i="10" s="1"/>
  <c r="T14" i="10"/>
  <c r="P181" i="10"/>
  <c r="M181" i="10"/>
  <c r="N181" i="10" s="1"/>
  <c r="O181" i="10" s="1"/>
  <c r="X181" i="10" s="1"/>
  <c r="M34" i="10"/>
  <c r="N34" i="10" s="1"/>
  <c r="O34" i="10" s="1"/>
  <c r="P34" i="10"/>
  <c r="M3" i="10"/>
  <c r="N3" i="10" s="1"/>
  <c r="O3" i="10" s="1"/>
  <c r="P3" i="10"/>
  <c r="Z214" i="10"/>
  <c r="W147" i="10"/>
  <c r="W151" i="10"/>
  <c r="T59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S129" i="10"/>
  <c r="T129" i="10" s="1"/>
  <c r="P84" i="10"/>
  <c r="M84" i="10"/>
  <c r="N84" i="10" s="1"/>
  <c r="O84" i="10" s="1"/>
  <c r="T84" i="10"/>
  <c r="P123" i="10"/>
  <c r="M123" i="10"/>
  <c r="N123" i="10" s="1"/>
  <c r="O123" i="10" s="1"/>
  <c r="P149" i="10"/>
  <c r="M149" i="10"/>
  <c r="N149" i="10" s="1"/>
  <c r="O149" i="10" s="1"/>
  <c r="P138" i="10"/>
  <c r="M138" i="10"/>
  <c r="N138" i="10" s="1"/>
  <c r="O138" i="10" s="1"/>
  <c r="P52" i="10"/>
  <c r="M52" i="10"/>
  <c r="N52" i="10" s="1"/>
  <c r="O52" i="10" s="1"/>
  <c r="P33" i="10"/>
  <c r="M33" i="10"/>
  <c r="N33" i="10" s="1"/>
  <c r="O33" i="10" s="1"/>
  <c r="P22" i="10"/>
  <c r="M22" i="10"/>
  <c r="N22" i="10" s="1"/>
  <c r="O22" i="10" s="1"/>
  <c r="P100" i="10"/>
  <c r="M100" i="10"/>
  <c r="N100" i="10" s="1"/>
  <c r="O100" i="10" s="1"/>
  <c r="AA95" i="10"/>
  <c r="AA21" i="10"/>
  <c r="AA105" i="10"/>
  <c r="Z132" i="10"/>
  <c r="X200" i="10"/>
  <c r="X80" i="10"/>
  <c r="W126" i="10"/>
  <c r="W140" i="10"/>
  <c r="S226" i="10"/>
  <c r="T226" i="10" s="1"/>
  <c r="AA199" i="10"/>
  <c r="AA218" i="10"/>
  <c r="AA111" i="10"/>
  <c r="AA152" i="10"/>
  <c r="X79" i="10"/>
  <c r="W148" i="10"/>
  <c r="W203" i="10"/>
  <c r="Y223" i="10"/>
  <c r="Y67" i="10"/>
  <c r="AA112" i="10"/>
  <c r="AA31" i="10"/>
  <c r="X237" i="10"/>
  <c r="W76" i="10"/>
  <c r="T208" i="10"/>
  <c r="T171" i="10"/>
  <c r="T67" i="10"/>
  <c r="M67" i="10"/>
  <c r="N67" i="10" s="1"/>
  <c r="O67" i="10" s="1"/>
  <c r="Y123" i="10"/>
  <c r="Y138" i="10"/>
  <c r="Z138" i="10" s="1"/>
  <c r="Y22" i="10"/>
  <c r="Y216" i="10"/>
  <c r="Z216" i="10" s="1"/>
  <c r="T138" i="10"/>
  <c r="AA173" i="10"/>
  <c r="AA71" i="10"/>
  <c r="AA9" i="10"/>
  <c r="W11" i="10"/>
  <c r="W167" i="10"/>
  <c r="T34" i="10"/>
  <c r="T3" i="10"/>
  <c r="T251" i="10"/>
  <c r="T225" i="10"/>
  <c r="T185" i="10"/>
  <c r="AA202" i="10"/>
  <c r="W206" i="10"/>
  <c r="T33" i="10"/>
  <c r="T7" i="10"/>
  <c r="T216" i="10"/>
  <c r="T168" i="10"/>
  <c r="W86" i="10"/>
  <c r="W163" i="10"/>
  <c r="T52" i="10"/>
  <c r="P167" i="10"/>
  <c r="M167" i="10"/>
  <c r="N167" i="10" s="1"/>
  <c r="O167" i="10" s="1"/>
  <c r="AA50" i="10"/>
  <c r="AA115" i="10"/>
  <c r="W7" i="10"/>
  <c r="T15" i="10"/>
  <c r="M223" i="10"/>
  <c r="N223" i="10" s="1"/>
  <c r="O223" i="10" s="1"/>
  <c r="P168" i="10"/>
  <c r="M168" i="10"/>
  <c r="N168" i="10" s="1"/>
  <c r="O168" i="10" s="1"/>
  <c r="X168" i="10" s="1"/>
  <c r="P208" i="10"/>
  <c r="M208" i="10"/>
  <c r="N208" i="10" s="1"/>
  <c r="O208" i="10" s="1"/>
  <c r="P38" i="10"/>
  <c r="M38" i="10"/>
  <c r="N38" i="10" s="1"/>
  <c r="O38" i="10" s="1"/>
  <c r="P235" i="10"/>
  <c r="M235" i="10"/>
  <c r="N235" i="10" s="1"/>
  <c r="O235" i="10" s="1"/>
  <c r="T235" i="10"/>
  <c r="Y84" i="10"/>
  <c r="Y149" i="10"/>
  <c r="Z149" i="10" s="1"/>
  <c r="Y52" i="10"/>
  <c r="Y33" i="10"/>
  <c r="Y100" i="10"/>
  <c r="W73" i="10"/>
  <c r="X29" i="10"/>
  <c r="AA29" i="10"/>
  <c r="X4" i="10"/>
  <c r="W38" i="10"/>
  <c r="AA28" i="10"/>
  <c r="W8" i="10"/>
  <c r="W171" i="10"/>
  <c r="T123" i="10"/>
  <c r="T181" i="10"/>
  <c r="T149" i="10"/>
  <c r="M250" i="10"/>
  <c r="N250" i="10" s="1"/>
  <c r="O250" i="10" s="1"/>
  <c r="P245" i="10"/>
  <c r="M245" i="10"/>
  <c r="N245" i="10" s="1"/>
  <c r="O245" i="10" s="1"/>
  <c r="P171" i="10"/>
  <c r="M171" i="10"/>
  <c r="N171" i="10" s="1"/>
  <c r="O171" i="10" s="1"/>
  <c r="AA191" i="10"/>
  <c r="T23" i="10"/>
  <c r="T245" i="10"/>
  <c r="T164" i="10"/>
  <c r="T68" i="10"/>
  <c r="P249" i="10"/>
  <c r="M249" i="10"/>
  <c r="N249" i="10" s="1"/>
  <c r="O249" i="10" s="1"/>
  <c r="X249" i="10" s="1"/>
  <c r="S246" i="10"/>
  <c r="T246" i="10" s="1"/>
  <c r="S187" i="10"/>
  <c r="T187" i="10" s="1"/>
  <c r="S165" i="10"/>
  <c r="T165" i="10" s="1"/>
  <c r="S215" i="10"/>
  <c r="T215" i="10" s="1"/>
  <c r="S239" i="10"/>
  <c r="T239" i="10" s="1"/>
  <c r="S218" i="10"/>
  <c r="T218" i="10" s="1"/>
  <c r="S242" i="10"/>
  <c r="T242" i="10" s="1"/>
  <c r="S238" i="10"/>
  <c r="T238" i="10" s="1"/>
  <c r="S111" i="10"/>
  <c r="T111" i="10" s="1"/>
  <c r="S139" i="10"/>
  <c r="T139" i="10" s="1"/>
  <c r="S47" i="10"/>
  <c r="T47" i="10" s="1"/>
  <c r="S82" i="10"/>
  <c r="T82" i="10" s="1"/>
  <c r="S173" i="10"/>
  <c r="T173" i="10" s="1"/>
  <c r="S151" i="10"/>
  <c r="T151" i="10" s="1"/>
  <c r="S236" i="10"/>
  <c r="T236" i="10" s="1"/>
  <c r="S132" i="10"/>
  <c r="T132" i="10" s="1"/>
  <c r="S227" i="10"/>
  <c r="T227" i="10" s="1"/>
  <c r="S75" i="10"/>
  <c r="T75" i="10" s="1"/>
  <c r="S140" i="10"/>
  <c r="T140" i="10" s="1"/>
  <c r="S45" i="10"/>
  <c r="T45" i="10" s="1"/>
  <c r="S214" i="10"/>
  <c r="T214" i="10" s="1"/>
  <c r="T162" i="10"/>
  <c r="T117" i="10"/>
  <c r="M66" i="10"/>
  <c r="N66" i="10" s="1"/>
  <c r="O66" i="10" s="1"/>
  <c r="M6" i="10"/>
  <c r="N6" i="10" s="1"/>
  <c r="O6" i="10" s="1"/>
  <c r="X6" i="10" s="1"/>
  <c r="M154" i="10"/>
  <c r="N154" i="10" s="1"/>
  <c r="O154" i="10" s="1"/>
  <c r="X154" i="10" s="1"/>
  <c r="M21" i="10"/>
  <c r="N21" i="10" s="1"/>
  <c r="O21" i="10" s="1"/>
  <c r="X21" i="10" s="1"/>
  <c r="M124" i="10"/>
  <c r="N124" i="10" s="1"/>
  <c r="O124" i="10" s="1"/>
  <c r="X124" i="10" s="1"/>
  <c r="P253" i="10"/>
  <c r="P142" i="10"/>
  <c r="X189" i="10" l="1"/>
  <c r="AA189" i="10"/>
  <c r="AA217" i="10"/>
  <c r="X145" i="10"/>
  <c r="W231" i="10"/>
  <c r="W253" i="10"/>
  <c r="Z59" i="10"/>
  <c r="AA18" i="10"/>
  <c r="W54" i="10"/>
  <c r="X54" i="10" s="1"/>
  <c r="X139" i="10"/>
  <c r="W159" i="10"/>
  <c r="AA159" i="10" s="1"/>
  <c r="W41" i="10"/>
  <c r="W225" i="10"/>
  <c r="AA225" i="10" s="1"/>
  <c r="X74" i="10"/>
  <c r="AA26" i="10"/>
  <c r="AA121" i="10"/>
  <c r="AA157" i="10"/>
  <c r="AA35" i="10"/>
  <c r="W83" i="10"/>
  <c r="AA83" i="10" s="1"/>
  <c r="AA46" i="10"/>
  <c r="AA78" i="10"/>
  <c r="X93" i="10"/>
  <c r="AA47" i="10"/>
  <c r="AA220" i="10"/>
  <c r="AA90" i="10"/>
  <c r="X113" i="10"/>
  <c r="AA113" i="10"/>
  <c r="AA241" i="10"/>
  <c r="X45" i="10"/>
  <c r="W228" i="10"/>
  <c r="AA228" i="10" s="1"/>
  <c r="X66" i="10"/>
  <c r="X49" i="10"/>
  <c r="X56" i="10"/>
  <c r="W77" i="10"/>
  <c r="W32" i="10"/>
  <c r="W219" i="10"/>
  <c r="AA219" i="10" s="1"/>
  <c r="X158" i="10"/>
  <c r="AA30" i="10"/>
  <c r="X30" i="10"/>
  <c r="X131" i="10"/>
  <c r="X242" i="10"/>
  <c r="AA209" i="10"/>
  <c r="AA143" i="10"/>
  <c r="X28" i="10"/>
  <c r="X62" i="10"/>
  <c r="AA62" i="10"/>
  <c r="X159" i="10"/>
  <c r="X170" i="10"/>
  <c r="W149" i="10"/>
  <c r="X149" i="10" s="1"/>
  <c r="X150" i="10"/>
  <c r="AA150" i="10"/>
  <c r="AA89" i="10"/>
  <c r="AA172" i="10"/>
  <c r="W53" i="10"/>
  <c r="X27" i="10"/>
  <c r="X17" i="10"/>
  <c r="X94" i="10"/>
  <c r="AA94" i="10"/>
  <c r="W25" i="10"/>
  <c r="X174" i="10"/>
  <c r="AA174" i="10"/>
  <c r="X197" i="10"/>
  <c r="AA197" i="10"/>
  <c r="X176" i="10"/>
  <c r="X229" i="10"/>
  <c r="X119" i="10"/>
  <c r="AA119" i="10"/>
  <c r="W55" i="10"/>
  <c r="X43" i="10"/>
  <c r="AA43" i="10"/>
  <c r="AA136" i="10"/>
  <c r="X136" i="10"/>
  <c r="AA129" i="10"/>
  <c r="X129" i="10"/>
  <c r="Z114" i="10"/>
  <c r="AA253" i="10"/>
  <c r="X253" i="10"/>
  <c r="X252" i="10"/>
  <c r="W213" i="10"/>
  <c r="X99" i="10"/>
  <c r="AA99" i="10"/>
  <c r="W186" i="10"/>
  <c r="X114" i="10"/>
  <c r="W138" i="10"/>
  <c r="AA138" i="10" s="1"/>
  <c r="AA207" i="10"/>
  <c r="Z2" i="10"/>
  <c r="W2" i="10"/>
  <c r="AA69" i="10"/>
  <c r="X69" i="10"/>
  <c r="W24" i="10"/>
  <c r="X24" i="10" s="1"/>
  <c r="AA91" i="10"/>
  <c r="X231" i="10"/>
  <c r="AA231" i="10"/>
  <c r="X36" i="10"/>
  <c r="W175" i="10"/>
  <c r="W250" i="10"/>
  <c r="X171" i="10"/>
  <c r="AA171" i="10"/>
  <c r="X126" i="10"/>
  <c r="AA126" i="10"/>
  <c r="AA3" i="10"/>
  <c r="X3" i="10"/>
  <c r="Z60" i="10"/>
  <c r="W60" i="10"/>
  <c r="Z177" i="10"/>
  <c r="W177" i="10"/>
  <c r="X235" i="10"/>
  <c r="AA235" i="10"/>
  <c r="AA15" i="10"/>
  <c r="X15" i="10"/>
  <c r="W216" i="10"/>
  <c r="AA38" i="10"/>
  <c r="X38" i="10"/>
  <c r="Z123" i="10"/>
  <c r="W123" i="10"/>
  <c r="Z223" i="10"/>
  <c r="W223" i="10"/>
  <c r="X140" i="10"/>
  <c r="AA140" i="10"/>
  <c r="X8" i="10"/>
  <c r="AA8" i="10"/>
  <c r="X203" i="10"/>
  <c r="AA203" i="10"/>
  <c r="AA23" i="10"/>
  <c r="X23" i="10"/>
  <c r="X40" i="10"/>
  <c r="AA40" i="10"/>
  <c r="X16" i="10"/>
  <c r="AA16" i="10"/>
  <c r="X148" i="10"/>
  <c r="AA148" i="10"/>
  <c r="X208" i="10"/>
  <c r="AA208" i="10"/>
  <c r="Z22" i="10"/>
  <c r="W22" i="10"/>
  <c r="Z67" i="10"/>
  <c r="W67" i="10"/>
  <c r="X163" i="10"/>
  <c r="AA163" i="10"/>
  <c r="AA61" i="10"/>
  <c r="X61" i="10"/>
  <c r="AA34" i="10"/>
  <c r="X34" i="10"/>
  <c r="Z39" i="10"/>
  <c r="W39" i="10"/>
  <c r="Z72" i="10"/>
  <c r="W72" i="10"/>
  <c r="AA73" i="10"/>
  <c r="X73" i="10"/>
  <c r="AA86" i="10"/>
  <c r="X86" i="10"/>
  <c r="X167" i="10"/>
  <c r="AA167" i="10"/>
  <c r="X151" i="10"/>
  <c r="AA151" i="10"/>
  <c r="AA53" i="10"/>
  <c r="X53" i="10"/>
  <c r="X245" i="10"/>
  <c r="AA245" i="10"/>
  <c r="W100" i="10"/>
  <c r="Z100" i="10"/>
  <c r="W162" i="10"/>
  <c r="Z162" i="10"/>
  <c r="AA98" i="10"/>
  <c r="X98" i="10"/>
  <c r="X11" i="10"/>
  <c r="AA11" i="10"/>
  <c r="X147" i="10"/>
  <c r="AA147" i="10"/>
  <c r="AA185" i="10"/>
  <c r="X185" i="10"/>
  <c r="AA68" i="10"/>
  <c r="X68" i="10"/>
  <c r="Z33" i="10"/>
  <c r="W33" i="10"/>
  <c r="X76" i="10"/>
  <c r="AA76" i="10"/>
  <c r="Z117" i="10"/>
  <c r="W117" i="10"/>
  <c r="AA7" i="10"/>
  <c r="X7" i="10"/>
  <c r="AA251" i="10"/>
  <c r="X251" i="10"/>
  <c r="W52" i="10"/>
  <c r="Z52" i="10"/>
  <c r="W84" i="10"/>
  <c r="Z84" i="10"/>
  <c r="AA144" i="10"/>
  <c r="X144" i="10"/>
  <c r="X206" i="10"/>
  <c r="AA206" i="10"/>
  <c r="W164" i="10"/>
  <c r="AA178" i="10"/>
  <c r="X178" i="10"/>
  <c r="X41" i="10" l="1"/>
  <c r="AA41" i="10"/>
  <c r="X32" i="10"/>
  <c r="AA32" i="10"/>
  <c r="AA24" i="10"/>
  <c r="X225" i="10"/>
  <c r="AA77" i="10"/>
  <c r="X77" i="10"/>
  <c r="X219" i="10"/>
  <c r="AA54" i="10"/>
  <c r="X83" i="10"/>
  <c r="X228" i="10"/>
  <c r="AA2" i="10"/>
  <c r="X2" i="10"/>
  <c r="X25" i="10"/>
  <c r="AA25" i="10"/>
  <c r="AA149" i="10"/>
  <c r="AA250" i="10"/>
  <c r="X250" i="10"/>
  <c r="AA186" i="10"/>
  <c r="X186" i="10"/>
  <c r="AA55" i="10"/>
  <c r="X55" i="10"/>
  <c r="X138" i="10"/>
  <c r="X175" i="10"/>
  <c r="AA175" i="10"/>
  <c r="X213" i="10"/>
  <c r="AA213" i="10"/>
  <c r="X33" i="10"/>
  <c r="AA33" i="10"/>
  <c r="AA39" i="10"/>
  <c r="X39" i="10"/>
  <c r="AA52" i="10"/>
  <c r="X52" i="10"/>
  <c r="AA22" i="10"/>
  <c r="X22" i="10"/>
  <c r="X84" i="10"/>
  <c r="AA84" i="10"/>
  <c r="AA72" i="10"/>
  <c r="X72" i="10"/>
  <c r="AA100" i="10"/>
  <c r="X100" i="10"/>
  <c r="AA177" i="10"/>
  <c r="X177" i="10"/>
  <c r="AA60" i="10"/>
  <c r="X60" i="10"/>
  <c r="AA223" i="10"/>
  <c r="X223" i="10"/>
  <c r="X164" i="10"/>
  <c r="AA164" i="10"/>
  <c r="X123" i="10"/>
  <c r="AA123" i="10"/>
  <c r="AA162" i="10"/>
  <c r="X162" i="10"/>
  <c r="AA117" i="10"/>
  <c r="X117" i="10"/>
  <c r="X67" i="10"/>
  <c r="AA67" i="10"/>
  <c r="AA216" i="10"/>
  <c r="X216" i="10"/>
  <c r="Z2" i="20" l="1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AA1699" i="20"/>
  <c r="AA1838" i="20"/>
  <c r="AB466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76" i="20"/>
  <c r="AB1305" i="20"/>
  <c r="AB1306" i="20"/>
  <c r="AB1309" i="20"/>
  <c r="AB1321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36" i="20"/>
  <c r="AB1543" i="20"/>
  <c r="AB1544" i="20"/>
  <c r="AB1578" i="20"/>
  <c r="AB1586" i="20"/>
  <c r="AB1594" i="20"/>
  <c r="AB1606" i="20"/>
  <c r="AB1609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82" i="20"/>
  <c r="AB1797" i="20"/>
  <c r="AB1799" i="20"/>
  <c r="AB1821" i="20"/>
  <c r="AB1871" i="20"/>
  <c r="AB1880" i="20"/>
  <c r="AB1895" i="20"/>
  <c r="AB1900" i="20"/>
  <c r="AB1923" i="20"/>
  <c r="AB1924" i="20"/>
  <c r="AB1940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11" i="20"/>
  <c r="AB2014" i="20"/>
  <c r="AB2023" i="20"/>
  <c r="AB2044" i="20"/>
  <c r="AB2047" i="20"/>
  <c r="AB2076" i="20"/>
  <c r="AB2084" i="20"/>
  <c r="AB2092" i="20"/>
  <c r="AB2135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B1854" i="20"/>
  <c r="AB1885" i="20"/>
  <c r="AB1290" i="20"/>
  <c r="AB839" i="20"/>
  <c r="AB1982" i="20"/>
  <c r="AB1757" i="20"/>
  <c r="AB740" i="20"/>
  <c r="AB23" i="20"/>
  <c r="AB26" i="20"/>
  <c r="AB27" i="20"/>
  <c r="AB2149" i="20"/>
  <c r="AB30" i="20"/>
  <c r="AB1444" i="20"/>
  <c r="AB1357" i="20"/>
  <c r="AB37" i="20"/>
  <c r="AB38" i="20"/>
  <c r="AB39" i="20"/>
  <c r="AB1981" i="20"/>
  <c r="AB43" i="20"/>
  <c r="AB44" i="20"/>
  <c r="AB45" i="20"/>
  <c r="AB46" i="20"/>
  <c r="AB2137" i="20"/>
  <c r="AB55" i="20"/>
  <c r="AB60" i="20"/>
  <c r="AB66" i="20"/>
  <c r="AB68" i="20"/>
  <c r="AB72" i="20"/>
  <c r="AB74" i="20"/>
  <c r="AB75" i="20"/>
  <c r="AB76" i="20"/>
  <c r="AB77" i="20"/>
  <c r="AB78" i="20"/>
  <c r="AB79" i="20"/>
  <c r="AB1292" i="20"/>
  <c r="AB1382" i="20"/>
  <c r="AB2093" i="20"/>
  <c r="AB111" i="20"/>
  <c r="AB112" i="20"/>
  <c r="AB113" i="20"/>
  <c r="AB114" i="20"/>
  <c r="AB115" i="20"/>
  <c r="AB122" i="20"/>
  <c r="AB1505" i="20"/>
  <c r="AB124" i="20"/>
  <c r="AB125" i="20"/>
  <c r="AB1076" i="20"/>
  <c r="AB1575" i="20"/>
  <c r="AB132" i="20"/>
  <c r="AB136" i="20"/>
  <c r="AB1163" i="20"/>
  <c r="AB139" i="20"/>
  <c r="AB1508" i="20"/>
  <c r="AB155" i="20"/>
  <c r="AB158" i="20"/>
  <c r="AB1967" i="20"/>
  <c r="AB1533" i="20"/>
  <c r="AB171" i="20"/>
  <c r="AB1865" i="20"/>
  <c r="AB187" i="20"/>
  <c r="AB1479" i="20"/>
  <c r="AB1743" i="20"/>
  <c r="AB259" i="20"/>
  <c r="AB1355" i="20"/>
  <c r="AB264" i="20"/>
  <c r="AB2083" i="20"/>
  <c r="AB267" i="20"/>
  <c r="AB268" i="20"/>
  <c r="AB1645" i="20"/>
  <c r="AB270" i="20"/>
  <c r="AB295" i="20"/>
  <c r="AB908" i="20"/>
  <c r="AB1771" i="20"/>
  <c r="AB643" i="20"/>
  <c r="AB1866" i="20"/>
  <c r="AB398" i="20"/>
  <c r="AB406" i="20"/>
  <c r="AB1953" i="20"/>
  <c r="AB1675" i="20"/>
  <c r="AB2021" i="20"/>
  <c r="AB1869" i="20"/>
  <c r="AB928" i="20"/>
  <c r="AB929" i="20"/>
  <c r="AB1093" i="20"/>
  <c r="AB1491" i="20"/>
  <c r="AB1063" i="20"/>
  <c r="AB2049" i="20"/>
  <c r="AB1942" i="20"/>
  <c r="AB2041" i="20"/>
  <c r="AB1192" i="20"/>
  <c r="AB727" i="20"/>
  <c r="AB1164" i="20"/>
  <c r="AB1558" i="20"/>
  <c r="AB1950" i="20"/>
  <c r="AB1687" i="20"/>
  <c r="AB1961" i="20"/>
  <c r="AB1530" i="20"/>
  <c r="AB1896" i="20"/>
  <c r="AB1939" i="20"/>
  <c r="AB2065" i="20"/>
  <c r="AB1402" i="20"/>
  <c r="AB1908" i="20"/>
  <c r="AB1401" i="20"/>
  <c r="AB780" i="20"/>
  <c r="AB772" i="20"/>
  <c r="AB771" i="20"/>
  <c r="AB770" i="20"/>
  <c r="AB1964" i="20"/>
  <c r="AB2124" i="20" l="1"/>
  <c r="AB1816" i="20"/>
  <c r="AB2096" i="20"/>
  <c r="AB1995" i="20"/>
  <c r="AB1701" i="20"/>
  <c r="AB1925" i="20"/>
  <c r="AB1519" i="20"/>
  <c r="AB1320" i="20"/>
  <c r="AB2079" i="20"/>
  <c r="AB1774" i="20"/>
  <c r="AB1222" i="20"/>
  <c r="AB853" i="20"/>
  <c r="AB1970" i="20"/>
  <c r="AB1914" i="20"/>
  <c r="AB2054" i="20"/>
  <c r="AB1592" i="20"/>
  <c r="AB1676" i="20"/>
  <c r="AB1589" i="20"/>
  <c r="AB1090" i="20"/>
  <c r="AB922" i="20"/>
  <c r="AB1872" i="20"/>
  <c r="AB1729" i="20"/>
  <c r="AB1564" i="20"/>
  <c r="AB1475" i="20"/>
  <c r="AB1841" i="20"/>
  <c r="AB1547" i="20"/>
  <c r="AB2009" i="20"/>
  <c r="AB1827" i="20"/>
  <c r="AB1259" i="20"/>
  <c r="AB647" i="20"/>
  <c r="AB514" i="20"/>
  <c r="AB920" i="20"/>
  <c r="AB1356" i="20"/>
  <c r="AB2094" i="20"/>
  <c r="AB953" i="20"/>
  <c r="AB1009" i="20"/>
  <c r="AB704" i="20"/>
  <c r="AB1116" i="20"/>
  <c r="AB1228" i="20"/>
  <c r="AB612" i="20"/>
  <c r="AB1750" i="20"/>
  <c r="AB1778" i="20"/>
  <c r="AB1932" i="20"/>
  <c r="AB1584" i="20"/>
  <c r="AB2132" i="20"/>
  <c r="AB1124" i="20"/>
  <c r="AB1562" i="20"/>
  <c r="AB656" i="20"/>
  <c r="AB2139" i="20"/>
  <c r="AB746" i="20"/>
  <c r="AB845" i="20"/>
  <c r="AB1196" i="20"/>
  <c r="AB1075" i="20"/>
  <c r="AB1437" i="20"/>
  <c r="AB1936" i="20"/>
  <c r="AB1784" i="20"/>
  <c r="AB2040" i="20"/>
  <c r="AB471" i="20"/>
  <c r="AB446" i="20"/>
  <c r="AB954" i="20"/>
  <c r="AB619" i="20"/>
  <c r="AB536" i="20"/>
  <c r="AB1156" i="20"/>
  <c r="AB431" i="20"/>
  <c r="AB596" i="20"/>
  <c r="AB784" i="20"/>
  <c r="AB698" i="20"/>
  <c r="AB2074" i="20"/>
  <c r="AB628" i="20"/>
  <c r="AB498" i="20"/>
  <c r="AB352" i="20"/>
  <c r="AB413" i="20"/>
  <c r="AB472" i="20"/>
  <c r="AB970" i="20"/>
  <c r="AB1251" i="20"/>
  <c r="AB1293" i="20"/>
  <c r="AB575" i="20"/>
  <c r="AB882" i="20"/>
  <c r="AB1022" i="20"/>
  <c r="AB1387" i="20"/>
  <c r="AB1489" i="20"/>
  <c r="AB2036" i="20"/>
  <c r="AB1829" i="20"/>
  <c r="AB1984" i="20"/>
  <c r="AB272" i="20"/>
  <c r="AB1271" i="20"/>
  <c r="AB1162" i="20"/>
  <c r="AB1721" i="20"/>
  <c r="AB685" i="20"/>
  <c r="AB1555" i="20"/>
  <c r="AB1709" i="20"/>
  <c r="AB1641" i="20"/>
  <c r="AB713" i="20"/>
  <c r="AB1220" i="20"/>
  <c r="AB1049" i="20"/>
  <c r="AB231" i="20"/>
  <c r="AB763" i="20"/>
  <c r="AB426" i="20"/>
  <c r="AB93" i="20"/>
  <c r="AB588" i="20"/>
  <c r="AB1852" i="20"/>
  <c r="AB1649" i="20"/>
  <c r="AB842" i="20"/>
  <c r="AB719" i="20"/>
  <c r="AB678" i="20"/>
  <c r="AB961" i="20"/>
  <c r="AB70" i="20"/>
  <c r="AB1064" i="20"/>
  <c r="AB1779" i="20"/>
  <c r="AB1947" i="20"/>
  <c r="AB1208" i="20"/>
  <c r="AB1780" i="20"/>
  <c r="AB1428" i="20"/>
  <c r="AB315" i="20"/>
  <c r="AB345" i="20"/>
  <c r="AB401" i="20"/>
  <c r="AB109" i="20"/>
  <c r="AB51" i="20"/>
  <c r="AB1884" i="20"/>
  <c r="AB440" i="20"/>
  <c r="AB524" i="20"/>
  <c r="AB580" i="20"/>
  <c r="AB567" i="20"/>
  <c r="AB925" i="20"/>
  <c r="AB620" i="20"/>
  <c r="AB790" i="20"/>
  <c r="AB1140" i="20"/>
  <c r="AB1294" i="20"/>
  <c r="AB735" i="20"/>
  <c r="AB988" i="20"/>
  <c r="AB1381" i="20"/>
  <c r="AB1958" i="20"/>
  <c r="AB1244" i="20"/>
  <c r="AB1891" i="20"/>
  <c r="AB1646" i="20"/>
  <c r="AB1955" i="20"/>
  <c r="AB2067" i="20"/>
  <c r="AB367" i="20"/>
  <c r="AB1361" i="20"/>
  <c r="AB1028" i="20"/>
  <c r="AB427" i="20"/>
  <c r="AB1838" i="20"/>
  <c r="AB1855" i="20"/>
  <c r="AB520" i="20"/>
  <c r="AB1195" i="20"/>
  <c r="AB861" i="20"/>
  <c r="AB668" i="20"/>
  <c r="AB1074" i="20"/>
  <c r="AB2043" i="20"/>
  <c r="AB1440" i="20"/>
  <c r="AB1798" i="20"/>
  <c r="AB848" i="20"/>
  <c r="AB667" i="20"/>
  <c r="AB1073" i="20"/>
  <c r="AB522" i="20"/>
  <c r="AB2042" i="20"/>
  <c r="AB1439" i="20"/>
  <c r="AB1938" i="20"/>
  <c r="AB1194" i="20"/>
  <c r="AB1787" i="20"/>
  <c r="AB428" i="20"/>
  <c r="AB582" i="20"/>
  <c r="AB434" i="20"/>
  <c r="AB639" i="20"/>
  <c r="AB725" i="20"/>
  <c r="AB318" i="20"/>
  <c r="AB632" i="20"/>
  <c r="AB535" i="20"/>
  <c r="AB605" i="20"/>
  <c r="AB808" i="20"/>
  <c r="AB893" i="20"/>
  <c r="AB1177" i="20"/>
  <c r="AB1847" i="20"/>
  <c r="AB311" i="20"/>
  <c r="AB1527" i="20"/>
  <c r="AB2119" i="20"/>
  <c r="AB1507" i="20"/>
  <c r="AB1969" i="20"/>
  <c r="AB1012" i="20"/>
  <c r="AB1112" i="20"/>
  <c r="AB537" i="20"/>
  <c r="AB722" i="20"/>
  <c r="AB1282" i="20"/>
  <c r="AB906" i="20"/>
  <c r="AB1368" i="20"/>
  <c r="AB1776" i="20"/>
  <c r="AB1725" i="20"/>
  <c r="AB1546" i="20"/>
  <c r="AB211" i="20"/>
  <c r="AB1577" i="20"/>
  <c r="AB2013" i="20"/>
  <c r="AB118" i="20"/>
  <c r="AB235" i="20"/>
  <c r="AB600" i="20"/>
  <c r="AB648" i="20"/>
  <c r="AB775" i="20"/>
  <c r="AB932" i="20"/>
  <c r="AB2058" i="20"/>
  <c r="AB1486" i="20"/>
  <c r="AB1189" i="20"/>
  <c r="AB1754" i="20"/>
  <c r="AB1303" i="20"/>
  <c r="AB1887" i="20"/>
  <c r="AB90" i="20"/>
  <c r="AB202" i="20"/>
  <c r="AB205" i="20"/>
  <c r="AB359" i="20"/>
  <c r="AB207" i="20"/>
  <c r="AB180" i="20"/>
  <c r="AB294" i="20"/>
  <c r="AB142" i="20"/>
  <c r="AB324" i="20"/>
  <c r="AB173" i="20"/>
  <c r="AB369" i="20"/>
  <c r="AB601" i="20"/>
  <c r="AB774" i="20"/>
  <c r="AB901" i="20"/>
  <c r="AB99" i="20"/>
  <c r="AB435" i="20"/>
  <c r="AB312" i="20"/>
  <c r="AB494" i="20"/>
  <c r="AB1888" i="20"/>
  <c r="AB1390" i="20"/>
  <c r="AB1765" i="20"/>
  <c r="AB2032" i="20"/>
  <c r="AB407" i="20"/>
  <c r="AB1487" i="20"/>
  <c r="AB1727" i="20"/>
  <c r="AB1264" i="20"/>
  <c r="AB347" i="20"/>
  <c r="AB49" i="20"/>
  <c r="AB476" i="20"/>
  <c r="AB743" i="20"/>
  <c r="AB884" i="20"/>
  <c r="AB940" i="20"/>
  <c r="AB129" i="20"/>
  <c r="AB417" i="20"/>
  <c r="AB1179" i="20"/>
  <c r="AB1154" i="20"/>
  <c r="AB1392" i="20"/>
  <c r="AB453" i="20"/>
  <c r="AB1240" i="20"/>
  <c r="AB560" i="20"/>
  <c r="AB1185" i="20"/>
  <c r="AB794" i="20"/>
  <c r="AB1158" i="20"/>
  <c r="AB1256" i="20"/>
  <c r="AB1117" i="20"/>
  <c r="AB896" i="20"/>
  <c r="AB1007" i="20"/>
  <c r="AB1874" i="20"/>
  <c r="AB1904" i="20"/>
  <c r="AB2086" i="20"/>
  <c r="AB1110" i="20"/>
  <c r="AB1415" i="20"/>
  <c r="AB1625" i="20"/>
  <c r="AB1695" i="20"/>
  <c r="AB1655" i="20"/>
  <c r="AB1823" i="20"/>
  <c r="AB2104" i="20"/>
  <c r="AB1493" i="20"/>
  <c r="AB2123" i="20"/>
  <c r="AB1328" i="20"/>
  <c r="AB1775" i="20"/>
  <c r="AB799" i="20"/>
  <c r="AB528" i="20"/>
  <c r="AB130" i="20"/>
  <c r="AB449" i="20"/>
  <c r="AB957" i="20"/>
  <c r="AB1181" i="20"/>
  <c r="AB35" i="20"/>
  <c r="AB917" i="20"/>
  <c r="AB592" i="20"/>
  <c r="AB1229" i="20"/>
  <c r="AB1052" i="20"/>
  <c r="AB309" i="20"/>
  <c r="AB1595" i="20"/>
  <c r="AB1693" i="20"/>
  <c r="AB1808" i="20"/>
  <c r="AB1878" i="20"/>
  <c r="AB1118" i="20"/>
  <c r="AB2103" i="20"/>
  <c r="AB1502" i="20"/>
  <c r="AB1473" i="20"/>
  <c r="AB1574" i="20"/>
  <c r="AB1730" i="20"/>
  <c r="AB1842" i="20"/>
  <c r="AB2025" i="20"/>
  <c r="AB20" i="20"/>
  <c r="AB566" i="20"/>
  <c r="AB371" i="20"/>
  <c r="AB358" i="20"/>
  <c r="AB455" i="20"/>
  <c r="AB1129" i="20"/>
  <c r="AB610" i="20"/>
  <c r="AB836" i="20"/>
  <c r="AB1611" i="20"/>
  <c r="AB57" i="20"/>
  <c r="AB91" i="20"/>
  <c r="AB119" i="20"/>
  <c r="AB63" i="20"/>
  <c r="AB177" i="20"/>
  <c r="AB4" i="20"/>
  <c r="AB165" i="20"/>
  <c r="AB236" i="20"/>
  <c r="AB250" i="20"/>
  <c r="AB292" i="20"/>
  <c r="AB223" i="20"/>
  <c r="AB323" i="20"/>
  <c r="AB507" i="20"/>
  <c r="AB1132" i="20"/>
  <c r="AB2051" i="20"/>
  <c r="AB1603" i="20"/>
  <c r="AB513" i="20"/>
  <c r="AB1126" i="20"/>
  <c r="AB1916" i="20"/>
  <c r="AB2141" i="20"/>
  <c r="AB1638" i="20"/>
  <c r="AB1820" i="20"/>
  <c r="AB1822" i="20"/>
  <c r="AB2088" i="20"/>
  <c r="AB1068" i="20"/>
  <c r="AB1591" i="20"/>
  <c r="AB981" i="20"/>
  <c r="AB25" i="20"/>
  <c r="AB677" i="20"/>
  <c r="AB859" i="20"/>
  <c r="AB1198" i="20"/>
  <c r="AB1054" i="20"/>
  <c r="AB1442" i="20"/>
  <c r="AB1686" i="20"/>
  <c r="AB2070" i="20"/>
  <c r="AB1688" i="20"/>
  <c r="AB855" i="20"/>
  <c r="AB1053" i="20"/>
  <c r="AB676" i="20"/>
  <c r="AB1197" i="20"/>
  <c r="AB1441" i="20"/>
  <c r="AB517" i="20"/>
  <c r="AB690" i="20"/>
  <c r="AB721" i="20"/>
  <c r="AB2029" i="20"/>
  <c r="AB1286" i="20"/>
  <c r="AB490" i="20"/>
  <c r="AB757" i="20"/>
  <c r="AB423" i="20"/>
  <c r="AB720" i="20"/>
  <c r="AB609" i="20"/>
  <c r="AB1304" i="20"/>
  <c r="AB2089" i="20"/>
  <c r="AB474" i="20"/>
  <c r="AB310" i="20"/>
  <c r="AB898" i="20"/>
  <c r="AB943" i="20"/>
  <c r="AB1015" i="20"/>
  <c r="AB1323" i="20"/>
  <c r="AB750" i="20"/>
  <c r="AB807" i="20"/>
  <c r="AB595" i="20"/>
  <c r="AB742" i="20"/>
  <c r="AB1413" i="20"/>
  <c r="AB1497" i="20"/>
  <c r="AB1623" i="20"/>
  <c r="AB1736" i="20"/>
  <c r="AB1919" i="20"/>
  <c r="AB2077" i="20"/>
  <c r="AB1700" i="20"/>
  <c r="AB2148" i="20"/>
  <c r="AB1590" i="20"/>
  <c r="AB1327" i="20"/>
  <c r="AB1463" i="20"/>
  <c r="AB1480" i="20"/>
  <c r="AB273" i="20"/>
  <c r="AB269" i="20"/>
  <c r="AB1051" i="20"/>
  <c r="AB689" i="20"/>
  <c r="AB1223" i="20"/>
  <c r="AB709" i="20"/>
  <c r="AB1274" i="20"/>
  <c r="AB1724" i="20"/>
  <c r="AB1559" i="20"/>
  <c r="AB1713" i="20"/>
  <c r="AB1166" i="20"/>
  <c r="AB2110" i="20"/>
  <c r="AB1817" i="20"/>
  <c r="AB1915" i="20"/>
  <c r="AB194" i="20"/>
  <c r="AB561" i="20"/>
  <c r="AB1187" i="20"/>
  <c r="AB1485" i="20"/>
  <c r="AB1828" i="20"/>
  <c r="AB1607" i="20"/>
  <c r="AB2153" i="20"/>
  <c r="AB138" i="20"/>
  <c r="AB419" i="20"/>
  <c r="AB497" i="20"/>
  <c r="AB185" i="20"/>
  <c r="AB1257" i="20"/>
  <c r="AB1452" i="20"/>
  <c r="AB1848" i="20"/>
  <c r="AB894" i="20"/>
  <c r="AB2005" i="20"/>
  <c r="AB1616" i="20"/>
  <c r="AB1674" i="20"/>
  <c r="AB2136" i="20"/>
  <c r="AB1563" i="20"/>
  <c r="AB2027" i="20"/>
  <c r="AB552" i="20"/>
  <c r="AB793" i="20"/>
  <c r="AB463" i="20"/>
  <c r="AB116" i="20"/>
  <c r="AB540" i="20"/>
  <c r="AB107" i="20"/>
  <c r="AB149" i="20"/>
  <c r="AB81" i="20"/>
  <c r="AB277" i="20"/>
  <c r="AB418" i="20"/>
  <c r="AB338" i="20"/>
  <c r="AB968" i="20"/>
  <c r="AB1587" i="20"/>
  <c r="AB1859" i="20"/>
  <c r="AB1999" i="20"/>
  <c r="AB305" i="20"/>
  <c r="AB67" i="20"/>
  <c r="AB48" i="20"/>
  <c r="AB634" i="20"/>
  <c r="AB705" i="20"/>
  <c r="AB658" i="20"/>
  <c r="AB1637" i="20"/>
  <c r="AB1512" i="20"/>
  <c r="AB1582" i="20"/>
  <c r="AB1809" i="20"/>
  <c r="AB2075" i="20"/>
  <c r="AB2138" i="20"/>
  <c r="AB34" i="20"/>
  <c r="AB673" i="20"/>
  <c r="AB840" i="20"/>
  <c r="AB1685" i="20"/>
  <c r="AB454" i="20"/>
  <c r="AB19" i="20"/>
  <c r="AB357" i="20"/>
  <c r="AB372" i="20"/>
  <c r="AB319" i="20"/>
  <c r="AB1168" i="20"/>
  <c r="AB1338" i="20"/>
  <c r="AB835" i="20"/>
  <c r="AB1130" i="20"/>
  <c r="AB611" i="20"/>
  <c r="AB565" i="20"/>
  <c r="AB1302" i="20"/>
  <c r="AB1601" i="20"/>
  <c r="AB1756" i="20"/>
  <c r="AB2066" i="20"/>
  <c r="AB18" i="20"/>
  <c r="AB104" i="20"/>
  <c r="AB147" i="20"/>
  <c r="AB217" i="20"/>
  <c r="AB400" i="20"/>
  <c r="AB84" i="20"/>
  <c r="AB313" i="20"/>
  <c r="AB3" i="20"/>
  <c r="AB927" i="20"/>
  <c r="AB183" i="20"/>
  <c r="AB555" i="20"/>
  <c r="AB248" i="20"/>
  <c r="AB1569" i="20"/>
  <c r="AB1893" i="20"/>
  <c r="AB1315" i="20"/>
  <c r="AB1034" i="20"/>
  <c r="AB1169" i="20"/>
  <c r="AB509" i="20"/>
  <c r="AB1157" i="20"/>
  <c r="AB1339" i="20"/>
  <c r="AB1301" i="20"/>
  <c r="AB707" i="20"/>
  <c r="AB696" i="20"/>
  <c r="AB512" i="20"/>
  <c r="AB420" i="20"/>
  <c r="AB243" i="20"/>
  <c r="AB729" i="20"/>
  <c r="AB379" i="20"/>
  <c r="AB1027" i="20"/>
  <c r="AB346" i="20"/>
  <c r="AB577" i="20"/>
  <c r="AB353" i="20"/>
  <c r="AB1246" i="20"/>
  <c r="AB1851" i="20"/>
  <c r="AB1287" i="20"/>
  <c r="AB1647" i="20"/>
  <c r="AB2068" i="20"/>
  <c r="AB24" i="20"/>
  <c r="AB697" i="20"/>
  <c r="AB1035" i="20"/>
  <c r="AB779" i="20"/>
  <c r="AB2072" i="20"/>
  <c r="AB1690" i="20"/>
  <c r="AB820" i="20"/>
  <c r="AB1114" i="20"/>
  <c r="AB1352" i="20"/>
  <c r="AB653" i="20"/>
  <c r="AB1332" i="20"/>
  <c r="AB2129" i="20"/>
  <c r="AB1977" i="20"/>
  <c r="AB1531" i="20"/>
  <c r="AB2147" i="20"/>
  <c r="AB796" i="20"/>
  <c r="AB754" i="20"/>
  <c r="AB717" i="20"/>
  <c r="AB1210" i="20"/>
  <c r="AB681" i="20"/>
  <c r="AB1430" i="20"/>
  <c r="AB1792" i="20"/>
  <c r="AB1949" i="20"/>
  <c r="AB1066" i="20"/>
  <c r="AB2053" i="20"/>
  <c r="AB692" i="20"/>
  <c r="AB850" i="20"/>
  <c r="AB515" i="20"/>
  <c r="AB1061" i="20"/>
  <c r="AB1944" i="20"/>
  <c r="AB1205" i="20"/>
  <c r="AB2048" i="20"/>
  <c r="AB1789" i="20"/>
  <c r="AB930" i="20"/>
  <c r="AB1092" i="20"/>
  <c r="AB1581" i="20"/>
  <c r="AB1107" i="20"/>
  <c r="AB744" i="20"/>
  <c r="AB944" i="20"/>
  <c r="AB651" i="20"/>
  <c r="AB806" i="20"/>
  <c r="AB890" i="20"/>
  <c r="AB974" i="20"/>
  <c r="AB1045" i="20"/>
  <c r="AB1354" i="20"/>
  <c r="AB868" i="20"/>
  <c r="AB1330" i="20"/>
  <c r="AB1622" i="20"/>
  <c r="AB2126" i="20"/>
  <c r="AB1917" i="20"/>
  <c r="AB1918" i="20"/>
  <c r="AB2115" i="20"/>
  <c r="AB1278" i="20"/>
  <c r="AB1739" i="20"/>
  <c r="AB1503" i="20"/>
  <c r="AB1980" i="20"/>
  <c r="AB2010" i="20"/>
  <c r="AB1464" i="20"/>
  <c r="AB2026" i="20"/>
  <c r="AB1901" i="20"/>
  <c r="AB510" i="20"/>
  <c r="AB405" i="20"/>
  <c r="AB730" i="20"/>
  <c r="AB508" i="20"/>
  <c r="AB1029" i="20"/>
  <c r="AB1141" i="20"/>
  <c r="AB764" i="20"/>
  <c r="AB1861" i="20"/>
  <c r="AB563" i="20"/>
  <c r="AB1289" i="20"/>
  <c r="AB1630" i="20"/>
  <c r="AB1384" i="20"/>
  <c r="AB302" i="20"/>
  <c r="AB1448" i="20"/>
  <c r="AB1421" i="20"/>
  <c r="AB1325" i="20"/>
  <c r="AB1453" i="20"/>
  <c r="AB1371" i="20"/>
  <c r="AB189" i="20"/>
  <c r="AB191" i="20"/>
  <c r="AB247" i="20"/>
  <c r="AB645" i="20"/>
  <c r="AB505" i="20"/>
  <c r="AB290" i="20"/>
  <c r="AB340" i="20"/>
  <c r="AB877" i="20"/>
  <c r="AB156" i="20"/>
  <c r="AB65" i="20"/>
  <c r="AB32" i="20"/>
  <c r="AB1183" i="20"/>
  <c r="AB672" i="20"/>
  <c r="AB2000" i="20"/>
  <c r="AB1602" i="20"/>
  <c r="AB923" i="20"/>
  <c r="AB1830" i="20"/>
  <c r="AB15" i="20"/>
  <c r="AB134" i="20"/>
  <c r="AB585" i="20"/>
  <c r="AB381" i="20"/>
  <c r="AB825" i="20"/>
  <c r="AB1651" i="20"/>
  <c r="AB2063" i="20"/>
  <c r="AB2037" i="20"/>
  <c r="AB1443" i="20"/>
  <c r="AB2121" i="20"/>
  <c r="AB1911" i="20"/>
  <c r="AB1813" i="20"/>
  <c r="AB1425" i="20"/>
  <c r="AB460" i="20"/>
  <c r="AB1971" i="20"/>
  <c r="AB2107" i="20"/>
  <c r="AB1715" i="20"/>
  <c r="AB814" i="20"/>
  <c r="AB871" i="20"/>
  <c r="AB914" i="20"/>
  <c r="AB1098" i="20"/>
  <c r="AB1679" i="20"/>
  <c r="AB1540" i="20"/>
  <c r="AB1667" i="20"/>
  <c r="AB1907" i="20"/>
  <c r="AB992" i="20"/>
  <c r="AB2080" i="20"/>
  <c r="AB1521" i="20"/>
  <c r="AB1549" i="20"/>
  <c r="AB1927" i="20"/>
  <c r="AB687" i="20"/>
  <c r="AB1221" i="20"/>
  <c r="AB711" i="20"/>
  <c r="AB1047" i="20"/>
  <c r="AB1272" i="20"/>
  <c r="AB1722" i="20"/>
  <c r="AB1557" i="20"/>
  <c r="AB1711" i="20"/>
  <c r="AB1643" i="20"/>
  <c r="AB2108" i="20"/>
  <c r="AB1815" i="20"/>
  <c r="AB1913" i="20"/>
  <c r="AB590" i="20"/>
  <c r="AB1255" i="20"/>
  <c r="AB578" i="20"/>
  <c r="AB1810" i="20"/>
  <c r="AB2006" i="20"/>
  <c r="AB1588" i="20"/>
  <c r="AB568" i="20"/>
  <c r="AB924" i="20"/>
  <c r="AB1514" i="20"/>
  <c r="AB2102" i="20"/>
  <c r="AB1824" i="20"/>
  <c r="AB1576" i="20"/>
  <c r="AB389" i="20"/>
  <c r="AB391" i="20"/>
  <c r="AB618" i="20"/>
  <c r="AB1366" i="20"/>
  <c r="AB907" i="20"/>
  <c r="AB1148" i="20"/>
  <c r="AB699" i="20"/>
  <c r="AB1773" i="20"/>
  <c r="AB287" i="20"/>
  <c r="AB403" i="20"/>
  <c r="AB293" i="20"/>
  <c r="AB495" i="20"/>
  <c r="AB325" i="20"/>
  <c r="AB1391" i="20"/>
  <c r="AB1253" i="20"/>
  <c r="AB1215" i="20"/>
  <c r="AB1890" i="20"/>
  <c r="AB2033" i="20"/>
  <c r="AB437" i="20"/>
  <c r="AB1488" i="20"/>
  <c r="AB1755" i="20"/>
  <c r="AB1716" i="20"/>
  <c r="AB306" i="20"/>
  <c r="AB262" i="20"/>
  <c r="AB331" i="20"/>
  <c r="AB179" i="20"/>
  <c r="AB411" i="20"/>
  <c r="AB885" i="20"/>
  <c r="AB987" i="20"/>
  <c r="AB197" i="20"/>
  <c r="AB584" i="20"/>
  <c r="AB1863" i="20"/>
  <c r="AB594" i="20"/>
  <c r="AB133" i="20"/>
  <c r="AB442" i="20"/>
  <c r="AB475" i="20"/>
  <c r="AB531" i="20"/>
  <c r="AB308" i="20"/>
  <c r="AB128" i="20"/>
  <c r="AB422" i="20"/>
  <c r="AB1151" i="20"/>
  <c r="AB802" i="20"/>
  <c r="AB1279" i="20"/>
  <c r="AB1377" i="20"/>
  <c r="AB1364" i="20"/>
  <c r="AB1043" i="20"/>
  <c r="AB242" i="20"/>
  <c r="AB253" i="20"/>
  <c r="AB298" i="20"/>
  <c r="AB351" i="20"/>
  <c r="AB738" i="20"/>
  <c r="AB865" i="20"/>
  <c r="AB365" i="20"/>
  <c r="AB1232" i="20"/>
  <c r="AB1412" i="20"/>
  <c r="AB1804" i="20"/>
  <c r="AB2098" i="20"/>
  <c r="AB1467" i="20"/>
  <c r="AB1875" i="20"/>
  <c r="AB1596" i="20"/>
  <c r="AB1990" i="20"/>
  <c r="AB1767" i="20"/>
  <c r="AB1474" i="20"/>
  <c r="AB1742" i="20"/>
  <c r="AB1261" i="20"/>
  <c r="AB213" i="20"/>
  <c r="AB1494" i="20"/>
  <c r="AB2111" i="20"/>
  <c r="AB58" i="20"/>
  <c r="AB89" i="20"/>
  <c r="AB101" i="20"/>
  <c r="AB29" i="20"/>
  <c r="AB489" i="20"/>
  <c r="AB200" i="20"/>
  <c r="AB1312" i="20"/>
  <c r="AB1216" i="20"/>
  <c r="AB12" i="20"/>
  <c r="AB1962" i="20"/>
  <c r="AB1897" i="20"/>
  <c r="AB123" i="20"/>
  <c r="AB263" i="20"/>
  <c r="AB1013" i="20"/>
  <c r="AB804" i="20"/>
  <c r="AB755" i="20"/>
  <c r="AB1656" i="20"/>
  <c r="AB1772" i="20"/>
  <c r="AB1230" i="20"/>
  <c r="AB810" i="20"/>
  <c r="AB813" i="20"/>
  <c r="AB913" i="20"/>
  <c r="AB1403" i="20"/>
  <c r="AB872" i="20"/>
  <c r="AB1099" i="20"/>
  <c r="AB1680" i="20"/>
  <c r="AB1541" i="20"/>
  <c r="AB1905" i="20"/>
  <c r="AB1668" i="20"/>
  <c r="AB2130" i="20"/>
  <c r="AB993" i="20"/>
  <c r="AB2081" i="20"/>
  <c r="AB1522" i="20"/>
  <c r="AB1550" i="20"/>
  <c r="AB1928" i="20"/>
  <c r="AB846" i="20"/>
  <c r="AB1434" i="20"/>
  <c r="AB669" i="20"/>
  <c r="AB1707" i="20"/>
  <c r="AB1934" i="20"/>
  <c r="AB2038" i="20"/>
  <c r="AB1237" i="20"/>
  <c r="AB1018" i="20"/>
  <c r="AB1103" i="20"/>
  <c r="AB671" i="20"/>
  <c r="AB2085" i="20"/>
  <c r="AB1455" i="20"/>
  <c r="AB1714" i="20"/>
  <c r="AB937" i="20"/>
  <c r="AB1662" i="20"/>
  <c r="AB502" i="20"/>
  <c r="AB602" i="20"/>
  <c r="AB1604" i="20"/>
  <c r="AB2152" i="20"/>
  <c r="AB386" i="20"/>
  <c r="AB559" i="20"/>
  <c r="AB662" i="20"/>
  <c r="AB878" i="20"/>
  <c r="AB767" i="20"/>
  <c r="AB1131" i="20"/>
  <c r="AB826" i="20"/>
  <c r="AB1470" i="20"/>
  <c r="AB2018" i="20"/>
  <c r="AB1248" i="20"/>
  <c r="AB1629" i="20"/>
  <c r="AB1825" i="20"/>
  <c r="AB1318" i="20"/>
  <c r="AB1038" i="20"/>
  <c r="AB2095" i="20"/>
  <c r="AB1761" i="20"/>
  <c r="AB482" i="20"/>
  <c r="AB399" i="20"/>
  <c r="AB344" i="20"/>
  <c r="AB377" i="20"/>
  <c r="AB573" i="20"/>
  <c r="AB926" i="20"/>
  <c r="AB830" i="20"/>
  <c r="AB283" i="20"/>
  <c r="AB451" i="20"/>
  <c r="AB556" i="20"/>
  <c r="AB1254" i="20"/>
  <c r="AB1143" i="20"/>
  <c r="AB1032" i="20"/>
  <c r="AB1362" i="20"/>
  <c r="AB1568" i="20"/>
  <c r="AB1892" i="20"/>
  <c r="AB1314" i="20"/>
  <c r="AB2151" i="20"/>
  <c r="AB1760" i="20"/>
  <c r="AB1998" i="20"/>
  <c r="AB1985" i="20"/>
  <c r="AB261" i="20"/>
  <c r="AB275" i="20"/>
  <c r="AB817" i="20"/>
  <c r="AB650" i="20"/>
  <c r="AB976" i="20"/>
  <c r="AB1331" i="20"/>
  <c r="AB1902" i="20"/>
  <c r="AB1738" i="20"/>
  <c r="AB2116" i="20"/>
  <c r="AB1979" i="20"/>
  <c r="AB1504" i="20"/>
  <c r="AB1174" i="20"/>
  <c r="AB2125" i="20"/>
  <c r="AB320" i="20"/>
  <c r="AB307" i="20"/>
  <c r="AB254" i="20"/>
  <c r="AB131" i="20"/>
  <c r="AB127" i="20"/>
  <c r="AB473" i="20"/>
  <c r="AB801" i="20"/>
  <c r="AB533" i="20"/>
  <c r="AB1042" i="20"/>
  <c r="AB1280" i="20"/>
  <c r="AB1378" i="20"/>
  <c r="AB593" i="20"/>
  <c r="AB737" i="20"/>
  <c r="AB864" i="20"/>
  <c r="AB1496" i="20"/>
  <c r="AB2113" i="20"/>
  <c r="AB1468" i="20"/>
  <c r="AB354" i="20"/>
  <c r="AB1150" i="20"/>
  <c r="AB1597" i="20"/>
  <c r="AB1515" i="20"/>
  <c r="AB1992" i="20"/>
  <c r="AB1769" i="20"/>
  <c r="AB1744" i="20"/>
  <c r="AB1231" i="20"/>
  <c r="AB1802" i="20"/>
  <c r="AB1411" i="20"/>
  <c r="AB110" i="20"/>
  <c r="AB827" i="20"/>
  <c r="AB56" i="20"/>
  <c r="AB496" i="20"/>
  <c r="AB249" i="20"/>
  <c r="AB237" i="20"/>
  <c r="AB478" i="20"/>
  <c r="AB397" i="20"/>
  <c r="AB416" i="20"/>
  <c r="AB332" i="20"/>
  <c r="AB663" i="20"/>
  <c r="AB985" i="20"/>
  <c r="AB1139" i="20"/>
  <c r="AB576" i="20"/>
  <c r="AB1298" i="20"/>
  <c r="AB255" i="20"/>
  <c r="AB1834" i="20"/>
  <c r="AB2059" i="20"/>
  <c r="AB1612" i="20"/>
  <c r="AB965" i="20"/>
  <c r="AB1385" i="20"/>
  <c r="AB42" i="20"/>
  <c r="AB387" i="20"/>
  <c r="AB251" i="20"/>
  <c r="AB1123" i="20"/>
  <c r="AB1178" i="20"/>
  <c r="AB2060" i="20"/>
  <c r="AB2090" i="20"/>
  <c r="AB2134" i="20"/>
  <c r="AB1745" i="20"/>
  <c r="AB1006" i="20"/>
  <c r="AB28" i="20"/>
  <c r="AB266" i="20"/>
  <c r="AB857" i="20"/>
  <c r="AB732" i="20"/>
  <c r="AB1069" i="20"/>
  <c r="AB1433" i="20"/>
  <c r="AB1212" i="20"/>
  <c r="AB2056" i="20"/>
  <c r="AB1796" i="20"/>
  <c r="AB1952" i="20"/>
  <c r="AB193" i="20"/>
  <c r="AB11" i="20"/>
  <c r="AB1785" i="20"/>
  <c r="AB637" i="20"/>
  <c r="AB1002" i="20"/>
  <c r="AB487" i="20"/>
  <c r="AB467" i="20"/>
  <c r="AB1398" i="20"/>
  <c r="AB1456" i="20"/>
  <c r="AB1670" i="20"/>
  <c r="AB1545" i="20"/>
  <c r="AB1658" i="20"/>
  <c r="AB1800" i="20"/>
  <c r="AB1233" i="20"/>
  <c r="AB300" i="20"/>
  <c r="AB343" i="20"/>
  <c r="AB364" i="20"/>
  <c r="AB378" i="20"/>
  <c r="AB276" i="20"/>
  <c r="AB759" i="20"/>
  <c r="AB888" i="20"/>
  <c r="AB481" i="20"/>
  <c r="AB1144" i="20"/>
  <c r="AB1033" i="20"/>
  <c r="AB1299" i="20"/>
  <c r="AB544" i="20"/>
  <c r="AB1570" i="20"/>
  <c r="AB1894" i="20"/>
  <c r="AB252" i="20"/>
  <c r="AB805" i="20"/>
  <c r="AB1326" i="20"/>
  <c r="AB910" i="20"/>
  <c r="AB1819" i="20"/>
  <c r="AB2087" i="20"/>
  <c r="AB1921" i="20"/>
  <c r="AB2131" i="20"/>
  <c r="AB1348" i="20"/>
  <c r="AB741" i="20"/>
  <c r="AB1704" i="20"/>
  <c r="AB1746" i="20"/>
  <c r="AB1509" i="20"/>
  <c r="AB153" i="20"/>
  <c r="AB53" i="20"/>
  <c r="AB88" i="20"/>
  <c r="AB703" i="20"/>
  <c r="AB1125" i="20"/>
  <c r="AB1155" i="20"/>
  <c r="AB1115" i="20"/>
  <c r="AB1227" i="20"/>
  <c r="AB952" i="20"/>
  <c r="AB1008" i="20"/>
  <c r="AB1344" i="20"/>
  <c r="AB2140" i="20"/>
  <c r="AB1777" i="20"/>
  <c r="AB1931" i="20"/>
  <c r="AB613" i="20"/>
  <c r="AB1583" i="20"/>
  <c r="AB1751" i="20"/>
  <c r="AB2133" i="20"/>
  <c r="AB657" i="20"/>
  <c r="AB441" i="20"/>
  <c r="AB1972" i="20"/>
  <c r="AB71" i="20"/>
  <c r="AB1065" i="20"/>
  <c r="AB843" i="20"/>
  <c r="AB718" i="20"/>
  <c r="AB1209" i="20"/>
  <c r="AB679" i="20"/>
  <c r="AB960" i="20"/>
  <c r="AB1948" i="20"/>
  <c r="AB1781" i="20"/>
  <c r="AB2052" i="20"/>
  <c r="AB1429" i="20"/>
  <c r="AB912" i="20"/>
  <c r="AB873" i="20"/>
  <c r="AB1100" i="20"/>
  <c r="AB977" i="20"/>
  <c r="AB812" i="20"/>
  <c r="AB994" i="20"/>
  <c r="AB1681" i="20"/>
  <c r="AB1542" i="20"/>
  <c r="AB1906" i="20"/>
  <c r="AB1669" i="20"/>
  <c r="AB1404" i="20"/>
  <c r="AB2082" i="20"/>
  <c r="AB1523" i="20"/>
  <c r="AB1551" i="20"/>
  <c r="AB1929" i="20"/>
  <c r="AB1333" i="20"/>
  <c r="AB1113" i="20"/>
  <c r="AB652" i="20"/>
  <c r="AB821" i="20"/>
  <c r="AB753" i="20"/>
  <c r="AB1889" i="20"/>
  <c r="AB2128" i="20"/>
  <c r="AB1978" i="20"/>
  <c r="AB1532" i="20"/>
  <c r="AB1868" i="20"/>
  <c r="AB1077" i="20"/>
  <c r="AB797" i="20"/>
  <c r="AB1899" i="20"/>
  <c r="AB715" i="20"/>
  <c r="AB1269" i="20"/>
  <c r="AB683" i="20"/>
  <c r="AB1218" i="20"/>
  <c r="AB1706" i="20"/>
  <c r="AB1553" i="20"/>
  <c r="AB1639" i="20"/>
  <c r="AB1160" i="20"/>
  <c r="AB1811" i="20"/>
  <c r="AB1909" i="20"/>
  <c r="AB2105" i="20"/>
  <c r="AB1048" i="20"/>
  <c r="AB1719" i="20"/>
  <c r="AB876" i="20"/>
  <c r="AB1105" i="20"/>
  <c r="AB1020" i="20"/>
  <c r="AB936" i="20"/>
  <c r="AB1243" i="20"/>
  <c r="AB824" i="20"/>
  <c r="AB1954" i="20"/>
  <c r="AB380" i="20"/>
  <c r="AB586" i="20"/>
  <c r="AB539" i="20"/>
  <c r="AB947" i="20"/>
  <c r="AB1186" i="20"/>
  <c r="AB1026" i="20"/>
  <c r="AB1853" i="20"/>
  <c r="AB2064" i="20"/>
  <c r="AB534" i="20"/>
  <c r="AB631" i="20"/>
  <c r="AB281" i="20"/>
  <c r="AB606" i="20"/>
  <c r="AB892" i="20"/>
  <c r="AB809" i="20"/>
  <c r="AB1176" i="20"/>
  <c r="AB1846" i="20"/>
  <c r="AB1526" i="20"/>
  <c r="AB1770" i="20"/>
  <c r="AB1506" i="20"/>
  <c r="AB1968" i="20"/>
  <c r="AB162" i="20"/>
  <c r="AB470" i="20"/>
  <c r="AB484" i="20"/>
  <c r="AB432" i="20"/>
  <c r="AB1149" i="20"/>
  <c r="AB445" i="20"/>
  <c r="AB955" i="20"/>
  <c r="AB633" i="20"/>
  <c r="AB1120" i="20"/>
  <c r="AB1513" i="20"/>
  <c r="AB1682" i="20"/>
  <c r="AB1741" i="20"/>
  <c r="AB1845" i="20"/>
  <c r="AB126" i="20"/>
  <c r="AB897" i="20"/>
  <c r="AB1268" i="20"/>
  <c r="AB1313" i="20"/>
  <c r="AB1703" i="20"/>
  <c r="AB174" i="20"/>
  <c r="AB404" i="20"/>
  <c r="AB181" i="20"/>
  <c r="AB322" i="20"/>
  <c r="AB100" i="20"/>
  <c r="AB282" i="20"/>
  <c r="AB574" i="20"/>
  <c r="AB1252" i="20"/>
  <c r="AB143" i="20"/>
  <c r="AB931" i="20"/>
  <c r="AB206" i="20"/>
  <c r="AB1285" i="20"/>
  <c r="AB1753" i="20"/>
  <c r="AB1633" i="20"/>
  <c r="AB2012" i="20"/>
  <c r="AB493" i="20"/>
  <c r="AB41" i="20"/>
  <c r="AB941" i="20"/>
  <c r="AB998" i="20"/>
  <c r="AB975" i="20"/>
  <c r="AB1353" i="20"/>
  <c r="AB752" i="20"/>
  <c r="AB655" i="20"/>
  <c r="AB795" i="20"/>
  <c r="AB1903" i="20"/>
  <c r="AB2127" i="20"/>
  <c r="AB1737" i="20"/>
  <c r="AB867" i="20"/>
  <c r="AB1621" i="20"/>
  <c r="AB10" i="20"/>
  <c r="AB412" i="20"/>
  <c r="AB608" i="20"/>
  <c r="AB21" i="20"/>
  <c r="AB204" i="20"/>
  <c r="AB554" i="20"/>
  <c r="AB289" i="20"/>
  <c r="AB485" i="20"/>
  <c r="AB195" i="20"/>
  <c r="AB321" i="20"/>
  <c r="AB210" i="20"/>
  <c r="AB229" i="20"/>
  <c r="AB469" i="20"/>
  <c r="AB659" i="20"/>
  <c r="AB969" i="20"/>
  <c r="AB788" i="20"/>
  <c r="AB382" i="20"/>
  <c r="AB339" i="20"/>
  <c r="AB904" i="20"/>
  <c r="AB1030" i="20"/>
  <c r="AB624" i="20"/>
  <c r="AB1171" i="20"/>
  <c r="AB1245" i="20"/>
  <c r="AB1572" i="20"/>
  <c r="AB438" i="20"/>
  <c r="AB1383" i="20"/>
  <c r="AB1758" i="20"/>
  <c r="AB2150" i="20"/>
  <c r="AB1605" i="20"/>
  <c r="AB1857" i="20"/>
  <c r="AB1648" i="20"/>
  <c r="AB1883" i="20"/>
  <c r="AB1561" i="20"/>
  <c r="AB465" i="20"/>
  <c r="AB569" i="20"/>
  <c r="AB1322" i="20"/>
  <c r="AB1359" i="20"/>
  <c r="AB356" i="20"/>
  <c r="AB233" i="20"/>
  <c r="AB333" i="20"/>
  <c r="AB96" i="20"/>
  <c r="AB222" i="20"/>
  <c r="AB209" i="20"/>
  <c r="AB98" i="20"/>
  <c r="AB182" i="20"/>
  <c r="AB355" i="20"/>
  <c r="AB395" i="20"/>
  <c r="AB8" i="20"/>
  <c r="AB230" i="20"/>
  <c r="AB245" i="20"/>
  <c r="AB218" i="20"/>
  <c r="AB152" i="20"/>
  <c r="AB376" i="20"/>
  <c r="AB447" i="20"/>
  <c r="AB238" i="20"/>
  <c r="AB383" i="20"/>
  <c r="AB523" i="20"/>
  <c r="AB660" i="20"/>
  <c r="AB1319" i="20"/>
  <c r="AB16" i="20"/>
  <c r="AB501" i="20"/>
  <c r="AB284" i="20"/>
  <c r="AB424" i="20"/>
  <c r="AB1490" i="20"/>
  <c r="AB558" i="20"/>
  <c r="AB297" i="20"/>
  <c r="AB933" i="20"/>
  <c r="AB1311" i="20"/>
  <c r="AB880" i="20"/>
  <c r="AB1763" i="20"/>
  <c r="AB769" i="20"/>
  <c r="AB1627" i="20"/>
  <c r="AB2020" i="20"/>
  <c r="AB1250" i="20"/>
  <c r="AB1618" i="20"/>
  <c r="AB1040" i="20"/>
  <c r="AB1983" i="20"/>
  <c r="AB1386" i="20"/>
  <c r="AB1873" i="20"/>
  <c r="AB665" i="20"/>
  <c r="AB1071" i="20"/>
  <c r="AB519" i="20"/>
  <c r="AB1436" i="20"/>
  <c r="AB1935" i="20"/>
  <c r="AB1783" i="20"/>
  <c r="AB2039" i="20"/>
  <c r="AB492" i="20"/>
  <c r="AB2031" i="20"/>
  <c r="AB360" i="20"/>
  <c r="AB1886" i="20"/>
  <c r="AB274" i="20"/>
  <c r="AB516" i="20"/>
  <c r="AB691" i="20"/>
  <c r="AB1058" i="20"/>
  <c r="AB849" i="20"/>
  <c r="AB2045" i="20"/>
  <c r="AB1941" i="20"/>
  <c r="AB1446" i="20"/>
  <c r="AB1788" i="20"/>
  <c r="AB1202" i="20"/>
  <c r="AB163" i="20"/>
  <c r="AB157" i="20"/>
  <c r="AB330" i="20"/>
  <c r="AB415" i="20"/>
  <c r="AB172" i="20"/>
  <c r="AB887" i="20"/>
  <c r="AB141" i="20"/>
  <c r="AB986" i="20"/>
  <c r="AB94" i="20"/>
  <c r="AB1297" i="20"/>
  <c r="AB543" i="20"/>
  <c r="AB1138" i="20"/>
  <c r="AB1610" i="20"/>
  <c r="AB1862" i="20"/>
  <c r="AB583" i="20"/>
  <c r="AB62" i="20"/>
  <c r="AB52" i="20"/>
  <c r="AB95" i="20"/>
  <c r="AB334" i="20"/>
  <c r="AB390" i="20"/>
  <c r="AB7" i="20"/>
  <c r="AB350" i="20"/>
  <c r="AB392" i="20"/>
  <c r="AB477" i="20"/>
  <c r="AB1041" i="20"/>
  <c r="AB736" i="20"/>
  <c r="AB458" i="20"/>
  <c r="AB905" i="20"/>
  <c r="AB1423" i="20"/>
  <c r="AB579" i="20"/>
  <c r="AB214" i="20"/>
  <c r="AB1288" i="20"/>
  <c r="AB1832" i="20"/>
  <c r="AB1147" i="20"/>
  <c r="AB1483" i="20"/>
  <c r="AB164" i="20"/>
  <c r="AB1844" i="20"/>
  <c r="AB1136" i="20"/>
  <c r="AB2069" i="20"/>
  <c r="AB499" i="20"/>
  <c r="AB553" i="20"/>
  <c r="AB664" i="20"/>
  <c r="AB2017" i="20"/>
  <c r="AB1247" i="20"/>
  <c r="AB1471" i="20"/>
  <c r="AB1826" i="20"/>
  <c r="AB1973" i="20"/>
  <c r="AB1807" i="20"/>
  <c r="AB615" i="20"/>
  <c r="AB702" i="20"/>
  <c r="AB1095" i="20"/>
  <c r="AB818" i="20"/>
  <c r="AB891" i="20"/>
  <c r="AB1334" i="20"/>
  <c r="AB2142" i="20"/>
  <c r="AB1528" i="20"/>
  <c r="AB2144" i="20"/>
  <c r="AB1346" i="20"/>
  <c r="AB597" i="20"/>
  <c r="AB1070" i="20"/>
  <c r="AB1213" i="20"/>
  <c r="AB854" i="20"/>
  <c r="AB1432" i="20"/>
  <c r="AB1794" i="20"/>
  <c r="AB1951" i="20"/>
  <c r="AB2055" i="20"/>
  <c r="AB996" i="20"/>
  <c r="AB529" i="20"/>
  <c r="AB635" i="20"/>
  <c r="AB607" i="20"/>
  <c r="AB1408" i="20"/>
  <c r="AB863" i="20"/>
  <c r="AB1242" i="20"/>
  <c r="AB1748" i="20"/>
  <c r="AB1396" i="20"/>
  <c r="AB1372" i="20"/>
  <c r="AB1660" i="20"/>
  <c r="AB1465" i="20"/>
  <c r="AB1537" i="20"/>
  <c r="AB617" i="20"/>
  <c r="AB1000" i="20"/>
  <c r="AB1281" i="20"/>
  <c r="AB1393" i="20"/>
  <c r="AB1449" i="20"/>
  <c r="AB700" i="20"/>
  <c r="AB1451" i="20"/>
  <c r="AB1653" i="20"/>
  <c r="AB2143" i="20"/>
  <c r="AB1728" i="20"/>
  <c r="AB2024" i="20"/>
  <c r="AB1634" i="20"/>
  <c r="AB462" i="20"/>
  <c r="AB773" i="20"/>
  <c r="AB1389" i="20"/>
  <c r="AB984" i="20"/>
  <c r="AB1265" i="20"/>
  <c r="AB902" i="20"/>
  <c r="AB1142" i="20"/>
  <c r="AB1031" i="20"/>
  <c r="AB837" i="20"/>
  <c r="AB921" i="20"/>
  <c r="AB2030" i="20"/>
  <c r="AB1613" i="20"/>
  <c r="AB1867" i="20"/>
  <c r="AB1477" i="20"/>
  <c r="AB491" i="20"/>
  <c r="AB370" i="20"/>
  <c r="AB792" i="20"/>
  <c r="AB542" i="20"/>
  <c r="AB726" i="20"/>
  <c r="AB1831" i="20"/>
  <c r="AB278" i="20"/>
  <c r="AB337" i="20"/>
  <c r="AB791" i="20"/>
  <c r="AB2154" i="20"/>
  <c r="AB1850" i="20"/>
  <c r="AB384" i="20"/>
  <c r="AB532" i="20"/>
  <c r="AB394" i="20"/>
  <c r="AB257" i="20"/>
  <c r="AB421" i="20"/>
  <c r="AB803" i="20"/>
  <c r="AB1044" i="20"/>
  <c r="AB641" i="20"/>
  <c r="AB739" i="20"/>
  <c r="AB2112" i="20"/>
  <c r="AB1876" i="20"/>
  <c r="AB1991" i="20"/>
  <c r="AB1768" i="20"/>
  <c r="AB1460" i="20"/>
  <c r="AB1495" i="20"/>
  <c r="AB1803" i="20"/>
  <c r="AB2097" i="20"/>
  <c r="AB216" i="20"/>
  <c r="AB244" i="20"/>
  <c r="AB468" i="20"/>
  <c r="AB457" i="20"/>
  <c r="AB448" i="20"/>
  <c r="AB159" i="20"/>
  <c r="AB549" i="20"/>
  <c r="AB525" i="20"/>
  <c r="AB733" i="20"/>
  <c r="AB958" i="20"/>
  <c r="AB1238" i="20"/>
  <c r="AB1296" i="20"/>
  <c r="AB486" i="20"/>
  <c r="AB751" i="20"/>
  <c r="AB1388" i="20"/>
  <c r="AB881" i="20"/>
  <c r="AB1484" i="20"/>
  <c r="AB642" i="20"/>
  <c r="AB1994" i="20"/>
  <c r="AB1856" i="20"/>
  <c r="AB1731" i="20"/>
  <c r="AB1593" i="20"/>
  <c r="AB288" i="20"/>
  <c r="AB361" i="20"/>
  <c r="AB97" i="20"/>
  <c r="AB545" i="20"/>
  <c r="AB198" i="20"/>
  <c r="AB215" i="20"/>
  <c r="AB646" i="20"/>
  <c r="AB1476" i="20"/>
  <c r="AB1295" i="20"/>
  <c r="AB459" i="20"/>
  <c r="AB934" i="20"/>
  <c r="AB962" i="20"/>
  <c r="AB1835" i="20"/>
  <c r="AB838" i="20"/>
  <c r="AB73" i="20"/>
  <c r="AB1943" i="20"/>
  <c r="AB260" i="20"/>
  <c r="AB103" i="20"/>
  <c r="AB145" i="20"/>
  <c r="AB327" i="20"/>
  <c r="AB85" i="20"/>
  <c r="AB479" i="20"/>
  <c r="AB1266" i="20"/>
  <c r="AB1284" i="20"/>
  <c r="AB54" i="20"/>
  <c r="AB935" i="20"/>
  <c r="AB1986" i="20"/>
  <c r="AB409" i="20"/>
  <c r="AB2062" i="20"/>
  <c r="AB1317" i="20"/>
  <c r="AB40" i="20"/>
  <c r="AB280" i="20"/>
  <c r="AB1109" i="20"/>
  <c r="AB819" i="20"/>
  <c r="AB1351" i="20"/>
  <c r="AB304" i="20"/>
  <c r="AB2114" i="20"/>
  <c r="AB1560" i="20"/>
  <c r="AB1620" i="20"/>
  <c r="AB175" i="20"/>
  <c r="AB106" i="20"/>
  <c r="AB148" i="20"/>
  <c r="AB348" i="20"/>
  <c r="AB83" i="20"/>
  <c r="AB9" i="20"/>
  <c r="AB168" i="20"/>
  <c r="AB1037" i="20"/>
  <c r="AB1380" i="20"/>
  <c r="AB1870" i="20"/>
  <c r="AB1133" i="20"/>
  <c r="AB1631" i="20"/>
  <c r="AB1747" i="20"/>
  <c r="AB1691" i="20"/>
  <c r="AB1677" i="20"/>
  <c r="AB1663" i="20"/>
  <c r="AB1635" i="20"/>
  <c r="AB1579" i="20"/>
  <c r="AB1565" i="20"/>
  <c r="AB1329" i="20"/>
  <c r="AB598" i="20"/>
  <c r="AB256" i="20"/>
  <c r="AB1858" i="20"/>
  <c r="AB1732" i="20"/>
  <c r="AB1096" i="20"/>
  <c r="AB866" i="20"/>
  <c r="AB2109" i="20"/>
  <c r="AB1997" i="20"/>
  <c r="AB1843" i="20"/>
  <c r="AB1801" i="20"/>
  <c r="AB1759" i="20"/>
  <c r="AB1689" i="20"/>
  <c r="AB1619" i="20"/>
  <c r="AB1478" i="20"/>
  <c r="AB1427" i="20"/>
  <c r="AB1300" i="20"/>
  <c r="AB1094" i="20"/>
  <c r="AB527" i="20"/>
  <c r="AB762" i="20"/>
  <c r="AB1358" i="20"/>
  <c r="AB1193" i="20"/>
  <c r="AB847" i="20"/>
  <c r="AB666" i="20"/>
  <c r="AB1072" i="20"/>
  <c r="AB429" i="20"/>
  <c r="AB1024" i="20"/>
  <c r="AB1011" i="20"/>
  <c r="AB1335" i="20"/>
  <c r="AB1406" i="20"/>
  <c r="AB749" i="20"/>
  <c r="AB1379" i="20"/>
  <c r="AB625" i="20"/>
  <c r="AB329" i="20"/>
  <c r="AB982" i="20"/>
  <c r="AB886" i="20"/>
  <c r="AB271" i="20"/>
  <c r="AB1270" i="20"/>
  <c r="AB714" i="20"/>
  <c r="AB1050" i="20"/>
  <c r="AB225" i="20"/>
  <c r="AB228" i="20"/>
  <c r="AB286" i="20"/>
  <c r="AB342" i="20"/>
  <c r="AB622" i="20"/>
  <c r="AB456" i="20"/>
  <c r="AB433" i="20"/>
  <c r="AB461" i="20"/>
  <c r="AB140" i="20"/>
  <c r="AB368" i="20"/>
  <c r="AB787" i="20"/>
  <c r="AB571" i="20"/>
  <c r="AB760" i="20"/>
  <c r="AB234" i="20"/>
  <c r="AB831" i="20"/>
  <c r="AB748" i="20"/>
  <c r="AB973" i="20"/>
  <c r="AB989" i="20"/>
  <c r="AB1283" i="20"/>
  <c r="AB396" i="20"/>
  <c r="AB990" i="20"/>
  <c r="AB1172" i="20"/>
  <c r="AB1145" i="20"/>
  <c r="AB410" i="20"/>
  <c r="AB980" i="20"/>
  <c r="AB120" i="20"/>
  <c r="AB176" i="20"/>
  <c r="AB154" i="20"/>
  <c r="AB220" i="20"/>
  <c r="AB199" i="20"/>
  <c r="AB92" i="20"/>
  <c r="AB503" i="20"/>
  <c r="AB366" i="20"/>
  <c r="AB570" i="20"/>
  <c r="AB1137" i="20"/>
  <c r="AB1036" i="20"/>
  <c r="AB258" i="20"/>
  <c r="AB279" i="20"/>
  <c r="AB69" i="20"/>
  <c r="AB1375" i="20"/>
  <c r="AB1307" i="20"/>
  <c r="AB1407" i="20"/>
  <c r="AB862" i="20"/>
  <c r="AB50" i="20"/>
  <c r="AB105" i="20"/>
  <c r="AB36" i="20"/>
  <c r="AB526" i="20"/>
  <c r="AB450" i="20"/>
  <c r="AB800" i="20"/>
  <c r="AB1235" i="20"/>
  <c r="AB956" i="20"/>
  <c r="AB761" i="20"/>
  <c r="AB1182" i="20"/>
  <c r="AB1420" i="20"/>
  <c r="AB591" i="20"/>
  <c r="AB1310" i="20"/>
  <c r="AB1324" i="20"/>
  <c r="AB22" i="20"/>
  <c r="AB314" i="20"/>
  <c r="AB443" i="20"/>
  <c r="AB196" i="20"/>
  <c r="AB336" i="20"/>
  <c r="AB240" i="20"/>
  <c r="AB551" i="20"/>
  <c r="AB1417" i="20"/>
  <c r="AB1459" i="20"/>
  <c r="AB1153" i="20"/>
  <c r="AB1394" i="20"/>
  <c r="AB723" i="20"/>
  <c r="AB765" i="20"/>
  <c r="AB599" i="20"/>
  <c r="AB629" i="20"/>
  <c r="AB798" i="20"/>
  <c r="AB59" i="20"/>
  <c r="AB121" i="20"/>
  <c r="AB221" i="20"/>
  <c r="AB5" i="20"/>
  <c r="AB166" i="20"/>
  <c r="AB178" i="20"/>
  <c r="AB983" i="20"/>
  <c r="AB1291" i="20"/>
  <c r="AB326" i="20"/>
  <c r="AB87" i="20"/>
  <c r="AB589" i="20"/>
  <c r="AB776" i="20"/>
  <c r="AB728" i="20"/>
  <c r="AB1134" i="20"/>
  <c r="AB2122" i="20"/>
  <c r="AB1996" i="20"/>
  <c r="AB1926" i="20"/>
  <c r="AB1912" i="20"/>
  <c r="AB1898" i="20"/>
  <c r="AB1814" i="20"/>
  <c r="AB1786" i="20"/>
  <c r="AB1632" i="20"/>
  <c r="AB1548" i="20"/>
  <c r="AB1520" i="20"/>
  <c r="AB1426" i="20"/>
  <c r="AB1091" i="20"/>
  <c r="AB581" i="20"/>
  <c r="AB2120" i="20"/>
  <c r="AB2106" i="20"/>
  <c r="AB2078" i="20"/>
  <c r="AB2050" i="20"/>
  <c r="AB2022" i="20"/>
  <c r="AB2008" i="20"/>
  <c r="AB1910" i="20"/>
  <c r="AB1882" i="20"/>
  <c r="AB1840" i="20"/>
  <c r="AB1812" i="20"/>
  <c r="AB1644" i="20"/>
  <c r="AB1518" i="20"/>
  <c r="AB1376" i="20"/>
  <c r="AB978" i="20"/>
  <c r="AB909" i="20"/>
  <c r="AB852" i="20"/>
  <c r="AB783" i="20"/>
  <c r="AB564" i="20"/>
  <c r="AB1349" i="20"/>
  <c r="AB654" i="20"/>
  <c r="AB822" i="20"/>
  <c r="AB856" i="20"/>
  <c r="AB1447" i="20"/>
  <c r="AB708" i="20"/>
  <c r="AB695" i="20"/>
  <c r="AB1059" i="20"/>
  <c r="AB303" i="20"/>
  <c r="AB785" i="20"/>
  <c r="AB899" i="20"/>
  <c r="AB942" i="20"/>
  <c r="AB1014" i="20"/>
  <c r="AB1336" i="20"/>
  <c r="AB1337" i="20"/>
  <c r="AB1435" i="20"/>
  <c r="AB680" i="20"/>
  <c r="AB946" i="20"/>
  <c r="AB430" i="20"/>
  <c r="AB966" i="20"/>
  <c r="AB1106" i="20"/>
  <c r="AB190" i="20"/>
  <c r="AB246" i="20"/>
  <c r="AB291" i="20"/>
  <c r="AB363" i="20"/>
  <c r="AB341" i="20"/>
  <c r="AB192" i="20"/>
  <c r="AB137" i="20"/>
  <c r="AB686" i="20"/>
  <c r="AB938" i="20"/>
  <c r="AB188" i="20"/>
  <c r="AB538" i="20"/>
  <c r="AB203" i="20"/>
  <c r="AB385" i="20"/>
  <c r="AB232" i="20"/>
  <c r="AB414" i="20"/>
  <c r="AB373" i="20"/>
  <c r="AB208" i="20"/>
  <c r="AB362" i="20"/>
  <c r="AB335" i="20"/>
  <c r="AB504" i="20"/>
  <c r="AB212" i="20"/>
  <c r="AB285" i="20"/>
  <c r="AB967" i="20"/>
  <c r="AB1121" i="20"/>
  <c r="AB1135" i="20"/>
  <c r="AB444" i="20"/>
  <c r="AB550" i="20"/>
  <c r="AB80" i="20"/>
  <c r="AB587" i="20"/>
  <c r="AB747" i="20"/>
  <c r="AB621" i="20"/>
  <c r="AB903" i="20"/>
  <c r="AB150" i="20"/>
  <c r="AB724" i="20"/>
  <c r="AB766" i="20"/>
  <c r="AB1004" i="20"/>
  <c r="AB108" i="20"/>
  <c r="AB439" i="20"/>
  <c r="AB1260" i="20"/>
  <c r="AB47" i="20"/>
  <c r="AB170" i="20"/>
  <c r="AB464" i="20"/>
  <c r="AB1010" i="20"/>
  <c r="AB483" i="20"/>
  <c r="AB33" i="20"/>
  <c r="AB841" i="20"/>
  <c r="AB675" i="20"/>
  <c r="AB1056" i="20"/>
  <c r="AB1200" i="20"/>
  <c r="AB160" i="20"/>
  <c r="AB375" i="20"/>
  <c r="AB17" i="20"/>
  <c r="AB500" i="20"/>
  <c r="AB661" i="20"/>
  <c r="AB1039" i="20"/>
  <c r="AB1249" i="20"/>
  <c r="AB452" i="20"/>
  <c r="AB425" i="20"/>
  <c r="AB557" i="20"/>
  <c r="AB1340" i="20"/>
  <c r="AB879" i="20"/>
  <c r="AB328" i="20"/>
  <c r="AB2" i="20"/>
  <c r="AB219" i="20"/>
  <c r="AB167" i="20"/>
  <c r="AB86" i="20"/>
  <c r="AB408" i="20"/>
  <c r="AB436" i="20"/>
  <c r="AB506" i="20"/>
  <c r="AB374" i="20"/>
  <c r="AB789" i="20"/>
  <c r="AB480" i="20"/>
  <c r="AB734" i="20"/>
  <c r="AB144" i="20"/>
  <c r="AB623" i="20"/>
  <c r="AB834" i="20"/>
  <c r="AB1170" i="20"/>
  <c r="AB102" i="20"/>
  <c r="AB1214" i="20"/>
  <c r="AB1316" i="20"/>
  <c r="AB2091" i="20"/>
  <c r="AB2035" i="20"/>
  <c r="AB2007" i="20"/>
  <c r="AB1937" i="20"/>
  <c r="AB1881" i="20"/>
  <c r="AB1839" i="20"/>
  <c r="AB1699" i="20"/>
  <c r="AB1573" i="20"/>
  <c r="AB1458" i="20"/>
  <c r="AB1400" i="20"/>
  <c r="AB1374" i="20"/>
  <c r="AB1219" i="20"/>
  <c r="AB1161" i="20"/>
  <c r="AB1122" i="20"/>
  <c r="AB782" i="20"/>
  <c r="AB2146" i="20"/>
  <c r="AB2118" i="20"/>
  <c r="AB2034" i="20"/>
  <c r="AB1922" i="20"/>
  <c r="AB1726" i="20"/>
  <c r="AB1712" i="20"/>
  <c r="AB1642" i="20"/>
  <c r="AB1628" i="20"/>
  <c r="AB1614" i="20"/>
  <c r="AB1600" i="20"/>
  <c r="AB1472" i="20"/>
  <c r="AB1345" i="20"/>
  <c r="AB1119" i="20"/>
  <c r="AB712" i="20"/>
  <c r="AB869" i="20"/>
  <c r="AB816" i="20"/>
  <c r="AB916" i="20"/>
  <c r="AB636" i="20"/>
  <c r="AB530" i="20"/>
  <c r="AB997" i="20"/>
  <c r="AB1241" i="20"/>
  <c r="AB1395" i="20"/>
  <c r="AB716" i="20"/>
  <c r="AB1067" i="20"/>
  <c r="AB1431" i="20"/>
  <c r="AB1211" i="20"/>
  <c r="AB682" i="20"/>
  <c r="AB541" i="20"/>
  <c r="AB693" i="20"/>
  <c r="AB851" i="20"/>
  <c r="AB701" i="20"/>
  <c r="AB616" i="20"/>
  <c r="AB1277" i="20"/>
  <c r="AB1347" i="20"/>
  <c r="AB945" i="20"/>
  <c r="AB1001" i="20"/>
  <c r="AB918" i="20"/>
  <c r="AB301" i="20"/>
  <c r="AB630" i="20"/>
  <c r="AB1225" i="20"/>
  <c r="AB919" i="20"/>
  <c r="AB1005" i="20"/>
  <c r="AB265" i="20"/>
  <c r="AB911" i="20"/>
  <c r="AB995" i="20"/>
  <c r="AB828" i="20"/>
  <c r="AB1405" i="20"/>
  <c r="AB874" i="20"/>
  <c r="AB1101" i="20"/>
  <c r="AB135" i="20"/>
  <c r="AB604" i="20"/>
  <c r="AB706" i="20"/>
  <c r="AB388" i="20"/>
  <c r="AB614" i="20"/>
  <c r="AB64" i="20"/>
  <c r="AB61" i="20"/>
  <c r="AB31" i="20"/>
  <c r="AB201" i="20"/>
  <c r="AB14" i="20"/>
  <c r="AB146" i="20"/>
  <c r="AB161" i="20"/>
  <c r="AB317" i="20"/>
  <c r="AB226" i="20"/>
  <c r="AB548" i="20"/>
  <c r="AB227" i="20"/>
  <c r="AB745" i="20"/>
  <c r="AB649" i="20"/>
  <c r="AB999" i="20"/>
  <c r="AB1224" i="20"/>
  <c r="AB889" i="20"/>
  <c r="AB402" i="20"/>
  <c r="AB756" i="20"/>
  <c r="AB2145" i="20"/>
  <c r="AB2117" i="20"/>
  <c r="AB2061" i="20"/>
  <c r="AB2019" i="20"/>
  <c r="AB1879" i="20"/>
  <c r="AB1837" i="20"/>
  <c r="AB1795" i="20"/>
  <c r="AB1683" i="20"/>
  <c r="AB1599" i="20"/>
  <c r="AB1585" i="20"/>
  <c r="AB1571" i="20"/>
  <c r="AB1529" i="20"/>
  <c r="AB1188" i="20"/>
  <c r="AB1062" i="20"/>
  <c r="AB1021" i="20"/>
  <c r="AB870" i="20"/>
  <c r="AB815" i="20"/>
  <c r="AB915" i="20"/>
  <c r="AB1097" i="20"/>
  <c r="AB991" i="20"/>
  <c r="AB1350" i="20"/>
  <c r="AB948" i="20"/>
  <c r="AB823" i="20"/>
  <c r="AB688" i="20"/>
  <c r="AB1165" i="20"/>
  <c r="AB710" i="20"/>
  <c r="AB1046" i="20"/>
  <c r="AB518" i="20"/>
  <c r="AB1207" i="20"/>
  <c r="AB694" i="20"/>
  <c r="AB6" i="20"/>
  <c r="AB316" i="20"/>
  <c r="AB151" i="20"/>
  <c r="AB82" i="20"/>
  <c r="AB349" i="20"/>
  <c r="AB224" i="20"/>
  <c r="AB184" i="20"/>
  <c r="AB296" i="20"/>
  <c r="AB117" i="20"/>
  <c r="AB299" i="20"/>
  <c r="AB241" i="20"/>
  <c r="AB169" i="20"/>
  <c r="AB959" i="20"/>
  <c r="AB1365" i="20"/>
  <c r="AB393" i="20"/>
  <c r="AB1023" i="20"/>
  <c r="AB1363" i="20"/>
  <c r="AB186" i="20"/>
  <c r="AB1308" i="20"/>
  <c r="AB13" i="20"/>
  <c r="AB239" i="20"/>
  <c r="AB2046" i="20"/>
  <c r="AB2004" i="20"/>
  <c r="AB1976" i="20"/>
  <c r="AB1920" i="20"/>
  <c r="AB1864" i="20"/>
  <c r="AB1836" i="20"/>
  <c r="AB1766" i="20"/>
  <c r="AB1752" i="20"/>
  <c r="AB1710" i="20"/>
  <c r="AB1654" i="20"/>
  <c r="AB1640" i="20"/>
  <c r="AB1626" i="20"/>
  <c r="AB1598" i="20"/>
  <c r="AB1556" i="20"/>
  <c r="AB1438" i="20"/>
  <c r="AB1416" i="20"/>
  <c r="AB1397" i="20"/>
  <c r="AB1342" i="20"/>
  <c r="AB1152" i="20"/>
  <c r="AB964" i="20"/>
  <c r="AB627" i="20"/>
  <c r="AB2101" i="20"/>
  <c r="AB2073" i="20"/>
  <c r="AB2003" i="20"/>
  <c r="AB1989" i="20"/>
  <c r="AB1933" i="20"/>
  <c r="AB1877" i="20"/>
  <c r="AB1849" i="20"/>
  <c r="AB1793" i="20"/>
  <c r="AB1723" i="20"/>
  <c r="AB1469" i="20"/>
  <c r="AB1454" i="20"/>
  <c r="AB1370" i="20"/>
  <c r="AB1341" i="20"/>
  <c r="AB1275" i="20"/>
  <c r="AB1206" i="20"/>
  <c r="AB1180" i="20"/>
  <c r="AB2100" i="20"/>
  <c r="AB2016" i="20"/>
  <c r="AB1988" i="20"/>
  <c r="AB1946" i="20"/>
  <c r="AB1806" i="20"/>
  <c r="AB1764" i="20"/>
  <c r="AB1708" i="20"/>
  <c r="AB1666" i="20"/>
  <c r="AB1652" i="20"/>
  <c r="AB1624" i="20"/>
  <c r="AB1554" i="20"/>
  <c r="AB1498" i="20"/>
  <c r="AB1414" i="20"/>
  <c r="AB1273" i="20"/>
  <c r="AB1108" i="20"/>
  <c r="AB768" i="20"/>
  <c r="AB684" i="20"/>
  <c r="AB521" i="20"/>
  <c r="AB2099" i="20"/>
  <c r="AB2071" i="20"/>
  <c r="AB2057" i="20"/>
  <c r="AB2015" i="20"/>
  <c r="AB1987" i="20"/>
  <c r="AB1945" i="20"/>
  <c r="AB1833" i="20"/>
  <c r="AB1805" i="20"/>
  <c r="AB1791" i="20"/>
  <c r="AB1749" i="20"/>
  <c r="AB1665" i="20"/>
  <c r="AB1567" i="20"/>
  <c r="AB1539" i="20"/>
  <c r="AB1525" i="20"/>
  <c r="AB1511" i="20"/>
  <c r="AB1482" i="20"/>
  <c r="AB950" i="20"/>
  <c r="AB2028" i="20"/>
  <c r="AB1930" i="20"/>
  <c r="AB1860" i="20"/>
  <c r="AB1818" i="20"/>
  <c r="AB1790" i="20"/>
  <c r="AB1762" i="20"/>
  <c r="AB1734" i="20"/>
  <c r="AB1720" i="20"/>
  <c r="AB1692" i="20"/>
  <c r="AB1678" i="20"/>
  <c r="AB1664" i="20"/>
  <c r="AB1650" i="20"/>
  <c r="AB1636" i="20"/>
  <c r="AB1608" i="20"/>
  <c r="AB1580" i="20"/>
  <c r="AB1566" i="20"/>
  <c r="AB1552" i="20"/>
  <c r="AB1538" i="20"/>
  <c r="AB1524" i="20"/>
  <c r="AB1510" i="20"/>
  <c r="AB1481" i="20"/>
  <c r="AB1466" i="20"/>
  <c r="AB1203" i="20"/>
  <c r="AB1175" i="20"/>
  <c r="K469" i="23" l="1"/>
  <c r="J456" i="23"/>
  <c r="AH139" i="41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6" i="41"/>
  <c r="C81" i="41"/>
  <c r="K83" i="41"/>
  <c r="K85" i="41"/>
  <c r="C82" i="41"/>
  <c r="G75" i="41"/>
  <c r="AG516" i="38"/>
  <c r="G67" i="41"/>
  <c r="K87" i="41"/>
  <c r="C84" i="41"/>
  <c r="F67" i="41"/>
  <c r="C83" i="41"/>
  <c r="F75" i="41"/>
  <c r="E75" i="41"/>
  <c r="K81" i="41"/>
  <c r="D75" i="41"/>
  <c r="K82" i="41"/>
  <c r="C67" i="41"/>
  <c r="H75" i="41"/>
  <c r="E67" i="41"/>
  <c r="C75" i="41"/>
  <c r="K92" i="41"/>
  <c r="K88" i="41"/>
  <c r="D67" i="41"/>
  <c r="K91" i="41"/>
  <c r="K84" i="41"/>
  <c r="K89" i="41"/>
  <c r="K90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<sst xmlns="http://schemas.openxmlformats.org/spreadsheetml/2006/main" count="15932" uniqueCount="2007">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</sst>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9" fontId="0" fillId="0" borderId="0" xfId="3" applyNumberFormat="1" applyFon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0.13159118224654204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865738388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9.3554198206414352E-3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864922699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871631985.86340237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65963604.814599991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149909.95209999994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22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30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2313.2772305579369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346.61503805562188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0.11831041047204612</c:v>
                </c:pt>
                <c:pt idx="1">
                  <c:v>0.88168958952795384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4.7920277775840743E-2</c:v>
                </c:pt>
                <c:pt idx="1">
                  <c:v>3.5585942854776086E-2</c:v>
                </c:pt>
                <c:pt idx="2">
                  <c:v>2.1578192980982108E-2</c:v>
                </c:pt>
                <c:pt idx="3">
                  <c:v>5.8680401038445429E-3</c:v>
                </c:pt>
                <c:pt idx="4">
                  <c:v>1.9315093421503945E-2</c:v>
                </c:pt>
                <c:pt idx="5">
                  <c:v>4.8995938246779863E-2</c:v>
                </c:pt>
                <c:pt idx="6">
                  <c:v>4.01184443634603E-2</c:v>
                </c:pt>
                <c:pt idx="7">
                  <c:v>1.5791617290034577E-2</c:v>
                </c:pt>
                <c:pt idx="8">
                  <c:v>3.089975837750681E-2</c:v>
                </c:pt>
                <c:pt idx="9">
                  <c:v>1.2313650437401024E-2</c:v>
                </c:pt>
                <c:pt idx="10">
                  <c:v>2.7370872204408984E-2</c:v>
                </c:pt>
                <c:pt idx="11">
                  <c:v>5.0200587032115204E-2</c:v>
                </c:pt>
                <c:pt idx="12">
                  <c:v>6.0833430243861723E-2</c:v>
                </c:pt>
                <c:pt idx="13">
                  <c:v>5.7222955386007003E-2</c:v>
                </c:pt>
                <c:pt idx="14">
                  <c:v>3.6736875427224334E-2</c:v>
                </c:pt>
                <c:pt idx="15">
                  <c:v>4.8677340351210421E-2</c:v>
                </c:pt>
                <c:pt idx="16">
                  <c:v>6.2147356436561524E-2</c:v>
                </c:pt>
                <c:pt idx="17">
                  <c:v>4.5308788870399942E-2</c:v>
                </c:pt>
                <c:pt idx="18">
                  <c:v>5.8649798960658077E-2</c:v>
                </c:pt>
                <c:pt idx="19">
                  <c:v>3.7442928040221972E-2</c:v>
                </c:pt>
                <c:pt idx="20">
                  <c:v>0</c:v>
                </c:pt>
                <c:pt idx="21">
                  <c:v>4.4840180035963857E-2</c:v>
                </c:pt>
                <c:pt idx="22">
                  <c:v>4.4928163491431104E-2</c:v>
                </c:pt>
                <c:pt idx="23">
                  <c:v>3.3392889154922341E-2</c:v>
                </c:pt>
                <c:pt idx="24">
                  <c:v>3.2416371460864415E-2</c:v>
                </c:pt>
                <c:pt idx="25">
                  <c:v>3.6358103260616184E-2</c:v>
                </c:pt>
                <c:pt idx="26">
                  <c:v>4.5086403791402802E-2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864922699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871631985.86340237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65963604.814599991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149909.95209999994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4.7920277775840743E-2</c:v>
                </c:pt>
                <c:pt idx="1">
                  <c:v>3.5585942854776086E-2</c:v>
                </c:pt>
                <c:pt idx="2">
                  <c:v>2.1578192980982108E-2</c:v>
                </c:pt>
                <c:pt idx="3">
                  <c:v>5.8680401038445429E-3</c:v>
                </c:pt>
                <c:pt idx="4">
                  <c:v>1.9315093421503945E-2</c:v>
                </c:pt>
                <c:pt idx="5">
                  <c:v>4.8995938246779863E-2</c:v>
                </c:pt>
                <c:pt idx="6">
                  <c:v>4.01184443634603E-2</c:v>
                </c:pt>
                <c:pt idx="7">
                  <c:v>1.5791617290034577E-2</c:v>
                </c:pt>
                <c:pt idx="8">
                  <c:v>3.089975837750681E-2</c:v>
                </c:pt>
                <c:pt idx="9">
                  <c:v>1.2313650437401024E-2</c:v>
                </c:pt>
                <c:pt idx="10">
                  <c:v>2.7370872204408984E-2</c:v>
                </c:pt>
                <c:pt idx="11">
                  <c:v>5.0200587032115204E-2</c:v>
                </c:pt>
                <c:pt idx="12">
                  <c:v>6.0833430243861723E-2</c:v>
                </c:pt>
                <c:pt idx="13">
                  <c:v>5.7222955386007003E-2</c:v>
                </c:pt>
                <c:pt idx="14">
                  <c:v>3.6736875427224334E-2</c:v>
                </c:pt>
                <c:pt idx="15">
                  <c:v>4.8677340351210421E-2</c:v>
                </c:pt>
                <c:pt idx="16">
                  <c:v>6.2147356436561524E-2</c:v>
                </c:pt>
                <c:pt idx="17">
                  <c:v>4.5308788870399942E-2</c:v>
                </c:pt>
                <c:pt idx="18">
                  <c:v>5.8649798960658077E-2</c:v>
                </c:pt>
                <c:pt idx="19">
                  <c:v>3.7442928040221972E-2</c:v>
                </c:pt>
                <c:pt idx="20">
                  <c:v>0</c:v>
                </c:pt>
                <c:pt idx="21">
                  <c:v>4.4840180035963857E-2</c:v>
                </c:pt>
                <c:pt idx="22">
                  <c:v>4.4928163491431104E-2</c:v>
                </c:pt>
                <c:pt idx="23">
                  <c:v>3.3392889154922341E-2</c:v>
                </c:pt>
                <c:pt idx="24">
                  <c:v>3.2416371460864415E-2</c:v>
                </c:pt>
                <c:pt idx="25">
                  <c:v>3.6358103260616184E-2</c:v>
                </c:pt>
                <c:pt idx="26">
                  <c:v>4.5086403791402802E-2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879"/>
            <a:chOff x="16410214" y="1455964"/>
            <a:chExt cx="3924131" cy="3924879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0777"/>
              <a:ext cx="3333750" cy="1200066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	DESVIACIÓN </a:t>
              </a:r>
              <a:fld id="{8160FD02-EC06-422D-877E-B99EBECFBA65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-$6.709.287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13,16%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2753B05C-398B-4D8A-84A3-8E12428ECEAB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$865.738.388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61907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11,83%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22967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16618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14907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11335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57291665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65738388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15911822465420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91477272727273"/>
    </cacheField>
    <cacheField name="%AVANCE FISICO MENSUAL" numFmtId="10">
      <sharedItems containsString="0" containsBlank="1" containsNumber="1" minValue="1.6129032258064512E-2" maxValue="5.7001866960119191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58680558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OPORTE DE TINA STANDARD D25 H13 ( SB004819130100)"/>
        <s v="SILICONA SELLADOR ACRILICO PINTABLE COLOR BLANCA 300 ml"/>
        <s v="PERFIL ESQUINERO INTERIOR PVC 8MM BLANCO"/>
        <s v="PERFIL ESQUINERO ENCUENTRO PVC 8MM BLANCO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PUNTA PARA PUNTILLERA DE 30 MM CAJA DE 5.000 UNIDADES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FIBROCEMENTO LISO 1.2 x 2.40 x 22 MM (VOLCAN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PINO NACIONAL GRADO C-16/C-24 IMPREGNADO DE 2&quot; X 6&quot; X 4,00 m (VIVIENDAS SOCIALE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GOLILLA PVC BLANCA PARA TECHO 27 MM C/TAPA"/>
        <s v="LLAVE DE BOLA JARDIN/LAVAD 1/2&quot; MANGO AZUL"/>
        <s v="PINO SYP GRADO 2 PRIME IMPREGNADO DE  3&quot; x 8&quot; x 10' (63x184 mm)"/>
        <s v="ESQUINERO CORNIZA INTERIOR PVC COLOR BLANCO"/>
        <s v="GRAPA 14X35 T-50 (10.000 X CAJA)"/>
        <s v="ESCUADRA REFORZADA 105 X 150 X 90 E:3MM (COD: ABR105)"/>
        <s v="HOLDOWN ALTA CARGA HDQ8 CON TORNILLOS SDS 3&quot;-DHQ8"/>
        <s v="PLACA LP OSB STANDAR 1.22 x2.44 x 9.5 MM APA PT-OECA095  (84 PL.xPAQ)"/>
        <s v="PLACA FIBROCEMENTO SIMPLISIMA CENIA BEIGE 2400 MM x 1200 MM x 6 MM"/>
        <s v="AISLAN  GLASS 90 MM 0.375x12 MTS . DENSIDAD 11 KG/M3 (13.5 M2 X BOLSA) SKU 4000147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TERCIADO FENOLICO CD DE 1,22 X 2,44 X 15 mm (65 PL X PQTE)"/>
        <s v="CINTA POLIESTER DE 2&quot; COLOR VERDE (ROLLO= 100 mt=15 kg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ESMALTE AL AGUA RAL 8011"/>
        <s v="TORNILLO PARA FIBROCEMENTO PUNTA ESPEDA DE 10 x 13/4&quot;  COD: K20TFCW (CAJA 1.000 UND )"/>
        <s v="PLANCHA YESO CARTON VOLCAN RF 122 x 2.44 x 15 LINEN GREY BORDE CUADRADO 70 PLXPALLET SKU 5002205"/>
        <s v="PISO VINILICO SAFETRED UNIVERSAL 2M VENUS (2 x 20 M)"/>
        <s v="V05-VENTANA LIVING-COMEDOR CORREDERA BALCONERA (2050 mm X 1600 mm)"/>
        <s v="EXTRACTOR VENTILACION PASIVA JONAS 4 VERSION CUADRADA F C/CELOSIA #150 BLANCO 100MM (COD: 250729)"/>
        <s v="AISLAN GLASS 140 MM R100/349 0.375x7.20 MTS DENSIDAD 13 KG/M3 (8.1 M2) COD:4000724"/>
        <s v="ESPEJO RECTO AL. BLANCO DE 50x70 CMS"/>
        <s v="ESMALTE AL AGUA RAL 8001"/>
        <s v="PORTA ROLLO BENTON CROMO (21BE0000100)"/>
        <s v="CUADRADILLO EXPANSION 8X8X70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MANILLA JUEGO 2816-C 19MM REVERSIBLE SIN BOC.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CILINDRO 03 LLAVE/LLAVE 70MM (35X35) AI"/>
        <s v="BOCALLAVE B1 800 ACCESO SATINADO (PAR)"/>
        <s v="SIFON PARA LAVAPLATO DE 1 1/2&quot; VINILIT SALIDA RECTA DE 50"/>
        <s v="CERRADURA DE EMB 85000 MULTIPLE C/REC"/>
        <s v="CAVE POLFLEX IMPERMEABILIZANTE , COPD: LCPIMM10020601 BALDE 20 KG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TORNILLO DOBLE ROSCA 8MM X 330 MM (50 UNID X CAJA) SWD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FIBROCEMENTO BALCON"/>
        <s v="CLAVO HELICOIDAL"/>
        <s v="ESQUINERO GUARDAPOLVO EXTERIOR"/>
        <s v="OSB 11MM"/>
        <s v="LLAVE DE BOLA AC"/>
        <s v="VOLCANITA EMPAPELADA CIELO"/>
        <s v="LLAVE DE BOLA AF"/>
        <s v="PINO 3X8X320"/>
        <s v="ESQUINERO CORNIZA INTERIOR"/>
        <s v="GRAPA T50"/>
        <s v="PB2"/>
        <s v="OSB 9.5"/>
        <s v="SIMPLISIMA"/>
        <s v="AISLAN GLASS 90MM"/>
        <s v="E"/>
        <s v="SMARTPANEL"/>
        <s v="VOLCOGLASS"/>
        <s v="TORNILLO SIMPSON 6&quot;"/>
        <s v="TERCIADO FENOLICO"/>
        <s v="PINO 2X6X320"/>
        <s v="PB1"/>
        <s v="VOCANITA EMPAPELADA MURO"/>
        <s v="PISO TARKET"/>
        <s v="VENTANA V.05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MANILLA JUEGO"/>
        <s v="VOLCANITA RH"/>
        <s v="MEMBRANA PVC"/>
        <s v="CILINDRO 03 LLAVE/LLAVE"/>
        <s v="BOCALLAVE B1 800 ACCESO"/>
        <s v="SIFON LAVAPLATO"/>
        <s v="CERRADURA DE EMB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PINO 2X6X400"/>
        <s v="VOLCANITA EMPAPELADA CIELO"/>
        <s v="PINO 3X8X320"/>
        <s v="HOLDOWN PB2"/>
        <s v="OSB 9.5"/>
        <s v="AISLAN GLASS 90MM"/>
        <s v="SMARTPANEL"/>
        <s v="VOLCOGLASS"/>
        <s v="TORNILLO SIMPSON 6&quot;"/>
        <s v="TERCIADO FENOLICO"/>
        <s v="PINO 2X6X320"/>
        <s v="HOLDOWN PB1"/>
        <s v="VOCANITA EMPAPELADA MURO"/>
        <s v="PISO TARKET"/>
        <s v="VENTANA V.05"/>
        <s v="AISLAN GLASS 140MM"/>
        <s v="VENTANA V-01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9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9658"/>
    </cacheField>
    <cacheField name="AVANCE TEORICO MODULO" numFmtId="168">
      <sharedItems containsMixedTypes="1" containsNumber="1" minValue="0" maxValue="9458.2445302445303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27267.50512501202" maxValue="3662962179.6054978"/>
    </cacheField>
    <cacheField name="%VARIACION" numFmtId="10">
      <sharedItems containsMixedTypes="1" containsNumber="1" minValue="-13.557505143847587" maxValue="0.46819315112938265"/>
    </cacheField>
    <cacheField name="PPTO FALTANTE" numFmtId="168">
      <sharedItems containsMixedTypes="1" containsNumber="1" minValue="-212564" maxValue="550082"/>
    </cacheField>
    <cacheField name="%AVANCE PEDIDOS" numFmtId="10">
      <sharedItems containsMixedTypes="1" containsNumber="1" minValue="-6.6513761467889934" maxValue="10.574112734864281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60185183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459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02.84780578898221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60532406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6">
        <n v="0.99999999999999989"/>
        <n v="0.97999999999999965"/>
        <n v="0.96999999999999986"/>
        <n v="0.95999999999999985"/>
        <n v="0.98499999999999988"/>
        <n v="0.96499999999999986"/>
        <n v="0.86499999999999999"/>
        <n v="0.97499999999999987"/>
        <n v="0.74"/>
        <n v="0.78"/>
        <n v="0.96999999999999964"/>
        <n v="0.83499999999999996"/>
        <n v="0.84999999999999987"/>
        <n v="0.95499999999999985"/>
        <n v="0.91499999999999981"/>
        <n v="0.80500000000000005"/>
        <n v="0.94999999999999984"/>
        <n v="0.74499999999999988"/>
        <n v="0.8"/>
        <n v="0.94"/>
        <n v="0.65999999999999992"/>
        <n v="0.75"/>
        <n v="0.92"/>
        <n v="0.59"/>
        <n v="0.7"/>
        <n v="0.92499999999999982"/>
        <n v="0.69"/>
        <n v="0.63"/>
        <n v="0.8899999999999999"/>
        <n v="0.86499999999999988"/>
        <n v="0.66999999999999993"/>
        <n v="0.8949999999999998"/>
        <n v="0.78500000000000003"/>
        <n v="0.57999999999999996"/>
        <n v="0.6"/>
        <n v="0.7649999999999999"/>
        <n v="0.56999999999999995"/>
        <n v="0.39"/>
        <n v="0.41"/>
        <n v="0.42999999999999994"/>
        <n v="0.12"/>
        <n v="0.23"/>
        <n v="0"/>
        <n v="0.81" u="1"/>
        <n v="0.71" u="1"/>
        <n v="0.83999999999999986" u="1"/>
        <n v="0.88499999999999979" u="1"/>
        <n v="0.8999999999999998" u="1"/>
        <n v="0.85999999999999988" u="1"/>
        <n v="0.83499999999999985" u="1"/>
        <n v="0.64" u="1"/>
        <n v="0.41999999999999993" u="1"/>
        <n v="0.54999999999999993" u="1"/>
        <n v="0.55999999999999994" u="1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53" u="1"/>
        <n v="0.82499999999999984" u="1"/>
        <n v="0.92999999999999983" u="1"/>
        <n v="0.64999999999999991" u="1"/>
        <n v="0.66500000000000004" u="1"/>
        <n v="0.8849999999999999" u="1"/>
        <n v="0.5099999999999999" u="1"/>
        <n v="0.81999999999999984" u="1"/>
        <n v="0.94499999999999984" u="1"/>
        <n v="0.72" u="1"/>
        <n v="0.65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8449999999999999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0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2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20-29%"/>
        <s v="0%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6574074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0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5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4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26136363636363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69675927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9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313.2772305579369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72222221" createdVersion="8" refreshedVersion="8" minRefreshableVersion="3" recordCount="215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0T00:00:00"/>
    </cacheField>
    <cacheField name="FECHA SOLICITUD" numFmtId="14">
      <sharedItems containsSemiMixedTypes="0" containsNonDate="0" containsDate="1" containsString="0" minDate="2025-10-08T00:00:00" maxDate="2026-06-10T00:00:00" count="12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4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6-2026"/>
        </groupItems>
      </fieldGroup>
    </cacheField>
    <cacheField name="Trimestres (FECHA SOLICITUD)" numFmtId="0" databaseField="0">
      <fieldGroup base="1">
        <rangePr groupBy="quarters" startDate="2025-10-08T00:00:00" endDate="2026-06-10T00:00:00"/>
        <groupItems count="6">
          <s v="&lt;08-10-2025"/>
          <s v="Trim.1"/>
          <s v="Trim.2"/>
          <s v="Trim.3"/>
          <s v="Trim.4"/>
          <s v="&gt;10-06-2026"/>
        </groupItems>
      </fieldGroup>
    </cacheField>
    <cacheField name="Años (FECHA SOLICITUD)" numFmtId="0" databaseField="0">
      <fieldGroup base="1">
        <rangePr groupBy="years" startDate="2025-10-08T00:00:00" endDate="2026-06-10T00:00:00"/>
        <groupItems count="4">
          <s v="&lt;08-10-2025"/>
          <s v="2025"/>
          <s v="2026"/>
          <s v="&gt;1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43749999999997E-2"/>
    <n v="3.071471774193548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638138138138138E-2"/>
    <n v="4.992342039620265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692528735632184"/>
    <n v="5.7001866960119191E-2"/>
    <n v="2.3300414321049061E-2"/>
  </r>
  <r>
    <x v="5"/>
    <n v="61549307"/>
    <n v="865738388"/>
    <n v="1173013527.8693182"/>
    <n v="3177786568.6031523"/>
    <n v="9.3554198206414352E-3"/>
    <n v="0.13159118224654204"/>
    <n v="8.5227272727272721E-2"/>
    <n v="0.22765909090909087"/>
    <n v="0.1091477272727273"/>
    <n v="5.2145860312608108E-2"/>
    <n v="7.5871852906631287E-2"/>
  </r>
  <r>
    <x v="6"/>
    <m/>
    <n v="865738388"/>
    <n v="1173013527.8693182"/>
    <n v="4350800096.4724703"/>
    <m/>
    <n v="0.13159118224654204"/>
    <n v="8.5227272727272721E-2"/>
    <n v="0.31288636363636357"/>
    <n v="0.1091477272727273"/>
    <m/>
    <n v="8.5227272727272721E-2"/>
  </r>
  <r>
    <x v="7"/>
    <m/>
    <n v="865738388"/>
    <n v="1173013527.8693182"/>
    <n v="5523813624.3417883"/>
    <m/>
    <n v="0.13159118224654204"/>
    <n v="8.5227272727272721E-2"/>
    <n v="0.39811363636363628"/>
    <n v="0.1091477272727273"/>
    <m/>
    <n v="8.5227272727272721E-2"/>
  </r>
  <r>
    <x v="8"/>
    <m/>
    <n v="865738388"/>
    <n v="1173013527.8693182"/>
    <n v="6696827152.2111063"/>
    <m/>
    <n v="0.13159118224654204"/>
    <n v="8.5227272727272721E-2"/>
    <n v="0.48334090909090899"/>
    <n v="0.1091477272727273"/>
    <m/>
    <n v="8.5227272727272721E-2"/>
  </r>
  <r>
    <x v="9"/>
    <m/>
    <n v="865738388"/>
    <n v="1173013527.8693182"/>
    <n v="7869840680.0804243"/>
    <m/>
    <n v="0.13159118224654204"/>
    <n v="8.5227272727272721E-2"/>
    <n v="0.56856818181818169"/>
    <n v="0.1091477272727273"/>
    <m/>
    <n v="8.5227272727272721E-2"/>
  </r>
  <r>
    <x v="10"/>
    <m/>
    <n v="865738388"/>
    <n v="1173013527.8693182"/>
    <n v="9042854207.9497433"/>
    <m/>
    <n v="0.13159118224654204"/>
    <n v="8.5227272727272721E-2"/>
    <n v="0.6537954545454544"/>
    <n v="0.1091477272727273"/>
    <m/>
    <n v="8.5227272727272721E-2"/>
  </r>
  <r>
    <x v="11"/>
    <m/>
    <n v="865738388"/>
    <n v="1173013527.8693182"/>
    <n v="10215867735.819061"/>
    <m/>
    <n v="0.13159118224654204"/>
    <n v="8.5227272727272721E-2"/>
    <n v="0.73902272727272711"/>
    <n v="0.1091477272727273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11"/>
    <n v="0"/>
    <n v="111"/>
    <s v=""/>
    <n v="80551"/>
    <n v="725.68468468468473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2"/>
    <n v="0"/>
    <n v="22"/>
    <s v=""/>
    <n v="6863"/>
    <n v="311.95454545454544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9658"/>
    <n v="0"/>
    <n v="229658"/>
    <n v="9458.2445302445303"/>
    <n v="785753"/>
    <n v="3.4214048715916712"/>
    <n v="-727267.50512501202"/>
    <n v="-13.557505143847587"/>
    <n v="-212564"/>
    <n v="-1.0804181328917408"/>
    <n v="-7094.508769012056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35"/>
    <n v="0"/>
    <n v="435"/>
    <n v="828.57142857142856"/>
    <n v="608381"/>
    <n v="1398.5770114942529"/>
    <n v="-91466.936551724109"/>
    <n v="-1.1797897285997836"/>
    <n v="-65.399999999999977"/>
    <n v="-6.6513761467889934"/>
    <n v="-1445.685802124135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13"/>
    <n v="0"/>
    <n v="1013"/>
    <n v="643.17460317460313"/>
    <n v="3732297"/>
    <n v="3684.3998025666338"/>
    <n v="352965.50108588417"/>
    <n v="-0.91328196243288318"/>
    <n v="95.800000000000182"/>
    <n v="10.574112734864281"/>
    <n v="1295.67225388350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1801230"/>
    <x v="98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2304053"/>
    <x v="99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13"/>
    <n v="0"/>
    <n v="713"/>
    <n v="339.52380952380952"/>
    <n v="714237"/>
    <n v="1001.73492286115"/>
    <n v="766727.90995792428"/>
    <n v="-0.40141506055845333"/>
    <n v="765.40000000000009"/>
    <n v="0.93153906454141611"/>
    <n v="103577.57885172416"/>
    <n v="862"/>
    <n v="0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704024"/>
    <x v="102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3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4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408034"/>
    <x v="105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6"/>
    <n v="0"/>
    <n v="16"/>
    <n v="224.08963585434171"/>
    <n v="29872"/>
    <n v="1867"/>
    <n v="63973.875200000009"/>
    <n v="-0.31829101465988341"/>
    <n v="34.265600000000006"/>
    <n v="0.46694060515502417"/>
    <n v="1.7011157119995914"/>
    <n v="1866.9503999999999"/>
    <n v="4.4999999090578058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7"/>
    <x v="70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08071"/>
    <x v="118"/>
    <x v="71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19"/>
    <x v="72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0"/>
    <x v="73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302046"/>
    <x v="122"/>
    <x v="18"/>
    <s v="OBRA GRUESA"/>
    <s v="MADERA"/>
    <n v="10156.598467"/>
    <s v="PZA"/>
    <n v="10156.598467000002"/>
    <b v="1"/>
    <x v="2"/>
    <x v="1"/>
    <n v="34.65"/>
    <n v="351926.13688154996"/>
    <n v="11261636.380209599"/>
    <n v="247756000.36461118"/>
    <n v="24324.3"/>
    <n v="4213"/>
    <n v="0"/>
    <n v="4213"/>
    <n v="121.5873015873016"/>
    <n v="43381692"/>
    <n v="10297.102302397341"/>
    <n v="207801702.72375977"/>
    <n v="-0.16126470229601908"/>
    <n v="20180.599999999999"/>
    <n v="0.2087648533740325"/>
    <n v="2835451.7006195784"/>
    <n v="10156.5985"/>
    <n v="3.2999998438754119E-5"/>
  </r>
  <r>
    <n v="5316484"/>
    <x v="123"/>
    <x v="7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5"/>
    <x v="75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1405006"/>
    <x v="126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7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8"/>
    <x v="77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704022"/>
    <x v="129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30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1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280"/>
    <x v="132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3"/>
    <x v="81"/>
    <s v="OBRA GRUESA"/>
    <s v="TABLERO"/>
    <n v="9657.5879499999992"/>
    <s v="PL"/>
    <n v="9657.5879500000046"/>
    <b v="1"/>
    <x v="6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705028"/>
    <x v="134"/>
    <x v="82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69"/>
    <n v="0"/>
    <n v="369"/>
    <n v="100.40816326530613"/>
    <n v="8408853"/>
    <n v="22788.219512195123"/>
    <n v="50548828.521951213"/>
    <n v="-0.14781825117116409"/>
    <n v="2218.1999999999998"/>
    <n v="0.16635109548282392"/>
    <n v="-308034.10241618007"/>
    <n v="22927.086200000002"/>
    <n v="-6.999998731771484E-6"/>
  </r>
  <r>
    <n v="1901008"/>
    <x v="135"/>
    <x v="83"/>
    <s v="OBRA GRUESA"/>
    <s v="AISLANTE"/>
    <n v="2112.795779"/>
    <s v="M2"/>
    <n v="2112.795779"/>
    <b v="1"/>
    <x v="7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6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8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9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0"/>
    <x v="84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1"/>
    <x v="8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2"/>
    <x v="85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3"/>
    <x v="86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4"/>
    <x v="87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304049"/>
    <x v="145"/>
    <x v="88"/>
    <s v="OBRA GRUESA"/>
    <s v="MADERA"/>
    <n v="14982"/>
    <s v="PL"/>
    <n v="14981.999999999993"/>
    <b v="1"/>
    <x v="11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6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7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9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0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602255"/>
    <x v="15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2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n v="701096"/>
    <x v="153"/>
    <x v="91"/>
    <s v="OBRA GRUESA"/>
    <s v="TABIQUERIA"/>
    <n v="16019.885684999999"/>
    <s v="PL"/>
    <n v="16019.885685000005"/>
    <b v="1"/>
    <x v="14"/>
    <x v="1"/>
    <n v="31.237499999999997"/>
    <n v="500421.17908518744"/>
    <n v="16013477.730725998"/>
    <n v="352296510.07597196"/>
    <n v="21928.724999999999"/>
    <n v="2504"/>
    <n v="0"/>
    <n v="2504"/>
    <n v="80.160064025610254"/>
    <n v="40660651"/>
    <n v="16238.279153354633"/>
    <n v="316438593.51725239"/>
    <n v="-0.10178334310205595"/>
    <n v="19487.199999999997"/>
    <n v="0.12849460158462994"/>
    <n v="4255877.1965204477"/>
    <n v="16019.885700000001"/>
    <n v="1.499999598308932E-5"/>
  </r>
  <r>
    <s v="081009X"/>
    <x v="154"/>
    <x v="92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5"/>
    <x v="93"/>
    <s v="TERMINACION"/>
    <s v="PUERTA Y VENTANA"/>
    <n v="350139"/>
    <s v="UND"/>
    <n v="350139"/>
    <b v="1"/>
    <x v="16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5058"/>
    <x v="156"/>
    <x v="94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1901086"/>
    <x v="157"/>
    <x v="95"/>
    <s v="OBRA GRUESA"/>
    <s v="AISLANTE"/>
    <n v="3711.5870410000002"/>
    <s v="M2"/>
    <n v="3711.5870410000002"/>
    <b v="1"/>
    <x v="17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58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60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1"/>
    <x v="97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2"/>
    <x v="98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3"/>
    <x v="99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4"/>
    <x v="100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5"/>
    <x v="101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2508992"/>
    <x v="166"/>
    <x v="102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701015"/>
    <x v="167"/>
    <x v="10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69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0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907031"/>
    <x v="171"/>
    <x v="104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2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3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8991"/>
    <x v="174"/>
    <x v="105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0"/>
    <n v="0"/>
    <n v="70"/>
    <n v="66.666666666666657"/>
    <n v="334746"/>
    <n v="4782.0857142857139"/>
    <n v="3200171.76"/>
    <n v="4.5781517568163954E-2"/>
    <n v="669.2"/>
    <n v="0.10460251046025104"/>
    <n v="429874.95980879944"/>
    <n v="4798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6"/>
    <x v="107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7"/>
    <x v="108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704021"/>
    <x v="200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1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2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3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4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5"/>
    <x v="132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6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7"/>
    <x v="84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8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1"/>
    <x v="136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849"/>
    <n v="0"/>
    <n v="2849"/>
    <n v="43.763440860215042"/>
    <n v="4712099"/>
    <n v="1653.9484029484029"/>
    <n v="71089017.886486515"/>
    <n v="-0.25972639678287313"/>
    <n v="42981.400000000016"/>
    <n v="6.6284485847366514E-2"/>
    <n v="-18972064.148114115"/>
    <n v="2095.3501000000001"/>
    <n v="-2.8999998448853148E-5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4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38.279153354633"/>
    <s v=""/>
    <n v="3004081.6433706069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97.102302397341"/>
    <s v=""/>
    <n v="1348920.4016140518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97.102302397341"/>
    <n v="637496.18527316314"/>
    <n v="4098246.7163541419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38.279153354633"/>
    <s v=""/>
    <n v="1315300.6114217252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38.279153354633"/>
    <s v=""/>
    <n v="3377562.0638977638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97.102302397341"/>
    <n v="631732.79774110299"/>
    <n v="4468942.3992404463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2.5142678608627"/>
    <n v="604285.22917928593"/>
    <n v="5067569.9906269526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38.279153354633"/>
    <s v=""/>
    <n v="3166464.4349041535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97.102302397341"/>
    <n v="631732.79774110299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2.5142678608627"/>
    <n v="602499.24392690358"/>
    <n v="1727800.0539470944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38.279153354633"/>
    <s v=""/>
    <n v="682007.7244408945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97.102302397341"/>
    <n v="629262.77451307711"/>
    <n v="1523971.1407548066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2.5142678608627"/>
    <n v="602142.04687642702"/>
    <n v="1254826.8548219122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38.279153354633"/>
    <s v=""/>
    <n v="2890413.6892971247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97.102302397341"/>
    <n v="626792.75128505134"/>
    <n v="1482782.7315452171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2.5142678608627"/>
    <n v="599488.58307288738"/>
    <n v="2239383.3101437204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38.279153354633"/>
    <n v="1002239.5962955742"/>
    <n v="3539944.855431309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n v="114"/>
    <x v="6"/>
    <n v="1072"/>
    <n v="958"/>
    <n v="8.6625000000000014"/>
    <n v="110.59163059163058"/>
    <n v="13.160173160173159"/>
    <n v="123.75180375180373"/>
    <n v="49.714077488969266"/>
    <n v="11557.16697761194"/>
    <n v="574553.8946779567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836"/>
    <n v="736"/>
    <n v="7.0875000000000012"/>
    <n v="103.84479717813049"/>
    <n v="14.109347442680773"/>
    <n v="117.95414462081126"/>
    <n v="47.357439912407585"/>
    <n v="22491.247607655503"/>
    <n v="1065127.9071346263"/>
    <n v="2249124.7607655502"/>
  </r>
  <r>
    <x v="8"/>
    <n v="302046"/>
    <s v="PINO IMPREGNADO SECO CEPILLADO G2 2 x 6&quot; x 4,00 (41 x 138 )"/>
    <s v="PZA"/>
    <n v="4045"/>
    <n v="0"/>
    <n v="144"/>
    <x v="8"/>
    <n v="4213"/>
    <n v="4069"/>
    <n v="34.65"/>
    <n v="117.43145743145743"/>
    <n v="4.1558441558441563"/>
    <n v="121.5873015873016"/>
    <n v="60.490986967177442"/>
    <n v="10297.102302397341"/>
    <n v="622881.88117401034"/>
    <n v="1482782.7315452171"/>
  </r>
  <r>
    <x v="8"/>
    <n v="302010"/>
    <s v="PINO IMPREGNADO SECO CEPILLADO G2 2 x 6&quot; x 3,20 (41 x 138 )"/>
    <s v="PZA"/>
    <n v="3024"/>
    <n v="0"/>
    <n v="336"/>
    <x v="3"/>
    <n v="3024"/>
    <n v="2688"/>
    <n v="34.912500000000023"/>
    <n v="76.992481203007472"/>
    <n v="9.624060150375934"/>
    <n v="86.616541353383397"/>
    <n v="61.519039273802122"/>
    <n v="5566.8590808416393"/>
    <n v="342467.82242601877"/>
    <n v="1870464.6511627908"/>
  </r>
  <r>
    <x v="8"/>
    <n v="1901008"/>
    <s v="AISLAN  GLASS 90 MM 0.375x12 MTS . DENSIDAD 14 KG/M3 (13.5 M2 X BOLSA) SKU 4000147"/>
    <s v="M2"/>
    <n v="6207"/>
    <n v="0"/>
    <n v="51"/>
    <x v="10"/>
    <n v="6207"/>
    <n v="6156"/>
    <n v="62.430325650000007"/>
    <n v="98.605924859531783"/>
    <n v="0.81691068353413265"/>
    <n v="99.422835543065915"/>
    <n v="62.407459283482595"/>
    <n v="2059.785564685033"/>
    <n v="128545.9837607864"/>
    <n v="105049.06379893668"/>
  </r>
  <r>
    <x v="8"/>
    <n v="304002"/>
    <s v="PLACA SMART SIDE R-4 SPC-M111 DE 1.220X2.440X11.1 MM (72 PL.POR PALLET )"/>
    <s v="PL"/>
    <n v="2207"/>
    <n v="0"/>
    <n v="209"/>
    <x v="11"/>
    <n v="2207"/>
    <n v="1998"/>
    <n v="23.296874999999996"/>
    <n v="85.762575452716305"/>
    <n v="8.9711602951039584"/>
    <n v="94.733735747820276"/>
    <n v="59.933629049053991"/>
    <n v="21579.067512460355"/>
    <n v="1293311.8275162911"/>
    <n v="4510025.1101042144"/>
  </r>
  <r>
    <x v="8"/>
    <n v="304101"/>
    <s v="PLACA LP OSB STANDAR 1.22 x2.44 x 9.5 MM APA PT-OECA095   (84 PL.xPAQ)"/>
    <s v="PL"/>
    <n v="4633"/>
    <n v="0"/>
    <n v="379"/>
    <x v="1"/>
    <n v="4801"/>
    <n v="4422"/>
    <n v="47.643749999999976"/>
    <n v="92.813852813852861"/>
    <n v="7.9548734094188678"/>
    <n v="100.76872622327173"/>
    <n v="61.884953929460387"/>
    <n v="9652.5142678608627"/>
    <n v="597345.40077002859"/>
    <n v="3658302.9075192669"/>
  </r>
  <r>
    <x v="8"/>
    <n v="302028"/>
    <s v="PINO IMPREGNADO SECO CEPILLADO G2 2 x 4&quot; x 3,20 (41 x 90 )"/>
    <s v="PZA"/>
    <n v="9841"/>
    <n v="0"/>
    <n v="382"/>
    <x v="4"/>
    <n v="9841"/>
    <n v="9459"/>
    <n v="172.72499999999994"/>
    <n v="54.763352149370405"/>
    <n v="2.2116080474743098"/>
    <n v="56.974960196844719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185"/>
    <n v="1943"/>
    <n v="23.273250000000008"/>
    <n v="83.486406067051206"/>
    <n v="10.398203946591039"/>
    <n v="93.884610013642245"/>
    <n v="59.965986271206546"/>
    <n v="14981.247597254005"/>
    <n v="898365.287742479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364"/>
    <n v="2137"/>
    <n v="31.237499999999997"/>
    <n v="68.41136454581833"/>
    <n v="7.2669067627050827"/>
    <n v="75.678271308523421"/>
    <n v="61.577326248626704"/>
    <n v="16238.279153354633"/>
    <n v="999909.81314239209"/>
    <n v="3686089.367811502"/>
  </r>
  <r>
    <x v="8"/>
    <n v="701040"/>
    <s v="PLANCHA YESO CARTON RF 1.22x2.44x15 BORDE CUADRADO S/PAPEL ( 2,9768 M2 X PL=70 PLX PQTE) SKU 5001097"/>
    <s v="PL"/>
    <n v="1055"/>
    <n v="0"/>
    <n v="186"/>
    <x v="12"/>
    <n v="1055"/>
    <n v="869"/>
    <n v="4.2840000000000007"/>
    <n v="202.84780578898221"/>
    <n v="43.417366946778706"/>
    <n v="246.26517273576093"/>
    <n v="6.5151324146216396"/>
    <n v="7583.0947867298582"/>
    <n v="49404.866648172072"/>
    <n v="1410455.6303317535"/>
  </r>
  <r>
    <x v="8"/>
    <n v="1902003"/>
    <s v="TYPAR VOLCANWRAP ROLLO DE 2,743 x 45,72 MTS ( 125 M2 x ROLLO ) SKU 7000031"/>
    <s v="RLL"/>
    <n v="87"/>
    <n v="0"/>
    <n v="5"/>
    <x v="13"/>
    <n v="87"/>
    <n v="82"/>
    <n v="0.41466600000000009"/>
    <n v="197.74951406674282"/>
    <n v="12.057897199191636"/>
    <n v="209.80741126593446"/>
    <n v="-441.96723933463176"/>
    <n v="150732.2183908046"/>
    <n v="-66618702.440968722"/>
    <n v="753661.091954023"/>
  </r>
  <r>
    <x v="8"/>
    <s v="030253X"/>
    <s v="PINO SYP GRADO 2 PRIME IMPREGNADO DE  3&quot; x 8&quot; x 10' (63x184 mm)"/>
    <s v="PZA"/>
    <n v="728"/>
    <n v="0.7111632270168855"/>
    <n v="7"/>
    <x v="0"/>
    <n v="728"/>
    <n v="721"/>
    <n v="6.3000000000000007"/>
    <n v="114.44444444444443"/>
    <n v="1.1111111111111109"/>
    <n v="115.55555555555554"/>
    <n v="45.657848324514994"/>
    <n v="15461.939560439561"/>
    <n v="705958.89125336753"/>
    <n v="108233.57692307694"/>
  </r>
  <r>
    <x v="8"/>
    <n v="701084"/>
    <s v="FIBROCEMENTO LISO 1.2 x 2.40 x 22 MM (VOLCAN)"/>
    <s v="PL"/>
    <n v="92"/>
    <n v="0"/>
    <n v="41"/>
    <x v="14"/>
    <n v="92"/>
    <n v="51"/>
    <n v="0.69825000000000004"/>
    <n v="73.03974221267454"/>
    <n v="58.718224131757964"/>
    <n v="131.7579663444325"/>
    <n v="-124.69740973065879"/>
    <n v="39170.619565217392"/>
    <n v="-4884474.7973276731"/>
    <n v="1605995.4021739131"/>
  </r>
  <r>
    <x v="8"/>
    <n v="5309018"/>
    <s v="CINTA POLIESTER DE 2&quot; COLOR VERDE (ROLLO= 100 mt=15 kg)"/>
    <s v="M2"/>
    <n v="3200"/>
    <n v="0"/>
    <n v="4"/>
    <x v="13"/>
    <n v="3200"/>
    <n v="3196"/>
    <n v="34.649999999999991"/>
    <n v="92.236652236652262"/>
    <n v="0.11544011544011547"/>
    <n v="92.35209235209237"/>
    <n v="61.33471594943456"/>
    <n v="706.42250000000001"/>
    <n v="43328.223377789436"/>
    <n v="2825.69"/>
  </r>
  <r>
    <x v="8"/>
    <n v="1902014"/>
    <s v="VOLCOGLASS X RH 1,20 x 2,40 x 15MM BORDE"/>
    <s v="PL"/>
    <n v="360"/>
    <n v="0"/>
    <n v="140"/>
    <x v="15"/>
    <n v="520"/>
    <n v="380"/>
    <n v="5.5125000000000002"/>
    <n v="68.934240362811792"/>
    <n v="25.396825396825395"/>
    <n v="94.331065759637184"/>
    <n v="46.887788524328855"/>
    <n v="29799.757692307692"/>
    <n v="1397244.736753165"/>
    <n v="4171966.07692307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1"/>
    <d v="2026-03-12T00:00:00"/>
    <x v="3"/>
    <d v="2026-06-05T00:00:00"/>
    <d v="2026-05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2"/>
    <d v="2026-04-02T00:00:00"/>
    <x v="23"/>
    <d v="2026-06-04T00:00:00"/>
    <d v="2026-05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3"/>
    <d v="2026-04-06T00:00:00"/>
    <x v="24"/>
    <d v="2026-06-04T00:00:00"/>
    <d v="2026-05-14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4"/>
    <d v="2026-04-07T00:00:00"/>
    <x v="25"/>
    <d v="2026-06-08T00:00:00"/>
    <d v="2026-05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3"/>
    <d v="2026-04-11T00:00:00"/>
    <x v="27"/>
    <d v="2026-06-05T00:00:00"/>
    <d v="2026-05-1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9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9T00:00:00"/>
    <d v="2026-05-20T00:00:00"/>
    <n v="0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3"/>
    <d v="2026-04-20T00:00:00"/>
    <x v="31"/>
    <d v="2026-06-03T00:00:00"/>
    <d v="2026-05-25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9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5"/>
    <d v="2026-04-24T00:00:00"/>
    <x v="34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6"/>
    <d v="2026-04-28T00:00:00"/>
    <x v="35"/>
    <d v="2026-06-03T00:00:00"/>
    <d v="2026-05-28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6"/>
    <d v="2026-04-27T00:00:00"/>
    <x v="36"/>
    <d v="2026-05-29T00:00:00"/>
    <d v="2026-05-29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7"/>
    <d v="2026-04-29T00:00:00"/>
    <x v="37"/>
    <d v="2026-06-08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8"/>
    <d v="2026-04-24T00:00:00"/>
    <x v="34"/>
    <d v="2026-06-04T00:00:00"/>
    <d v="2026-06-01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9"/>
    <d v="2026-05-04T00:00:00"/>
    <x v="38"/>
    <d v="2026-05-29T00:00:00"/>
    <d v="2026-06-10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0"/>
    <d v="2026-05-04T00:00:00"/>
    <x v="39"/>
    <d v="2026-06-01T00:00:00"/>
    <d v="2026-06-10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1"/>
    <d v="2026-05-05T00:00:00"/>
    <x v="40"/>
    <d v="2026-06-03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2"/>
    <d v="2026-05-05T00:00:00"/>
    <x v="41"/>
    <d v="2026-05-29T00:00:00"/>
    <d v="2026-06-11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2"/>
    <d v="2026-05-06T00:00:00"/>
    <x v="42"/>
    <d v="2026-06-03T00:00:00"/>
    <d v="2026-06-12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3"/>
    <d v="2026-05-06T00:00:00"/>
    <x v="41"/>
    <d v="2026-05-29T00:00:00"/>
    <d v="2026-06-12T00:00:00"/>
    <n v="1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4"/>
    <d v="2026-05-07T00:00:00"/>
    <x v="39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9"/>
    <d v="2026-05-07T00:00:00"/>
    <x v="41"/>
    <d v="2026-06-04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5"/>
    <d v="2026-05-08T00:00:00"/>
    <x v="43"/>
    <d v="2026-06-09T00:00:00"/>
    <d v="2026-06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6"/>
    <d v="2026-05-08T00:00:00"/>
    <x v="44"/>
    <d v="2026-06-08T00:00:00"/>
    <d v="2026-06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9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9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23"/>
    <d v="2026-05-12T00:00:00"/>
    <x v="45"/>
    <d v="2026-06-09T00:00:00"/>
    <d v="2026-06-17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4"/>
    <x v="1"/>
    <x v="1"/>
  </r>
  <r>
    <x v="2"/>
    <x v="70"/>
    <n v="2302600071"/>
    <x v="1"/>
    <x v="30"/>
    <d v="2026-05-13T00:00:00"/>
    <x v="46"/>
    <d v="2026-06-09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1"/>
    <d v="2026-05-13T00:00:00"/>
    <x v="44"/>
    <d v="2026-06-05T00:00:00"/>
    <d v="2026-06-0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32"/>
    <d v="2026-05-14T00:00:00"/>
    <x v="47"/>
    <d v="2026-06-08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</r>
  <r>
    <x v="2"/>
    <x v="73"/>
    <n v="2302600074"/>
    <x v="1"/>
    <x v="23"/>
    <d v="2026-05-14T00:00:00"/>
    <x v="48"/>
    <d v="2026-06-09T00:00:00"/>
    <d v="2026-06-19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5"/>
    <x v="1"/>
    <x v="1"/>
  </r>
  <r>
    <x v="2"/>
    <x v="74"/>
    <n v="2302600075"/>
    <x v="1"/>
    <x v="33"/>
    <d v="2026-05-15T00:00:00"/>
    <x v="49"/>
    <d v="2026-06-04T00:00:00"/>
    <d v="2026-06-20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4"/>
    <d v="2026-05-15T00:00:00"/>
    <x v="50"/>
    <d v="2026-06-09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4"/>
    <n v="12"/>
    <x v="1"/>
    <x v="1"/>
  </r>
  <r>
    <x v="2"/>
    <x v="76"/>
    <n v="2282600077"/>
    <x v="0"/>
    <x v="35"/>
    <d v="2026-05-18T00:00:00"/>
    <x v="51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2"/>
    <x v="77"/>
    <n v="2302600078"/>
    <x v="1"/>
    <x v="36"/>
    <d v="2026-05-18T00:00:00"/>
    <x v="45"/>
    <d v="2026-06-03T00:00:00"/>
    <d v="2026-06-23T00:00:00"/>
    <n v="6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27"/>
    <d v="2026-05-19T00:00:00"/>
    <x v="52"/>
    <d v="2026-06-09T00:00:00"/>
    <d v="2026-06-2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0"/>
    <n v="31.32"/>
    <x v="4"/>
    <n v="1"/>
    <x v="1"/>
    <x v="1"/>
  </r>
  <r>
    <x v="2"/>
    <x v="79"/>
    <n v="2282600080"/>
    <x v="0"/>
    <x v="15"/>
    <d v="2026-05-19T00:00:00"/>
    <x v="51"/>
    <d v="2026-06-09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7"/>
    <d v="2026-05-20T00:00:00"/>
    <x v="53"/>
    <d v="2026-05-29T00:00:00"/>
    <d v="2026-06-15T00:00:00"/>
    <n v="1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1"/>
    <n v="2302600082"/>
    <x v="1"/>
    <x v="38"/>
    <d v="2026-05-20T00:00:00"/>
    <x v="53"/>
    <d v="2026-06-05T00:00:00"/>
    <d v="2026-06-25T00:00:00"/>
    <n v="4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2"/>
    <n v="2302600083"/>
    <x v="1"/>
    <x v="37"/>
    <d v="2026-05-22T00:00:00"/>
    <x v="54"/>
    <d v="2026-06-04T00:00:00"/>
    <d v="2026-06-2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83"/>
    <n v="2282600084"/>
    <x v="0"/>
    <x v="37"/>
    <d v="2026-05-22T00:00:00"/>
    <x v="53"/>
    <d v="2026-06-03T00:00:00"/>
    <d v="2026-06-1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7"/>
    <d v="2026-05-25T00:00:00"/>
    <x v="53"/>
    <d v="2026-06-03T00:00:00"/>
    <d v="2026-06-20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4"/>
    <x v="1"/>
    <x v="1"/>
  </r>
  <r>
    <x v="2"/>
    <x v="85"/>
    <n v="2302600086"/>
    <x v="1"/>
    <x v="37"/>
    <d v="2026-05-25T00:00:00"/>
    <x v="55"/>
    <d v="2026-06-04T00:00:00"/>
    <d v="2026-06-3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9"/>
    <d v="2026-05-26T00:00:00"/>
    <x v="53"/>
    <d v="2026-06-04T00:00:00"/>
    <d v="2026-07-01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87"/>
    <n v="2282600088"/>
    <x v="0"/>
    <x v="15"/>
    <d v="2026-05-26T00:00:00"/>
    <x v="53"/>
    <d v="2026-06-05T00:00:00"/>
    <d v="2026-06-2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0"/>
    <d v="2026-05-27T00:00:00"/>
    <x v="56"/>
    <d v="2026-06-05T00:00:00"/>
    <d v="2026-06-22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37"/>
    <d v="2026-05-27T00:00:00"/>
    <x v="55"/>
    <d v="2026-06-09T00:00:00"/>
    <d v="2026-07-02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41"/>
    <d v="2026-05-28T00:00:00"/>
    <x v="57"/>
    <d v="2026-06-09T00:00:00"/>
    <d v="2026-07-03T00:00:00"/>
    <n v="0"/>
    <m/>
    <n v="0.23"/>
    <n v="0.53488372093023262"/>
    <n v="0.27906976744186046"/>
    <n v="0"/>
    <n v="0.25581395348837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1"/>
    <x v="1"/>
    <x v="1"/>
  </r>
  <r>
    <x v="2"/>
    <x v="91"/>
    <n v="2282600092"/>
    <x v="0"/>
    <x v="42"/>
    <d v="2026-05-28T00:00:00"/>
    <x v="58"/>
    <d v="1899-12-30T00:00:00"/>
    <d v="2026-06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2"/>
    <n v="2282600093"/>
    <x v="0"/>
    <x v="42"/>
    <d v="2026-05-29T00:00:00"/>
    <x v="58"/>
    <d v="1899-12-30T00:00:00"/>
    <d v="2026-06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3"/>
    <n v="2302600094"/>
    <x v="1"/>
    <x v="40"/>
    <d v="2026-05-29T00:00:00"/>
    <x v="57"/>
    <d v="2026-06-08T00:00:00"/>
    <d v="2026-07-04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95"/>
    <n v="2282600096"/>
    <x v="0"/>
    <x v="37"/>
    <d v="2026-06-01T00:00:00"/>
    <x v="59"/>
    <d v="2026-06-08T00:00:00"/>
    <d v="2026-06-2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42"/>
    <d v="2026-06-02T00:00:00"/>
    <x v="58"/>
    <d v="1899-12-30T00:00:00"/>
    <d v="2026-06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97"/>
    <n v="2302600098"/>
    <x v="1"/>
    <x v="42"/>
    <d v="2026-06-0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8"/>
    <n v="2302600099"/>
    <x v="1"/>
    <x v="42"/>
    <d v="2026-06-03T00:00:00"/>
    <x v="58"/>
    <d v="1899-12-30T00:00:00"/>
    <d v="2026-07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9"/>
    <n v="2282600100"/>
    <x v="0"/>
    <x v="42"/>
    <d v="2026-06-03T00:00:00"/>
    <x v="58"/>
    <d v="1899-12-30T00:00:00"/>
    <d v="2026-06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0"/>
    <n v="2282600101"/>
    <x v="0"/>
    <x v="42"/>
    <d v="2026-06-04T00:00:00"/>
    <x v="58"/>
    <d v="1899-12-30T00:00:00"/>
    <d v="2026-06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1"/>
    <n v="2302600102"/>
    <x v="1"/>
    <x v="42"/>
    <d v="2026-06-04T00:00:00"/>
    <x v="58"/>
    <d v="1899-12-30T00:00:00"/>
    <d v="2026-07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2"/>
    <n v="2302600103"/>
    <x v="1"/>
    <x v="42"/>
    <d v="2026-06-0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3"/>
    <n v="2282600104"/>
    <x v="0"/>
    <x v="42"/>
    <d v="2026-06-05T00:00:00"/>
    <x v="58"/>
    <d v="1899-12-30T00:00:00"/>
    <d v="2026-06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4"/>
    <n v="2282600105"/>
    <x v="0"/>
    <x v="42"/>
    <d v="2026-06-08T00:00:00"/>
    <x v="58"/>
    <d v="1899-12-30T00:00:00"/>
    <d v="2026-07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5"/>
    <n v="2302600106"/>
    <x v="1"/>
    <x v="42"/>
    <d v="2026-06-0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6"/>
    <n v="2302600107"/>
    <x v="1"/>
    <x v="42"/>
    <d v="2026-06-0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7"/>
    <n v="2282600108"/>
    <x v="0"/>
    <x v="42"/>
    <d v="2026-06-09T00:00:00"/>
    <x v="58"/>
    <d v="1899-12-30T00:00:00"/>
    <d v="2026-07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8"/>
    <n v="2282600109"/>
    <x v="0"/>
    <x v="42"/>
    <d v="2026-06-10T00:00:00"/>
    <x v="58"/>
    <d v="1899-12-30T00:00:00"/>
    <d v="2026-07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9"/>
    <n v="2302600110"/>
    <x v="1"/>
    <x v="42"/>
    <d v="2026-06-10T00:00:00"/>
    <x v="58"/>
    <d v="1899-12-30T00:00:00"/>
    <d v="2026-07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0"/>
    <n v="2302600111"/>
    <x v="1"/>
    <x v="42"/>
    <d v="2026-06-11T00:00:00"/>
    <x v="58"/>
    <d v="1899-12-30T00:00:00"/>
    <d v="2026-07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1"/>
    <n v="2282600112"/>
    <x v="0"/>
    <x v="42"/>
    <d v="2026-06-11T00:00:00"/>
    <x v="58"/>
    <d v="1899-12-30T00:00:00"/>
    <d v="2026-07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2"/>
    <n v="2282600113"/>
    <x v="0"/>
    <x v="42"/>
    <d v="2026-06-1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3"/>
    <n v="2302600114"/>
    <x v="1"/>
    <x v="42"/>
    <d v="2026-06-1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4"/>
    <n v="2302600115"/>
    <x v="1"/>
    <x v="42"/>
    <d v="2026-06-15T00:00:00"/>
    <x v="58"/>
    <d v="1899-12-30T00:00:00"/>
    <d v="2026-07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5"/>
    <n v="2282600116"/>
    <x v="0"/>
    <x v="42"/>
    <d v="2026-06-1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6"/>
    <n v="2282600117"/>
    <x v="0"/>
    <x v="42"/>
    <d v="2026-06-16T00:00:00"/>
    <x v="58"/>
    <d v="1899-12-30T00:00:00"/>
    <d v="2026-07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7"/>
    <n v="2302600118"/>
    <x v="1"/>
    <x v="42"/>
    <d v="2026-06-16T00:00:00"/>
    <x v="58"/>
    <d v="1899-12-30T00:00:00"/>
    <d v="2026-07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8"/>
    <n v="2302600119"/>
    <x v="1"/>
    <x v="42"/>
    <d v="2026-06-17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9"/>
    <n v="2282600120"/>
    <x v="0"/>
    <x v="42"/>
    <d v="2026-06-17T00:00:00"/>
    <x v="58"/>
    <d v="1899-12-30T00:00:00"/>
    <d v="2026-07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0"/>
    <n v="2282600121"/>
    <x v="0"/>
    <x v="42"/>
    <d v="2026-06-1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1"/>
    <n v="2302600122"/>
    <x v="1"/>
    <x v="42"/>
    <d v="2026-06-18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2"/>
    <n v="2302600123"/>
    <x v="1"/>
    <x v="42"/>
    <d v="2026-06-19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3"/>
    <n v="2282600124"/>
    <x v="0"/>
    <x v="42"/>
    <d v="2026-06-1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4"/>
    <n v="2282600125"/>
    <x v="0"/>
    <x v="42"/>
    <d v="2026-06-2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5"/>
    <n v="2302600126"/>
    <x v="1"/>
    <x v="42"/>
    <d v="2026-06-22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6"/>
    <n v="2302600127"/>
    <x v="1"/>
    <x v="42"/>
    <d v="2026-06-23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7"/>
    <n v="2282600128"/>
    <x v="0"/>
    <x v="42"/>
    <d v="2026-06-23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8"/>
    <n v="2282600129"/>
    <x v="0"/>
    <x v="42"/>
    <d v="2026-06-24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9"/>
    <n v="2302600130"/>
    <x v="1"/>
    <x v="42"/>
    <d v="2026-06-24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0"/>
    <n v="2302600131"/>
    <x v="1"/>
    <x v="42"/>
    <d v="2026-06-25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1"/>
    <n v="2282600132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2"/>
    <n v="2282600133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3"/>
    <n v="2302600134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4"/>
    <n v="2302600135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5"/>
    <n v="2282600136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6"/>
    <n v="2282600137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7"/>
    <n v="2302600138"/>
    <x v="1"/>
    <x v="42"/>
    <d v="2026-06-2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8"/>
    <n v="2302600139"/>
    <x v="1"/>
    <x v="42"/>
    <d v="2026-06-3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9"/>
    <n v="2282600140"/>
    <x v="0"/>
    <x v="42"/>
    <d v="2026-06-30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0"/>
    <n v="2282600141"/>
    <x v="0"/>
    <x v="42"/>
    <d v="2026-07-01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1"/>
    <n v="2302600142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2"/>
    <n v="2302600143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3"/>
    <n v="2282600144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4"/>
    <n v="2282600145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5"/>
    <n v="2302600146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6"/>
    <n v="2302600147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7"/>
    <n v="2282600148"/>
    <x v="0"/>
    <x v="42"/>
    <d v="2026-07-03T00:00:00"/>
    <x v="58"/>
    <d v="1899-12-30T00:00:00"/>
    <d v="2026-07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8"/>
    <n v="2282600149"/>
    <x v="0"/>
    <x v="42"/>
    <d v="2026-07-0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9"/>
    <n v="2302600150"/>
    <x v="1"/>
    <x v="42"/>
    <d v="2026-07-06T00:00:00"/>
    <x v="58"/>
    <d v="1899-12-30T00:00:00"/>
    <d v="2026-08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0"/>
    <n v="2302600151"/>
    <x v="1"/>
    <x v="42"/>
    <d v="2026-07-07T00:00:00"/>
    <x v="58"/>
    <d v="1899-12-30T00:00:00"/>
    <d v="2026-08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1"/>
    <n v="2282600152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2"/>
    <n v="2282600153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3"/>
    <n v="2302600154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4"/>
    <n v="2302600155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5"/>
    <n v="2282600156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6"/>
    <n v="2282600157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7"/>
    <n v="2302600158"/>
    <x v="1"/>
    <x v="42"/>
    <d v="2026-07-09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8"/>
    <n v="2302600159"/>
    <x v="1"/>
    <x v="42"/>
    <d v="2026-07-10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9"/>
    <n v="2282600160"/>
    <x v="0"/>
    <x v="42"/>
    <d v="2026-07-1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0"/>
    <n v="2282600161"/>
    <x v="0"/>
    <x v="42"/>
    <d v="2026-07-13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1"/>
    <n v="2302600162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2"/>
    <n v="2302600163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3"/>
    <n v="2282600164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4"/>
    <n v="2282600165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5"/>
    <n v="2302600166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6"/>
    <n v="2302600167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7"/>
    <n v="2282600168"/>
    <x v="0"/>
    <x v="42"/>
    <d v="2026-07-15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8"/>
    <n v="2282600169"/>
    <x v="0"/>
    <x v="42"/>
    <d v="2026-07-16T00:00:00"/>
    <x v="58"/>
    <d v="1899-12-30T00:00:00"/>
    <d v="2026-08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9"/>
    <n v="2302600170"/>
    <x v="1"/>
    <x v="42"/>
    <d v="2026-07-16T00:00:00"/>
    <x v="58"/>
    <d v="1899-12-30T00:00:00"/>
    <d v="2026-08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0"/>
    <n v="2302600171"/>
    <x v="1"/>
    <x v="42"/>
    <d v="2026-07-1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1"/>
    <n v="2282600172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2"/>
    <n v="2282600173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3"/>
    <n v="2302600174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4"/>
    <n v="2302600175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5"/>
    <n v="2282600176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6"/>
    <n v="2282600177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7"/>
    <n v="2302600178"/>
    <x v="1"/>
    <x v="42"/>
    <d v="2026-07-2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8"/>
    <n v="2302600179"/>
    <x v="1"/>
    <x v="42"/>
    <d v="2026-07-22T00:00:00"/>
    <x v="58"/>
    <d v="1899-12-30T00:00:00"/>
    <d v="2026-08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9"/>
    <n v="2282600180"/>
    <x v="0"/>
    <x v="42"/>
    <d v="2026-07-22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0"/>
    <n v="2282600181"/>
    <x v="0"/>
    <x v="42"/>
    <d v="2026-07-2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1"/>
    <n v="2302600182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2"/>
    <n v="2302600183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3"/>
    <n v="2282600184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4"/>
    <n v="2282600185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5"/>
    <n v="2302600186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6"/>
    <n v="2302600187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7"/>
    <n v="2282600188"/>
    <x v="0"/>
    <x v="42"/>
    <d v="2026-07-2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8"/>
    <n v="2282600189"/>
    <x v="0"/>
    <x v="42"/>
    <d v="2026-07-28T00:00:00"/>
    <x v="58"/>
    <d v="1899-12-30T00:00:00"/>
    <d v="2026-08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9"/>
    <n v="2302600190"/>
    <x v="1"/>
    <x v="42"/>
    <d v="2026-07-28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0"/>
    <n v="2302600191"/>
    <x v="1"/>
    <x v="42"/>
    <d v="2026-07-29T00:00:00"/>
    <x v="58"/>
    <d v="1899-12-30T00:00:00"/>
    <d v="2026-08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1"/>
    <n v="2282600192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2"/>
    <n v="2282600193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3"/>
    <n v="2302600194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4"/>
    <n v="2302600195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5"/>
    <n v="2282600196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6"/>
    <n v="2282600197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7"/>
    <n v="2302600198"/>
    <x v="1"/>
    <x v="42"/>
    <d v="2026-07-31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8"/>
    <n v="2302600199"/>
    <x v="1"/>
    <x v="42"/>
    <d v="2026-08-0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9"/>
    <n v="2282600200"/>
    <x v="0"/>
    <x v="42"/>
    <d v="2026-08-03T00:00:00"/>
    <x v="58"/>
    <d v="1899-12-30T00:00:00"/>
    <d v="2026-08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0"/>
    <n v="2282600201"/>
    <x v="0"/>
    <x v="42"/>
    <d v="2026-08-04T00:00:00"/>
    <x v="58"/>
    <d v="1899-12-30T00:00:00"/>
    <d v="2026-08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1"/>
    <n v="2302600202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2"/>
    <n v="2302600203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3"/>
    <n v="2282600204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4"/>
    <n v="2282600205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5"/>
    <n v="2302600206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6"/>
    <n v="2302600207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7"/>
    <n v="2282600208"/>
    <x v="0"/>
    <x v="42"/>
    <d v="2026-08-06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8"/>
    <n v="2282600209"/>
    <x v="0"/>
    <x v="42"/>
    <d v="2026-08-07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9"/>
    <n v="2302600210"/>
    <x v="1"/>
    <x v="42"/>
    <d v="2026-08-0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0"/>
    <n v="2302600211"/>
    <x v="1"/>
    <x v="42"/>
    <d v="2026-08-1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1"/>
    <n v="2282600212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2"/>
    <n v="2282600213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3"/>
    <n v="2302600214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4"/>
    <n v="2302600215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5"/>
    <n v="2282600216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6"/>
    <n v="2282600217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7"/>
    <n v="2302600218"/>
    <x v="1"/>
    <x v="42"/>
    <d v="2026-08-12T00:00:00"/>
    <x v="58"/>
    <d v="1899-12-30T00:00:00"/>
    <d v="2026-09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8"/>
    <n v="2302600219"/>
    <x v="1"/>
    <x v="42"/>
    <d v="2026-08-13T00:00:00"/>
    <x v="58"/>
    <d v="1899-12-30T00:00:00"/>
    <d v="2026-09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9"/>
    <n v="2282600220"/>
    <x v="0"/>
    <x v="42"/>
    <d v="2026-08-1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0"/>
    <n v="2282600221"/>
    <x v="0"/>
    <x v="42"/>
    <d v="2026-08-1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1"/>
    <n v="2302600222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2"/>
    <n v="2302600223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3"/>
    <n v="2282600224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4"/>
    <n v="2282600225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5"/>
    <n v="2302600226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6"/>
    <n v="2302600227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7"/>
    <n v="2282600228"/>
    <x v="0"/>
    <x v="42"/>
    <d v="2026-08-18T00:00:00"/>
    <x v="58"/>
    <d v="1899-12-30T00:00:00"/>
    <d v="2026-09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8"/>
    <n v="2282600229"/>
    <x v="0"/>
    <x v="42"/>
    <d v="2026-08-19T00:00:00"/>
    <x v="58"/>
    <d v="1899-12-30T00:00:00"/>
    <d v="2026-09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9"/>
    <n v="2302600230"/>
    <x v="1"/>
    <x v="42"/>
    <d v="2026-08-19T00:00:00"/>
    <x v="58"/>
    <d v="1899-12-30T00:00:00"/>
    <d v="2026-09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0"/>
    <n v="2302600231"/>
    <x v="1"/>
    <x v="42"/>
    <d v="2026-08-20T00:00:00"/>
    <x v="58"/>
    <d v="1899-12-30T00:00:00"/>
    <d v="2026-09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1"/>
    <n v="2282600232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2"/>
    <n v="2282600233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3"/>
    <n v="2302600234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4"/>
    <n v="2302600235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5"/>
    <n v="2282600236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6"/>
    <n v="2282600237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7"/>
    <n v="2302600238"/>
    <x v="1"/>
    <x v="42"/>
    <d v="2026-08-24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8"/>
    <n v="2302600239"/>
    <x v="1"/>
    <x v="42"/>
    <d v="2026-08-25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9"/>
    <n v="2282600240"/>
    <x v="0"/>
    <x v="42"/>
    <d v="2026-08-25T00:00:00"/>
    <x v="58"/>
    <d v="1899-12-30T00:00:00"/>
    <d v="2026-09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0"/>
    <n v="2282600241"/>
    <x v="0"/>
    <x v="42"/>
    <d v="2026-08-26T00:00:00"/>
    <x v="58"/>
    <d v="1899-12-30T00:00:00"/>
    <d v="2026-09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1"/>
    <n v="2302600242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2"/>
    <n v="2302600243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3"/>
    <n v="2282600244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4"/>
    <n v="2282600245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5"/>
    <n v="2302600246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6"/>
    <n v="2302600247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7"/>
    <n v="2282600248"/>
    <x v="0"/>
    <x v="42"/>
    <d v="2026-08-2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8"/>
    <n v="2282600249"/>
    <x v="0"/>
    <x v="42"/>
    <d v="2026-08-3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9"/>
    <n v="2302600250"/>
    <x v="1"/>
    <x v="42"/>
    <d v="2026-08-31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0"/>
    <n v="2302600251"/>
    <x v="1"/>
    <x v="42"/>
    <d v="2026-09-0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1"/>
    <n v="2282600252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2"/>
    <n v="2282600253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3"/>
    <n v="2302600254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4"/>
    <n v="2302600255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5"/>
    <n v="2282600256"/>
    <x v="0"/>
    <x v="42"/>
    <d v="2026-09-02T00:00:00"/>
    <x v="58"/>
    <d v="1899-12-30T00:00:00"/>
    <d v="2026-09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6"/>
    <n v="2282600257"/>
    <x v="0"/>
    <x v="42"/>
    <d v="2026-09-03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7"/>
    <n v="2302600258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8"/>
    <n v="2302600259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9"/>
    <n v="2282600260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0"/>
    <n v="2282600261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1"/>
    <n v="2302600262"/>
    <x v="1"/>
    <x v="42"/>
    <d v="2026-09-0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2"/>
    <n v="2302600263"/>
    <x v="1"/>
    <x v="42"/>
    <d v="2026-09-07T00:00:00"/>
    <x v="58"/>
    <d v="1899-12-30T00:00:00"/>
    <d v="2026-10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3"/>
    <n v="2282600264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4"/>
    <n v="2282600265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5"/>
    <n v="2302600266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6"/>
    <n v="2302600267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7"/>
    <n v="2282600268"/>
    <x v="0"/>
    <x v="42"/>
    <d v="2026-09-08T00:00:00"/>
    <x v="58"/>
    <d v="1899-12-30T00:00:00"/>
    <d v="2026-09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8"/>
    <n v="2282600269"/>
    <x v="0"/>
    <x v="42"/>
    <d v="2026-09-09T00:00:00"/>
    <x v="58"/>
    <d v="1899-12-30T00:00:00"/>
    <d v="2026-09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9"/>
    <n v="2302600270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0"/>
    <n v="2302600271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1"/>
    <n v="2282600272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2"/>
    <n v="2282600273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3"/>
    <n v="2302600274"/>
    <x v="1"/>
    <x v="42"/>
    <d v="2026-09-10T00:00:00"/>
    <x v="58"/>
    <d v="1899-12-30T00:00:00"/>
    <d v="2026-10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4"/>
    <n v="2302600275"/>
    <x v="1"/>
    <x v="42"/>
    <d v="2026-09-1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5"/>
    <n v="2282600276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6"/>
    <n v="2282600277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7"/>
    <n v="2302600278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8"/>
    <n v="2302600279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9"/>
    <n v="2282600280"/>
    <x v="0"/>
    <x v="42"/>
    <d v="2026-09-1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0"/>
    <n v="2282600281"/>
    <x v="0"/>
    <x v="42"/>
    <d v="2026-09-15T00:00:00"/>
    <x v="58"/>
    <d v="1899-12-30T00:00:00"/>
    <d v="2026-10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1"/>
    <n v="2302600282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2"/>
    <n v="2302600283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3"/>
    <n v="2282600284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4"/>
    <n v="2282600285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5"/>
    <n v="2302600286"/>
    <x v="1"/>
    <x v="42"/>
    <d v="2026-09-2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6"/>
    <n v="2302600287"/>
    <x v="1"/>
    <x v="42"/>
    <d v="2026-09-2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7"/>
    <n v="2282600288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8"/>
    <n v="2282600289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9"/>
    <n v="2302600290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0"/>
    <n v="2302600291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1"/>
    <n v="2282600292"/>
    <x v="0"/>
    <x v="42"/>
    <d v="2026-09-23T00:00:00"/>
    <x v="58"/>
    <d v="1899-12-30T00:00:00"/>
    <d v="2026-10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2"/>
    <n v="2282600293"/>
    <x v="0"/>
    <x v="42"/>
    <d v="2026-09-2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3"/>
    <n v="2302600294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4"/>
    <n v="2302600295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5"/>
    <n v="2282600296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6"/>
    <n v="2282600297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7"/>
    <n v="2302600298"/>
    <x v="1"/>
    <x v="42"/>
    <d v="2026-09-2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8"/>
    <n v="2302600299"/>
    <x v="1"/>
    <x v="42"/>
    <d v="2026-09-2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9"/>
    <n v="2282600300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0"/>
    <n v="2282600301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1"/>
    <n v="2302600302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2"/>
    <n v="2302600303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3"/>
    <n v="2282600304"/>
    <x v="0"/>
    <x v="42"/>
    <d v="2026-09-29T00:00:00"/>
    <x v="58"/>
    <d v="1899-12-30T00:00:00"/>
    <d v="2026-10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4"/>
    <n v="2282600305"/>
    <x v="0"/>
    <x v="42"/>
    <d v="2026-09-30T00:00:00"/>
    <x v="58"/>
    <d v="1899-12-30T00:00:00"/>
    <d v="2026-10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5"/>
    <n v="2302600306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6"/>
    <n v="2302600307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7"/>
    <n v="2282600308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8"/>
    <n v="2282600309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9"/>
    <n v="2302600310"/>
    <x v="1"/>
    <x v="42"/>
    <d v="2026-10-01T00:00:00"/>
    <x v="58"/>
    <d v="1899-12-30T00:00:00"/>
    <d v="2026-10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0"/>
    <n v="2302600311"/>
    <x v="1"/>
    <x v="42"/>
    <d v="2026-10-0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1"/>
    <n v="2282600312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2"/>
    <n v="2282600313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3"/>
    <n v="2302600314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4"/>
    <n v="2302600315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5"/>
    <n v="2282600316"/>
    <x v="0"/>
    <x v="42"/>
    <d v="2026-10-0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6"/>
    <n v="2282600317"/>
    <x v="0"/>
    <x v="42"/>
    <d v="2026-10-06T00:00:00"/>
    <x v="58"/>
    <d v="1899-12-30T00:00:00"/>
    <d v="2026-10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7"/>
    <n v="2302600318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8"/>
    <n v="2302600319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9"/>
    <n v="2282600320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0"/>
    <n v="2282600321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1"/>
    <n v="2302600322"/>
    <x v="1"/>
    <x v="42"/>
    <d v="2026-10-07T00:00:00"/>
    <x v="58"/>
    <d v="1899-12-30T00:00:00"/>
    <d v="2026-1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2"/>
    <n v="2302600323"/>
    <x v="1"/>
    <x v="42"/>
    <d v="2026-10-08T00:00:00"/>
    <x v="58"/>
    <d v="1899-12-30T00:00:00"/>
    <d v="2026-1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3"/>
    <n v="2282600324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4"/>
    <n v="2282600325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5"/>
    <n v="2302600326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6"/>
    <n v="2302600327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7"/>
    <n v="2282600328"/>
    <x v="0"/>
    <x v="42"/>
    <d v="2026-10-0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8"/>
    <n v="2282600329"/>
    <x v="0"/>
    <x v="42"/>
    <d v="2026-10-1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9"/>
    <n v="2302600330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0"/>
    <n v="2302600331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1"/>
    <n v="2282600332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2"/>
    <n v="2282600333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3"/>
    <n v="2302600334"/>
    <x v="1"/>
    <x v="42"/>
    <d v="2026-10-1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4"/>
    <n v="2302600335"/>
    <x v="1"/>
    <x v="42"/>
    <d v="2026-10-14T00:00:00"/>
    <x v="58"/>
    <d v="1899-12-30T00:00:00"/>
    <d v="2026-1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5"/>
    <n v="2282600336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6"/>
    <n v="2282600337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7"/>
    <n v="2302600338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8"/>
    <n v="2302600339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9"/>
    <n v="2282600340"/>
    <x v="0"/>
    <x v="42"/>
    <d v="2026-10-1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0"/>
    <n v="2282600341"/>
    <x v="0"/>
    <x v="42"/>
    <d v="2026-10-1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1"/>
    <n v="2302600342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2"/>
    <n v="2302600343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3"/>
    <n v="2282600344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4"/>
    <n v="2282600345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5"/>
    <n v="2302600346"/>
    <x v="1"/>
    <x v="42"/>
    <d v="2026-10-1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6"/>
    <n v="2302600347"/>
    <x v="1"/>
    <x v="42"/>
    <d v="2026-10-2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7"/>
    <n v="2282600348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8"/>
    <n v="2282600349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9"/>
    <n v="2302600350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0"/>
    <n v="2302600351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1"/>
    <n v="2282600352"/>
    <x v="0"/>
    <x v="42"/>
    <d v="2026-10-21T00:00:00"/>
    <x v="58"/>
    <d v="1899-12-30T00:00:00"/>
    <d v="2026-1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2"/>
    <n v="2282600353"/>
    <x v="0"/>
    <x v="42"/>
    <d v="2026-10-2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3"/>
    <n v="2302600354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4"/>
    <n v="2302600355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5"/>
    <n v="2282600356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6"/>
    <n v="2282600357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7"/>
    <n v="2302600358"/>
    <x v="1"/>
    <x v="42"/>
    <d v="2026-10-23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8"/>
    <n v="2302600359"/>
    <x v="1"/>
    <x v="42"/>
    <d v="2026-10-26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9"/>
    <n v="2282600360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0"/>
    <n v="2282600361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1"/>
    <n v="2302600362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2"/>
    <n v="2302600363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3"/>
    <n v="2282600364"/>
    <x v="0"/>
    <x v="42"/>
    <d v="2026-10-27T00:00:00"/>
    <x v="58"/>
    <d v="1899-12-30T00:00:00"/>
    <d v="2026-1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4"/>
    <n v="2282600365"/>
    <x v="0"/>
    <x v="42"/>
    <d v="2026-10-28T00:00:00"/>
    <x v="58"/>
    <d v="1899-12-30T00:00:00"/>
    <d v="2026-1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5"/>
    <n v="2302600366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6"/>
    <n v="2302600367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7"/>
    <n v="2282600368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8"/>
    <n v="2282600369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9"/>
    <n v="2302600370"/>
    <x v="1"/>
    <x v="42"/>
    <d v="2026-10-29T00:00:00"/>
    <x v="58"/>
    <d v="1899-12-30T00:00:00"/>
    <d v="2026-1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0"/>
    <n v="2302600371"/>
    <x v="1"/>
    <x v="42"/>
    <d v="2026-10-30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1"/>
    <n v="2282600372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2"/>
    <n v="2282600373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3"/>
    <n v="2302600374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4"/>
    <n v="2302600375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5"/>
    <n v="2282600376"/>
    <x v="0"/>
    <x v="42"/>
    <d v="2026-11-02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6"/>
    <n v="2282600377"/>
    <x v="0"/>
    <x v="42"/>
    <d v="2026-11-03T00:00:00"/>
    <x v="58"/>
    <d v="1899-12-30T00:00:00"/>
    <d v="2026-11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7"/>
    <n v="2302600378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8"/>
    <n v="2302600379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9"/>
    <n v="2282600380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0"/>
    <n v="2282600381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1"/>
    <n v="2302600382"/>
    <x v="1"/>
    <x v="42"/>
    <d v="2026-11-04T00:00:00"/>
    <x v="58"/>
    <d v="1899-12-30T00:00:00"/>
    <d v="2026-1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2"/>
    <n v="2302600383"/>
    <x v="1"/>
    <x v="42"/>
    <d v="2026-11-05T00:00:00"/>
    <x v="58"/>
    <d v="1899-12-30T00:00:00"/>
    <d v="2026-1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3"/>
    <n v="2282600384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4"/>
    <n v="2282600385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5"/>
    <n v="2302600386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6"/>
    <n v="2302600387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7"/>
    <n v="2282600388"/>
    <x v="0"/>
    <x v="42"/>
    <d v="2026-11-06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8"/>
    <n v="2282600389"/>
    <x v="0"/>
    <x v="42"/>
    <d v="2026-11-09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9"/>
    <n v="2302600390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0"/>
    <n v="2302600391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1"/>
    <n v="2282600392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2"/>
    <n v="2282600393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3"/>
    <n v="2302600394"/>
    <x v="1"/>
    <x v="42"/>
    <d v="2026-11-1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4"/>
    <n v="2302600395"/>
    <x v="1"/>
    <x v="42"/>
    <d v="2026-11-11T00:00:00"/>
    <x v="58"/>
    <d v="1899-12-30T00:00:00"/>
    <d v="2026-1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5"/>
    <n v="2282600396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6"/>
    <n v="2282600397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7"/>
    <n v="2302600398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8"/>
    <n v="2302600399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9"/>
    <n v="2282600400"/>
    <x v="0"/>
    <x v="42"/>
    <d v="2026-11-1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0"/>
    <n v="2282600401"/>
    <x v="0"/>
    <x v="42"/>
    <d v="2026-11-1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1"/>
    <n v="2302600402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2"/>
    <n v="2302600403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3"/>
    <n v="2282600404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4"/>
    <n v="2282600405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5"/>
    <n v="2302600406"/>
    <x v="1"/>
    <x v="42"/>
    <d v="2026-11-1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6"/>
    <n v="2302600407"/>
    <x v="1"/>
    <x v="42"/>
    <d v="2026-11-1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7"/>
    <n v="2282600408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8"/>
    <n v="2282600409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9"/>
    <n v="2302600410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0"/>
    <n v="2302600411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1"/>
    <n v="2282600412"/>
    <x v="0"/>
    <x v="42"/>
    <d v="2026-11-18T00:00:00"/>
    <x v="58"/>
    <d v="1899-12-30T00:00:00"/>
    <d v="2026-1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2"/>
    <n v="2282600413"/>
    <x v="0"/>
    <x v="42"/>
    <d v="2026-11-1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3"/>
    <n v="2302600414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4"/>
    <n v="2302600415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5"/>
    <n v="2282600416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6"/>
    <n v="2282600417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7"/>
    <n v="2302600418"/>
    <x v="1"/>
    <x v="42"/>
    <d v="2026-11-2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8"/>
    <n v="2302600419"/>
    <x v="1"/>
    <x v="42"/>
    <d v="2026-11-2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9"/>
    <n v="2282600420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0"/>
    <n v="2282600421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1"/>
    <n v="2302600422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2"/>
    <n v="2302600423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3"/>
    <n v="2282600424"/>
    <x v="0"/>
    <x v="42"/>
    <d v="2026-11-24T00:00:00"/>
    <x v="58"/>
    <d v="1899-12-30T00:00:00"/>
    <d v="2026-1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4"/>
    <n v="2282600425"/>
    <x v="0"/>
    <x v="42"/>
    <d v="2026-11-25T00:00:00"/>
    <x v="58"/>
    <d v="1899-12-30T00:00:00"/>
    <d v="2026-1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5"/>
    <n v="2302600426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6"/>
    <n v="2302600427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7"/>
    <n v="2282600428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8"/>
    <n v="2282600429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9"/>
    <n v="2302600430"/>
    <x v="1"/>
    <x v="42"/>
    <d v="2026-11-26T00:00:00"/>
    <x v="58"/>
    <d v="1899-12-30T00:00:00"/>
    <d v="2026-1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0"/>
    <n v="2302600431"/>
    <x v="1"/>
    <x v="42"/>
    <d v="2026-11-2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1"/>
    <n v="2282600432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2"/>
    <n v="2282600433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3"/>
    <n v="2302600434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4"/>
    <n v="2302600435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5"/>
    <n v="2282600436"/>
    <x v="0"/>
    <x v="42"/>
    <d v="2026-11-3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6"/>
    <n v="2282600437"/>
    <x v="0"/>
    <x v="42"/>
    <d v="2026-12-01T00:00:00"/>
    <x v="58"/>
    <d v="1899-12-30T00:00:00"/>
    <d v="2026-1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7"/>
    <n v="2302600438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8"/>
    <n v="2302600439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9"/>
    <n v="2282600440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0"/>
    <n v="2282600441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1"/>
    <n v="2302600442"/>
    <x v="1"/>
    <x v="42"/>
    <d v="2026-12-02T00:00:00"/>
    <x v="58"/>
    <d v="1899-12-30T00:00:00"/>
    <d v="2027-0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2"/>
    <n v="2302600443"/>
    <x v="1"/>
    <x v="42"/>
    <d v="2026-12-03T00:00:00"/>
    <x v="58"/>
    <d v="1899-12-30T00:00:00"/>
    <d v="2027-0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3"/>
    <n v="2282600444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4"/>
    <n v="2282600445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5"/>
    <n v="2302600446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6"/>
    <n v="2302600447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7"/>
    <n v="2282600448"/>
    <x v="0"/>
    <x v="42"/>
    <d v="2026-12-0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8"/>
    <n v="2282600449"/>
    <x v="0"/>
    <x v="42"/>
    <d v="2026-12-0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9"/>
    <n v="2302600450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0"/>
    <n v="2302600451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1"/>
    <n v="2282600452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2"/>
    <n v="2282600453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3"/>
    <n v="2302600454"/>
    <x v="1"/>
    <x v="42"/>
    <d v="2026-12-09T00:00:00"/>
    <x v="58"/>
    <d v="1899-12-30T00:00:00"/>
    <d v="2027-0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4"/>
    <n v="2302600455"/>
    <x v="1"/>
    <x v="42"/>
    <d v="2026-12-10T00:00:00"/>
    <x v="58"/>
    <d v="1899-12-30T00:00:00"/>
    <d v="2027-0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5"/>
    <n v="2282600456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6"/>
    <n v="2282600457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7"/>
    <n v="2302600458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8"/>
    <n v="2302600459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9"/>
    <n v="2282600460"/>
    <x v="0"/>
    <x v="42"/>
    <d v="2026-12-1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0"/>
    <n v="2282600461"/>
    <x v="0"/>
    <x v="42"/>
    <d v="2026-12-1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1"/>
    <n v="2302600462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2"/>
    <n v="2302600463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3"/>
    <n v="2282600464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4"/>
    <n v="2282600465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5"/>
    <n v="2302600466"/>
    <x v="1"/>
    <x v="42"/>
    <d v="2026-12-15T00:00:00"/>
    <x v="58"/>
    <d v="1899-12-30T00:00:00"/>
    <d v="2027-0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6"/>
    <n v="2302600467"/>
    <x v="1"/>
    <x v="42"/>
    <d v="2026-12-16T00:00:00"/>
    <x v="58"/>
    <d v="1899-12-30T00:00:00"/>
    <d v="2027-0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7"/>
    <n v="2282600468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8"/>
    <n v="2282600469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9"/>
    <n v="2302600470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0"/>
    <n v="2302600471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1"/>
    <n v="2282600472"/>
    <x v="0"/>
    <x v="42"/>
    <d v="2026-12-1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2"/>
    <n v="2282600473"/>
    <x v="0"/>
    <x v="42"/>
    <d v="2026-12-18T00:00:00"/>
    <x v="58"/>
    <d v="1899-12-30T00:00:00"/>
    <d v="2027-0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3"/>
    <n v="2302600474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4"/>
    <n v="2302600475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5"/>
    <n v="2282600476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6"/>
    <n v="2282600477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7"/>
    <n v="2302600478"/>
    <x v="1"/>
    <x v="42"/>
    <d v="2026-12-21T00:00:00"/>
    <x v="58"/>
    <d v="1899-12-30T00:00:00"/>
    <d v="2027-0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8"/>
    <n v="2302600479"/>
    <x v="1"/>
    <x v="42"/>
    <d v="2026-12-22T00:00:00"/>
    <x v="58"/>
    <d v="1899-12-30T00:00:00"/>
    <d v="2027-0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9"/>
    <n v="2282600480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0"/>
    <n v="2282600481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1"/>
    <n v="2302600482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2"/>
    <n v="2302600483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3"/>
    <n v="2282600484"/>
    <x v="0"/>
    <x v="42"/>
    <d v="2026-12-23T00:00:00"/>
    <x v="58"/>
    <d v="1899-12-30T00:00:00"/>
    <d v="2027-0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4"/>
    <n v="2282600485"/>
    <x v="0"/>
    <x v="42"/>
    <d v="2026-12-2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5"/>
    <n v="2302600486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6"/>
    <n v="2302600487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7"/>
    <n v="2282600488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8"/>
    <n v="2282600489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9"/>
    <n v="2302600490"/>
    <x v="1"/>
    <x v="42"/>
    <d v="2026-12-29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0"/>
    <n v="2302600491"/>
    <x v="1"/>
    <x v="42"/>
    <d v="2026-12-30T00:00:00"/>
    <x v="58"/>
    <d v="1899-12-30T00:00:00"/>
    <d v="2027-0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1"/>
    <n v="2282600492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2"/>
    <n v="2282600493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3"/>
    <n v="2302600494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4"/>
    <n v="2302600495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5"/>
    <n v="2282600496"/>
    <x v="0"/>
    <x v="42"/>
    <d v="2027-01-04T00:00:00"/>
    <x v="58"/>
    <d v="1899-12-30T00:00:00"/>
    <d v="2027-0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6"/>
    <n v="2282600497"/>
    <x v="0"/>
    <x v="42"/>
    <d v="2027-01-05T00:00:00"/>
    <x v="58"/>
    <d v="1899-12-30T00:00:00"/>
    <d v="2027-0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7"/>
    <n v="2302600498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8"/>
    <n v="2302600499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9"/>
    <n v="2282600500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0"/>
    <n v="2282600501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1"/>
    <n v="2302600502"/>
    <x v="1"/>
    <x v="42"/>
    <d v="2027-01-06T00:00:00"/>
    <x v="58"/>
    <d v="1899-12-30T00:00:00"/>
    <d v="2027-0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2"/>
    <n v="2302600503"/>
    <x v="1"/>
    <x v="42"/>
    <d v="2027-01-07T00:00:00"/>
    <x v="58"/>
    <d v="1899-12-30T00:00:00"/>
    <d v="2027-0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3"/>
    <n v="2282600504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4"/>
    <n v="2282600505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5"/>
    <n v="2302600506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6"/>
    <n v="2302600507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7"/>
    <n v="2282600508"/>
    <x v="0"/>
    <x v="42"/>
    <d v="2027-01-08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8"/>
    <n v="2282600509"/>
    <x v="0"/>
    <x v="42"/>
    <d v="2027-01-11T00:00:00"/>
    <x v="58"/>
    <d v="1899-12-30T00:00:00"/>
    <d v="2027-01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9"/>
    <n v="2302600510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0"/>
    <n v="2302600511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1"/>
    <n v="2282600512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2"/>
    <n v="2282600513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3"/>
    <n v="2302600514"/>
    <x v="1"/>
    <x v="42"/>
    <d v="2027-01-1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4"/>
    <n v="2302600515"/>
    <x v="1"/>
    <x v="42"/>
    <d v="2027-01-13T00:00:00"/>
    <x v="58"/>
    <d v="1899-12-30T00:00:00"/>
    <d v="2027-0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5"/>
    <n v="2282600516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6"/>
    <n v="2282600517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7"/>
    <n v="2302600518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8"/>
    <n v="2302600519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9"/>
    <n v="2282600520"/>
    <x v="0"/>
    <x v="42"/>
    <d v="2027-01-1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0"/>
    <n v="2282600521"/>
    <x v="0"/>
    <x v="42"/>
    <d v="2027-01-1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1"/>
    <n v="2302600522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2"/>
    <n v="2302600523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3"/>
    <n v="2282600524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4"/>
    <n v="2282600525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5"/>
    <n v="2302600526"/>
    <x v="1"/>
    <x v="42"/>
    <d v="2027-01-1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6"/>
    <n v="2302600527"/>
    <x v="1"/>
    <x v="42"/>
    <d v="2027-01-1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7"/>
    <n v="2282600528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8"/>
    <n v="2282600529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9"/>
    <n v="2302600530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0"/>
    <n v="2302600531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1"/>
    <n v="2282600532"/>
    <x v="0"/>
    <x v="42"/>
    <d v="2027-01-20T00:00:00"/>
    <x v="58"/>
    <d v="1899-12-30T00:00:00"/>
    <d v="2027-0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2"/>
    <n v="2282600533"/>
    <x v="0"/>
    <x v="42"/>
    <d v="2027-01-2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3"/>
    <n v="2302600534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4"/>
    <n v="2302600535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5"/>
    <n v="2282600536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6"/>
    <n v="2282600537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7"/>
    <n v="2302600538"/>
    <x v="1"/>
    <x v="42"/>
    <d v="2027-01-22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8"/>
    <n v="2302600539"/>
    <x v="1"/>
    <x v="42"/>
    <d v="2027-01-25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9"/>
    <n v="2282600540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0"/>
    <n v="2282600541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1"/>
    <n v="2302600542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2"/>
    <n v="2302600543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3"/>
    <n v="2282600544"/>
    <x v="0"/>
    <x v="42"/>
    <d v="2027-01-26T00:00:00"/>
    <x v="58"/>
    <d v="1899-12-30T00:00:00"/>
    <d v="2027-0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4"/>
    <n v="2282600545"/>
    <x v="0"/>
    <x v="42"/>
    <d v="2027-01-27T00:00:00"/>
    <x v="58"/>
    <d v="1899-12-30T00:00:00"/>
    <d v="2027-0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5"/>
    <n v="2302600546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6"/>
    <n v="2302600547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7"/>
    <n v="2282600548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8"/>
    <n v="2282600549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9"/>
    <n v="2302600550"/>
    <x v="1"/>
    <x v="42"/>
    <d v="2027-01-28T00:00:00"/>
    <x v="58"/>
    <d v="1899-12-30T00:00:00"/>
    <d v="2027-0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0"/>
    <n v="2302600551"/>
    <x v="1"/>
    <x v="42"/>
    <d v="2027-01-29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1"/>
    <n v="2282600552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2"/>
    <n v="2282600553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3"/>
    <n v="2302600554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4"/>
    <n v="2302600555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5"/>
    <n v="2282600556"/>
    <x v="0"/>
    <x v="42"/>
    <d v="2027-02-01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6"/>
    <n v="2282600557"/>
    <x v="0"/>
    <x v="42"/>
    <d v="2027-02-02T00:00:00"/>
    <x v="58"/>
    <d v="1899-12-30T00:00:00"/>
    <d v="2027-0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7"/>
    <n v="2302600558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8"/>
    <n v="2302600559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9"/>
    <n v="2282600560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0"/>
    <n v="2282600561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1"/>
    <n v="2302600562"/>
    <x v="1"/>
    <x v="42"/>
    <d v="2027-02-03T00:00:00"/>
    <x v="58"/>
    <d v="1899-12-30T00:00:00"/>
    <d v="2027-03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2"/>
    <n v="2302600563"/>
    <x v="1"/>
    <x v="42"/>
    <d v="2027-02-04T00:00:00"/>
    <x v="58"/>
    <d v="1899-12-30T00:00:00"/>
    <d v="2027-03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3"/>
    <n v="2282600564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4"/>
    <n v="2282600565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5"/>
    <n v="2302600566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6"/>
    <n v="2302600567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7"/>
    <n v="2282600568"/>
    <x v="0"/>
    <x v="42"/>
    <d v="2027-02-05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8"/>
    <n v="2282600569"/>
    <x v="0"/>
    <x v="42"/>
    <d v="2027-02-08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9"/>
    <n v="2302600570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0"/>
    <n v="2302600571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1"/>
    <n v="2282600572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2"/>
    <n v="2282600573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3"/>
    <n v="2302600574"/>
    <x v="1"/>
    <x v="42"/>
    <d v="2027-02-0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4"/>
    <n v="2302600575"/>
    <x v="1"/>
    <x v="42"/>
    <d v="2027-02-10T00:00:00"/>
    <x v="58"/>
    <d v="1899-12-30T00:00:00"/>
    <d v="2027-03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5"/>
    <n v="2282600576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6"/>
    <n v="2282600577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7"/>
    <n v="2302600578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8"/>
    <n v="2302600579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9"/>
    <n v="2282600580"/>
    <x v="0"/>
    <x v="42"/>
    <d v="2027-02-1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0"/>
    <n v="2282600581"/>
    <x v="0"/>
    <x v="42"/>
    <d v="2027-02-1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1"/>
    <n v="2302600582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2"/>
    <n v="2302600583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3"/>
    <n v="2282600584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4"/>
    <n v="2282600585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5"/>
    <n v="2302600586"/>
    <x v="1"/>
    <x v="42"/>
    <d v="2027-02-1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6"/>
    <n v="2302600587"/>
    <x v="1"/>
    <x v="42"/>
    <d v="2027-02-1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7"/>
    <n v="2282600588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8"/>
    <n v="2282600589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9"/>
    <n v="2302600590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0"/>
    <n v="2302600591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1"/>
    <n v="2282600592"/>
    <x v="0"/>
    <x v="42"/>
    <d v="2027-02-17T00:00:00"/>
    <x v="58"/>
    <d v="1899-12-30T00:00:00"/>
    <d v="2027-03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2"/>
    <n v="2282600593"/>
    <x v="0"/>
    <x v="42"/>
    <d v="2027-02-1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3"/>
    <n v="2302600594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4"/>
    <n v="2302600595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5"/>
    <n v="2282600596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6"/>
    <n v="2282600597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7"/>
    <n v="2302600598"/>
    <x v="1"/>
    <x v="42"/>
    <d v="2027-02-19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8"/>
    <n v="2302600599"/>
    <x v="1"/>
    <x v="42"/>
    <d v="2027-02-22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9"/>
    <n v="2282600600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0"/>
    <n v="2282600601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1"/>
    <n v="2302600602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2"/>
    <n v="2302600603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3"/>
    <n v="2282600604"/>
    <x v="0"/>
    <x v="42"/>
    <d v="2027-02-23T00:00:00"/>
    <x v="58"/>
    <d v="1899-12-30T00:00:00"/>
    <d v="2027-03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4"/>
    <n v="2282600605"/>
    <x v="0"/>
    <x v="42"/>
    <d v="2027-02-24T00:00:00"/>
    <x v="58"/>
    <d v="1899-12-30T00:00:00"/>
    <d v="2027-03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5"/>
    <n v="2302600606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6"/>
    <n v="2302600607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7"/>
    <n v="2282600608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8"/>
    <n v="2282600609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9"/>
    <n v="2302600610"/>
    <x v="1"/>
    <x v="42"/>
    <d v="2027-02-25T00:00:00"/>
    <x v="58"/>
    <d v="1899-12-30T00:00:00"/>
    <d v="2027-03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0"/>
    <n v="2302600611"/>
    <x v="1"/>
    <x v="42"/>
    <d v="2027-02-26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1"/>
    <n v="2282600612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2"/>
    <n v="2282600613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3"/>
    <n v="2302600614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4"/>
    <n v="2302600615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5"/>
    <n v="2282600616"/>
    <x v="0"/>
    <x v="42"/>
    <d v="2027-03-01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6"/>
    <n v="2282600617"/>
    <x v="0"/>
    <x v="42"/>
    <d v="2027-03-02T00:00:00"/>
    <x v="58"/>
    <d v="1899-12-30T00:00:00"/>
    <d v="2027-03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7"/>
    <n v="2302600618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8"/>
    <n v="2302600619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9"/>
    <n v="2282600620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0"/>
    <n v="2282600621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1"/>
    <n v="2302600622"/>
    <x v="1"/>
    <x v="42"/>
    <d v="2027-03-03T00:00:00"/>
    <x v="58"/>
    <d v="1899-12-30T00:00:00"/>
    <d v="2027-04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2"/>
    <n v="2302600623"/>
    <x v="1"/>
    <x v="42"/>
    <d v="2027-03-04T00:00:00"/>
    <x v="58"/>
    <d v="1899-12-30T00:00:00"/>
    <d v="2027-04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3"/>
    <n v="2282600624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4"/>
    <n v="2282600625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5"/>
    <n v="2302600626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6"/>
    <n v="2302600627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7"/>
    <n v="2282600628"/>
    <x v="0"/>
    <x v="42"/>
    <d v="2027-03-05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8"/>
    <n v="2282600629"/>
    <x v="0"/>
    <x v="42"/>
    <d v="2027-03-08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9"/>
    <n v="2302600630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0"/>
    <n v="2302600631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1"/>
    <n v="2282600632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2"/>
    <n v="2282600633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3"/>
    <n v="2302600634"/>
    <x v="1"/>
    <x v="42"/>
    <d v="2027-03-0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4"/>
    <n v="2302600635"/>
    <x v="1"/>
    <x v="42"/>
    <d v="2027-03-10T00:00:00"/>
    <x v="58"/>
    <d v="1899-12-30T00:00:00"/>
    <d v="2027-04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5"/>
    <n v="2282600636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6"/>
    <n v="2282600637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7"/>
    <n v="2302600638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8"/>
    <n v="2302600639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9"/>
    <n v="2282600640"/>
    <x v="0"/>
    <x v="42"/>
    <d v="2027-03-1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0"/>
    <n v="2282600641"/>
    <x v="0"/>
    <x v="42"/>
    <d v="2027-03-1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1"/>
    <n v="2302600642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2"/>
    <n v="2302600643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3"/>
    <n v="2282600644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4"/>
    <n v="2282600645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5"/>
    <n v="2302600646"/>
    <x v="1"/>
    <x v="42"/>
    <d v="2027-03-1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6"/>
    <n v="2302600647"/>
    <x v="1"/>
    <x v="42"/>
    <d v="2027-03-1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7"/>
    <n v="2282600648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8"/>
    <n v="2282600649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9"/>
    <n v="2302600650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0"/>
    <n v="2302600651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1"/>
    <n v="2282600652"/>
    <x v="0"/>
    <x v="42"/>
    <d v="2027-03-17T00:00:00"/>
    <x v="58"/>
    <d v="1899-12-30T00:00:00"/>
    <d v="2027-04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2"/>
    <n v="2282600653"/>
    <x v="0"/>
    <x v="42"/>
    <d v="2027-03-1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3"/>
    <n v="2302600654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4"/>
    <n v="2302600655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5"/>
    <n v="2282600656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6"/>
    <n v="2282600657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7"/>
    <n v="2302600658"/>
    <x v="1"/>
    <x v="42"/>
    <d v="2027-03-1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8"/>
    <n v="2302600659"/>
    <x v="1"/>
    <x v="42"/>
    <d v="2027-03-22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9"/>
    <n v="2282600660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0"/>
    <n v="2282600661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1"/>
    <n v="2302600662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2"/>
    <n v="2302600663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3"/>
    <n v="2282600664"/>
    <x v="0"/>
    <x v="42"/>
    <d v="2027-03-23T00:00:00"/>
    <x v="58"/>
    <d v="1899-12-30T00:00:00"/>
    <d v="2027-04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4"/>
    <n v="2282600665"/>
    <x v="0"/>
    <x v="42"/>
    <d v="2027-03-24T00:00:00"/>
    <x v="58"/>
    <d v="1899-12-30T00:00:00"/>
    <d v="2027-04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5"/>
    <n v="2302600666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6"/>
    <n v="2302600667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7"/>
    <n v="2282600668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8"/>
    <n v="2282600669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9"/>
    <n v="2302600670"/>
    <x v="1"/>
    <x v="42"/>
    <d v="2027-03-25T00:00:00"/>
    <x v="58"/>
    <d v="1899-12-30T00:00:00"/>
    <d v="2027-04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0"/>
    <n v="2302600671"/>
    <x v="1"/>
    <x v="42"/>
    <d v="2027-03-26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1"/>
    <n v="2282600672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2"/>
    <n v="2282600673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3"/>
    <n v="2302600674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4"/>
    <n v="2302600675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5"/>
    <n v="2282600676"/>
    <x v="0"/>
    <x v="42"/>
    <d v="2027-03-2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6"/>
    <n v="2282600677"/>
    <x v="0"/>
    <x v="42"/>
    <d v="2027-03-30T00:00:00"/>
    <x v="58"/>
    <d v="1899-12-30T00:00:00"/>
    <d v="2027-04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7"/>
    <n v="2302600678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8"/>
    <n v="2302600679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9"/>
    <n v="2282600680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0"/>
    <n v="2282600681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1"/>
    <n v="2302600682"/>
    <x v="1"/>
    <x v="42"/>
    <d v="2027-03-31T00:00:00"/>
    <x v="58"/>
    <d v="1899-12-30T00:00:00"/>
    <d v="2027-04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2"/>
    <n v="2302600683"/>
    <x v="1"/>
    <x v="42"/>
    <d v="2027-04-01T00:00:00"/>
    <x v="58"/>
    <d v="1899-12-30T00:00:00"/>
    <d v="2027-05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3"/>
    <n v="2282600684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4"/>
    <n v="2282600685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5"/>
    <n v="2302600686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6"/>
    <n v="2302600687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7"/>
    <n v="2282600688"/>
    <x v="0"/>
    <x v="42"/>
    <d v="2027-04-02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8"/>
    <n v="2282600689"/>
    <x v="0"/>
    <x v="42"/>
    <d v="2027-04-05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9"/>
    <n v="2302600690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0"/>
    <n v="2302600691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1"/>
    <n v="2282600692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2"/>
    <n v="2282600693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3"/>
    <n v="2302600694"/>
    <x v="1"/>
    <x v="42"/>
    <d v="2027-04-06T00:00:00"/>
    <x v="58"/>
    <d v="1899-12-30T00:00:00"/>
    <d v="2027-05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4"/>
    <n v="2302600695"/>
    <x v="1"/>
    <x v="42"/>
    <d v="2027-04-07T00:00:00"/>
    <x v="58"/>
    <d v="1899-12-30T00:00:00"/>
    <d v="2027-05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5"/>
    <n v="2282600696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6"/>
    <n v="2282600697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7"/>
    <n v="2302600698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8"/>
    <n v="2302600699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9"/>
    <n v="2282600700"/>
    <x v="0"/>
    <x v="42"/>
    <d v="2027-04-08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0"/>
    <n v="2282600701"/>
    <x v="0"/>
    <x v="42"/>
    <d v="2027-04-09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1"/>
    <n v="2302600702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2"/>
    <n v="2302600703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3"/>
    <n v="2282600704"/>
    <x v="0"/>
    <x v="42"/>
    <d v="2027-04-1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0"/>
    <n v="30"/>
    <x v="4"/>
    <x v="16"/>
    <n v="0.87037037037037035"/>
    <n v="0.49180327868852458"/>
    <n v="14"/>
    <n v="31"/>
    <n v="10"/>
    <n v="0.15340909090909091"/>
    <n v="0.13352272727272727"/>
    <n v="8.6647727272727279E-2"/>
    <n v="4.261363636363636E-2"/>
    <n v="0.12002840909090909"/>
  </r>
  <r>
    <x v="114"/>
    <n v="2"/>
    <n v="110"/>
    <n v="0"/>
    <n v="94"/>
    <n v="3"/>
    <n v="64"/>
    <n v="0"/>
    <n v="30"/>
    <x v="4"/>
    <x v="16"/>
    <n v="0.8545454545454545"/>
    <n v="0.46875"/>
    <n v="16"/>
    <n v="34"/>
    <n v="10"/>
    <n v="0.15625"/>
    <n v="0.13352272727272727"/>
    <n v="9.0909090909090912E-2"/>
    <n v="4.261363636363636E-2"/>
    <n v="0.12357954545454546"/>
  </r>
  <r>
    <x v="115"/>
    <n v="2"/>
    <n v="112"/>
    <n v="0"/>
    <n v="94"/>
    <n v="2"/>
    <n v="66"/>
    <n v="0"/>
    <n v="30"/>
    <x v="4"/>
    <x v="16"/>
    <n v="0.8392857142857143"/>
    <n v="0.45454545454545453"/>
    <n v="18"/>
    <n v="36"/>
    <n v="10"/>
    <n v="0.15909090909090909"/>
    <n v="0.13352272727272727"/>
    <n v="9.375E-2"/>
    <n v="4.261363636363636E-2"/>
    <n v="0.12642045454545453"/>
  </r>
  <r>
    <x v="116"/>
    <n v="2"/>
    <n v="114"/>
    <n v="0"/>
    <n v="94"/>
    <n v="2"/>
    <n v="68"/>
    <n v="0"/>
    <n v="30"/>
    <x v="4"/>
    <x v="16"/>
    <n v="0.82456140350877194"/>
    <n v="0.44117647058823528"/>
    <n v="20"/>
    <n v="38"/>
    <n v="10"/>
    <n v="0.16193181818181818"/>
    <n v="0.13352272727272727"/>
    <n v="9.6590909090909088E-2"/>
    <n v="4.261363636363636E-2"/>
    <n v="0.12926136363636365"/>
  </r>
  <r>
    <x v="117"/>
    <n v="0"/>
    <n v="114"/>
    <n v="0"/>
    <n v="94"/>
    <n v="4"/>
    <n v="72"/>
    <n v="0"/>
    <n v="30"/>
    <x v="4"/>
    <x v="16"/>
    <n v="0.82456140350877194"/>
    <n v="0.41666666666666669"/>
    <n v="20"/>
    <n v="42"/>
    <n v="10"/>
    <n v="0.16193181818181818"/>
    <n v="0.13352272727272727"/>
    <n v="0.10227272727272728"/>
    <n v="4.261363636363636E-2"/>
    <n v="0.13210227272727273"/>
  </r>
  <r>
    <x v="118"/>
    <n v="0"/>
    <n v="114"/>
    <n v="0"/>
    <n v="94"/>
    <n v="1"/>
    <n v="73"/>
    <n v="0"/>
    <n v="30"/>
    <x v="4"/>
    <x v="17"/>
    <n v="0.82456140350877194"/>
    <n v="0.41095890410958902"/>
    <n v="20"/>
    <n v="43"/>
    <n v="10"/>
    <n v="0.16193181818181818"/>
    <n v="0.13352272727272727"/>
    <n v="0.10369318181818182"/>
    <n v="4.261363636363636E-2"/>
    <n v="0.1328125"/>
  </r>
  <r>
    <x v="119"/>
    <n v="2"/>
    <n v="116"/>
    <n v="0"/>
    <n v="94"/>
    <n v="1"/>
    <n v="74"/>
    <n v="0"/>
    <n v="30"/>
    <x v="4"/>
    <x v="17"/>
    <n v="0.81034482758620685"/>
    <n v="0.40540540540540543"/>
    <n v="22"/>
    <n v="44"/>
    <n v="10"/>
    <n v="0.16477272727272727"/>
    <n v="0.13352272727272727"/>
    <n v="0.10511363636363637"/>
    <n v="4.261363636363636E-2"/>
    <n v="0.13494318181818182"/>
  </r>
  <r>
    <x v="120"/>
    <n v="2"/>
    <n v="118"/>
    <n v="0"/>
    <n v="94"/>
    <n v="1"/>
    <n v="75"/>
    <n v="0"/>
    <n v="30"/>
    <x v="4"/>
    <x v="17"/>
    <n v="0.79661016949152541"/>
    <n v="0.4"/>
    <n v="24"/>
    <n v="45"/>
    <n v="10"/>
    <n v="0.16761363636363635"/>
    <n v="0.13352272727272727"/>
    <n v="0.10653409090909091"/>
    <n v="4.261363636363636E-2"/>
    <n v="0.13707386363636365"/>
  </r>
  <r>
    <x v="121"/>
    <n v="2"/>
    <n v="120"/>
    <n v="0"/>
    <n v="94"/>
    <n v="2"/>
    <n v="77"/>
    <n v="0"/>
    <n v="30"/>
    <x v="4"/>
    <x v="17"/>
    <n v="0.78333333333333333"/>
    <n v="0.38961038961038963"/>
    <n v="26"/>
    <n v="47"/>
    <n v="10"/>
    <n v="0.17045454545454544"/>
    <n v="0.13352272727272727"/>
    <n v="0.109375"/>
    <n v="4.261363636363636E-2"/>
    <n v="0.13991477272727271"/>
  </r>
  <r>
    <x v="122"/>
    <n v="2"/>
    <n v="122"/>
    <n v="0"/>
    <n v="94"/>
    <n v="1"/>
    <n v="78"/>
    <n v="0"/>
    <n v="30"/>
    <x v="4"/>
    <x v="17"/>
    <n v="0.77049180327868849"/>
    <n v="0.38461538461538464"/>
    <n v="28"/>
    <n v="48"/>
    <n v="10"/>
    <n v="0.17329545454545456"/>
    <n v="0.13352272727272727"/>
    <n v="0.11079545454545454"/>
    <n v="4.261363636363636E-2"/>
    <n v="0.14204545454545456"/>
  </r>
  <r>
    <x v="123"/>
    <n v="2"/>
    <n v="124"/>
    <n v="0"/>
    <n v="94"/>
    <n v="1"/>
    <n v="79"/>
    <n v="0"/>
    <n v="30"/>
    <x v="4"/>
    <x v="17"/>
    <n v="0.75806451612903225"/>
    <n v="0.379746835443038"/>
    <n v="30"/>
    <n v="49"/>
    <n v="10"/>
    <n v="0.17613636363636365"/>
    <n v="0.13352272727272727"/>
    <n v="0.11221590909090909"/>
    <n v="4.261363636363636E-2"/>
    <n v="0.14417613636363635"/>
  </r>
  <r>
    <x v="124"/>
    <n v="0"/>
    <n v="124"/>
    <n v="0"/>
    <n v="94"/>
    <n v="2"/>
    <n v="81"/>
    <n v="0"/>
    <n v="30"/>
    <x v="4"/>
    <x v="17"/>
    <n v="0.75806451612903225"/>
    <n v="0.37037037037037035"/>
    <n v="30"/>
    <n v="51"/>
    <n v="10"/>
    <n v="0.17613636363636365"/>
    <n v="0.13352272727272727"/>
    <n v="0.11505681818181818"/>
    <n v="4.261363636363636E-2"/>
    <n v="0.14559659090909091"/>
  </r>
  <r>
    <x v="125"/>
    <n v="0"/>
    <n v="124"/>
    <n v="0"/>
    <n v="94"/>
    <n v="1"/>
    <n v="82"/>
    <n v="0"/>
    <n v="30"/>
    <x v="4"/>
    <x v="18"/>
    <n v="0.75806451612903225"/>
    <n v="0.36585365853658536"/>
    <n v="30"/>
    <n v="52"/>
    <n v="11"/>
    <n v="0.17613636363636365"/>
    <n v="0.13352272727272727"/>
    <n v="0.11647727272727272"/>
    <n v="4.261363636363636E-2"/>
    <n v="0.14630681818181818"/>
  </r>
  <r>
    <x v="126"/>
    <n v="2"/>
    <n v="126"/>
    <n v="0"/>
    <n v="94"/>
    <n v="1"/>
    <n v="83"/>
    <n v="0"/>
    <n v="30"/>
    <x v="4"/>
    <x v="18"/>
    <n v="0.74603174603174605"/>
    <n v="0.36144578313253012"/>
    <n v="32"/>
    <n v="53"/>
    <n v="11"/>
    <n v="0.17897727272727273"/>
    <n v="0.13352272727272727"/>
    <n v="0.11789772727272728"/>
    <n v="4.261363636363636E-2"/>
    <n v="0.1484375"/>
  </r>
  <r>
    <x v="127"/>
    <n v="2"/>
    <n v="128"/>
    <n v="0"/>
    <n v="94"/>
    <n v="2"/>
    <n v="85"/>
    <n v="0"/>
    <n v="30"/>
    <x v="4"/>
    <x v="18"/>
    <n v="0.734375"/>
    <n v="0.35294117647058826"/>
    <n v="34"/>
    <n v="55"/>
    <n v="11"/>
    <n v="0.18181818181818182"/>
    <n v="0.13352272727272727"/>
    <n v="0.12073863636363637"/>
    <n v="4.261363636363636E-2"/>
    <n v="0.15127840909090909"/>
  </r>
  <r>
    <x v="128"/>
    <n v="2"/>
    <n v="130"/>
    <n v="0"/>
    <n v="94"/>
    <n v="2"/>
    <n v="87"/>
    <n v="0"/>
    <n v="30"/>
    <x v="4"/>
    <x v="18"/>
    <n v="0.72307692307692306"/>
    <n v="0.34482758620689657"/>
    <n v="36"/>
    <n v="57"/>
    <n v="11"/>
    <n v="0.18465909090909091"/>
    <n v="0.13352272727272727"/>
    <n v="0.12357954545454546"/>
    <n v="4.261363636363636E-2"/>
    <n v="0.15411931818181818"/>
  </r>
  <r>
    <x v="129"/>
    <n v="3"/>
    <n v="133"/>
    <n v="0"/>
    <n v="94"/>
    <n v="1"/>
    <n v="88"/>
    <n v="0"/>
    <n v="30"/>
    <x v="4"/>
    <x v="18"/>
    <n v="0.70676691729323304"/>
    <n v="0.34090909090909088"/>
    <n v="39"/>
    <n v="58"/>
    <n v="11"/>
    <n v="0.18892045454545456"/>
    <n v="0.13352272727272727"/>
    <n v="0.125"/>
    <n v="4.261363636363636E-2"/>
    <n v="0.15696022727272729"/>
  </r>
  <r>
    <x v="130"/>
    <n v="2"/>
    <n v="135"/>
    <n v="0"/>
    <n v="94"/>
    <n v="1"/>
    <n v="89"/>
    <n v="0"/>
    <n v="30"/>
    <x v="4"/>
    <x v="18"/>
    <n v="0.6962962962962963"/>
    <n v="0.33707865168539325"/>
    <n v="41"/>
    <n v="59"/>
    <n v="11"/>
    <n v="0.19176136363636365"/>
    <n v="0.13352272727272727"/>
    <n v="0.12642045454545456"/>
    <n v="4.261363636363636E-2"/>
    <n v="0.15909090909090912"/>
  </r>
  <r>
    <x v="131"/>
    <n v="0"/>
    <n v="135"/>
    <n v="0"/>
    <n v="94"/>
    <n v="3"/>
    <n v="92"/>
    <n v="0"/>
    <n v="30"/>
    <x v="4"/>
    <x v="18"/>
    <n v="0.6962962962962963"/>
    <n v="0.32608695652173914"/>
    <n v="41"/>
    <n v="62"/>
    <n v="11"/>
    <n v="0.19176136363636365"/>
    <n v="0.13352272727272727"/>
    <n v="0.13068181818181818"/>
    <n v="4.261363636363636E-2"/>
    <n v="0.16122159090909091"/>
  </r>
  <r>
    <x v="132"/>
    <n v="0"/>
    <n v="135"/>
    <n v="0"/>
    <n v="94"/>
    <n v="1"/>
    <n v="93"/>
    <n v="0"/>
    <n v="30"/>
    <x v="4"/>
    <x v="19"/>
    <n v="0.6962962962962963"/>
    <n v="0.32258064516129031"/>
    <n v="41"/>
    <n v="63"/>
    <n v="5"/>
    <n v="0.19176136363636365"/>
    <n v="0.13352272727272727"/>
    <n v="0.13210227272727273"/>
    <n v="4.261363636363636E-2"/>
    <n v="0.16193181818181818"/>
  </r>
  <r>
    <x v="133"/>
    <n v="3"/>
    <n v="138"/>
    <n v="0"/>
    <n v="94"/>
    <n v="1"/>
    <n v="94"/>
    <n v="0"/>
    <n v="30"/>
    <x v="4"/>
    <x v="19"/>
    <n v="0.6811594202898551"/>
    <n v="0.31914893617021278"/>
    <n v="44"/>
    <n v="64"/>
    <n v="5"/>
    <n v="0.19602272727272727"/>
    <n v="0.13352272727272727"/>
    <n v="0.13352272727272727"/>
    <n v="4.261363636363636E-2"/>
    <n v="0.16477272727272727"/>
  </r>
  <r>
    <x v="134"/>
    <n v="2"/>
    <n v="140"/>
    <n v="0"/>
    <n v="94"/>
    <n v="1"/>
    <n v="95"/>
    <n v="0"/>
    <n v="30"/>
    <x v="4"/>
    <x v="19"/>
    <n v="0.67142857142857137"/>
    <n v="0.31578947368421051"/>
    <n v="46"/>
    <n v="65"/>
    <n v="5"/>
    <n v="0.19886363636363635"/>
    <n v="0.13352272727272727"/>
    <n v="0.13494318181818182"/>
    <n v="4.261363636363636E-2"/>
    <n v="0.16690340909090909"/>
  </r>
  <r>
    <x v="135"/>
    <n v="3"/>
    <n v="143"/>
    <n v="0"/>
    <n v="94"/>
    <n v="1"/>
    <n v="96"/>
    <n v="0"/>
    <n v="30"/>
    <x v="5"/>
    <x v="19"/>
    <n v="0.65734265734265729"/>
    <n v="0.3125"/>
    <n v="49"/>
    <n v="66"/>
    <n v="8"/>
    <n v="0.203125"/>
    <n v="0.13352272727272727"/>
    <n v="0.13636363636363635"/>
    <n v="4.261363636363636E-2"/>
    <n v="0.16974431818181818"/>
  </r>
  <r>
    <x v="136"/>
    <n v="2"/>
    <n v="145"/>
    <n v="0"/>
    <n v="94"/>
    <n v="2"/>
    <n v="98"/>
    <n v="0"/>
    <n v="30"/>
    <x v="5"/>
    <x v="19"/>
    <n v="0.64827586206896548"/>
    <n v="0.30612244897959184"/>
    <n v="51"/>
    <n v="68"/>
    <n v="8"/>
    <n v="0.20596590909090909"/>
    <n v="0.13352272727272727"/>
    <n v="0.13920454545454544"/>
    <n v="4.261363636363636E-2"/>
    <n v="0.17258522727272727"/>
  </r>
  <r>
    <x v="137"/>
    <n v="3"/>
    <n v="148"/>
    <n v="0"/>
    <n v="94"/>
    <n v="2"/>
    <n v="100"/>
    <n v="0"/>
    <n v="30"/>
    <x v="5"/>
    <x v="19"/>
    <n v="0.63513513513513509"/>
    <n v="0.3"/>
    <n v="54"/>
    <n v="70"/>
    <n v="8"/>
    <n v="0.21022727272727273"/>
    <n v="0.13352272727272727"/>
    <n v="0.14204545454545456"/>
    <n v="4.261363636363636E-2"/>
    <n v="0.17613636363636365"/>
  </r>
  <r>
    <x v="138"/>
    <n v="0"/>
    <n v="148"/>
    <n v="0"/>
    <n v="94"/>
    <n v="2"/>
    <n v="102"/>
    <n v="0"/>
    <n v="30"/>
    <x v="5"/>
    <x v="19"/>
    <n v="0.63513513513513509"/>
    <n v="0.29411764705882354"/>
    <n v="54"/>
    <n v="72"/>
    <n v="8"/>
    <n v="0.21022727272727273"/>
    <n v="0.13352272727272727"/>
    <n v="0.14488636363636365"/>
    <n v="4.261363636363636E-2"/>
    <n v="0.17755681818181818"/>
  </r>
  <r>
    <x v="139"/>
    <n v="0"/>
    <n v="148"/>
    <n v="0"/>
    <n v="94"/>
    <n v="1"/>
    <n v="103"/>
    <n v="0"/>
    <n v="30"/>
    <x v="5"/>
    <x v="20"/>
    <n v="0.63513513513513509"/>
    <n v="0.29126213592233008"/>
    <n v="54"/>
    <n v="73"/>
    <n v="12"/>
    <n v="0.21022727272727273"/>
    <n v="0.13352272727272727"/>
    <n v="0.14630681818181818"/>
    <n v="4.261363636363636E-2"/>
    <n v="0.17826704545454547"/>
  </r>
  <r>
    <x v="140"/>
    <n v="2"/>
    <n v="150"/>
    <n v="0"/>
    <n v="94"/>
    <n v="2"/>
    <n v="105"/>
    <n v="0"/>
    <n v="30"/>
    <x v="5"/>
    <x v="20"/>
    <n v="0.62666666666666671"/>
    <n v="0.2857142857142857"/>
    <n v="56"/>
    <n v="75"/>
    <n v="12"/>
    <n v="0.21306818181818182"/>
    <n v="0.13352272727272727"/>
    <n v="0.14914772727272727"/>
    <n v="4.261363636363636E-2"/>
    <n v="0.18110795454545453"/>
  </r>
  <r>
    <x v="141"/>
    <n v="3"/>
    <n v="153"/>
    <n v="0"/>
    <n v="94"/>
    <n v="2"/>
    <n v="107"/>
    <n v="0"/>
    <n v="30"/>
    <x v="5"/>
    <x v="20"/>
    <n v="0.6143790849673203"/>
    <n v="0.28037383177570091"/>
    <n v="59"/>
    <n v="77"/>
    <n v="12"/>
    <n v="0.21732954545454544"/>
    <n v="0.13352272727272727"/>
    <n v="0.15198863636363635"/>
    <n v="4.261363636363636E-2"/>
    <n v="0.18465909090909088"/>
  </r>
  <r>
    <x v="142"/>
    <n v="2"/>
    <n v="155"/>
    <n v="0"/>
    <n v="94"/>
    <n v="1"/>
    <n v="108"/>
    <n v="0"/>
    <n v="30"/>
    <x v="5"/>
    <x v="20"/>
    <n v="0.6064516129032258"/>
    <n v="0.27777777777777779"/>
    <n v="61"/>
    <n v="78"/>
    <n v="12"/>
    <n v="0.22017045454545456"/>
    <n v="0.13352272727272727"/>
    <n v="0.15340909090909091"/>
    <n v="4.261363636363636E-2"/>
    <n v="0.18678977272727273"/>
  </r>
  <r>
    <x v="143"/>
    <n v="3"/>
    <n v="158"/>
    <n v="0"/>
    <n v="94"/>
    <n v="2"/>
    <n v="110"/>
    <n v="0"/>
    <n v="30"/>
    <x v="5"/>
    <x v="20"/>
    <n v="0.59493670886075944"/>
    <n v="0.27272727272727271"/>
    <n v="64"/>
    <n v="80"/>
    <n v="12"/>
    <n v="0.22443181818181818"/>
    <n v="0.13352272727272727"/>
    <n v="0.15625"/>
    <n v="4.261363636363636E-2"/>
    <n v="0.19034090909090909"/>
  </r>
  <r>
    <x v="144"/>
    <n v="2"/>
    <n v="160"/>
    <n v="0"/>
    <n v="94"/>
    <n v="1"/>
    <n v="111"/>
    <n v="0"/>
    <n v="30"/>
    <x v="5"/>
    <x v="20"/>
    <n v="0.58750000000000002"/>
    <n v="0.27027027027027029"/>
    <n v="66"/>
    <n v="81"/>
    <n v="12"/>
    <n v="0.22727272727272727"/>
    <n v="0.13352272727272727"/>
    <n v="0.15767045454545456"/>
    <n v="4.261363636363636E-2"/>
    <n v="0.19247159090909091"/>
  </r>
  <r>
    <x v="145"/>
    <n v="0"/>
    <n v="160"/>
    <n v="0"/>
    <n v="94"/>
    <n v="1"/>
    <n v="112"/>
    <n v="0"/>
    <n v="30"/>
    <x v="5"/>
    <x v="20"/>
    <n v="0.58750000000000002"/>
    <n v="0.26785714285714285"/>
    <n v="66"/>
    <n v="82"/>
    <n v="12"/>
    <n v="0.22727272727272727"/>
    <n v="0.13352272727272727"/>
    <n v="0.15909090909090909"/>
    <n v="4.261363636363636E-2"/>
    <n v="0.19318181818181818"/>
  </r>
  <r>
    <x v="146"/>
    <n v="0"/>
    <n v="160"/>
    <n v="0"/>
    <n v="94"/>
    <n v="2"/>
    <n v="114"/>
    <n v="0"/>
    <n v="30"/>
    <x v="5"/>
    <x v="21"/>
    <n v="0.58750000000000002"/>
    <n v="0.26315789473684209"/>
    <n v="66"/>
    <n v="84"/>
    <n v="13"/>
    <n v="0.22727272727272727"/>
    <n v="0.13352272727272727"/>
    <n v="0.16193181818181818"/>
    <n v="4.261363636363636E-2"/>
    <n v="0.19460227272727271"/>
  </r>
  <r>
    <x v="147"/>
    <n v="3"/>
    <n v="163"/>
    <n v="0"/>
    <n v="94"/>
    <n v="2"/>
    <n v="116"/>
    <n v="0"/>
    <n v="30"/>
    <x v="5"/>
    <x v="21"/>
    <n v="0.57668711656441718"/>
    <n v="0.25862068965517243"/>
    <n v="69"/>
    <n v="86"/>
    <n v="13"/>
    <n v="0.23153409090909091"/>
    <n v="0.13352272727272727"/>
    <n v="0.16477272727272727"/>
    <n v="4.261363636363636E-2"/>
    <n v="0.19815340909090909"/>
  </r>
  <r>
    <x v="148"/>
    <n v="2"/>
    <n v="165"/>
    <n v="0"/>
    <n v="94"/>
    <n v="1"/>
    <n v="117"/>
    <n v="0"/>
    <n v="30"/>
    <x v="5"/>
    <x v="21"/>
    <n v="0.5696969696969697"/>
    <n v="0.25641025641025639"/>
    <n v="71"/>
    <n v="87"/>
    <n v="13"/>
    <n v="0.234375"/>
    <n v="0.13352272727272727"/>
    <n v="0.16619318181818182"/>
    <n v="4.261363636363636E-2"/>
    <n v="0.20028409090909091"/>
  </r>
  <r>
    <x v="149"/>
    <n v="3"/>
    <n v="168"/>
    <n v="0"/>
    <n v="94"/>
    <n v="1"/>
    <n v="118"/>
    <n v="0"/>
    <n v="30"/>
    <x v="5"/>
    <x v="21"/>
    <n v="0.55952380952380953"/>
    <n v="0.25423728813559321"/>
    <n v="74"/>
    <n v="88"/>
    <n v="13"/>
    <n v="0.23863636363636365"/>
    <n v="0.13352272727272727"/>
    <n v="0.16761363636363635"/>
    <n v="4.261363636363636E-2"/>
    <n v="0.203125"/>
  </r>
  <r>
    <x v="150"/>
    <n v="2"/>
    <n v="170"/>
    <n v="0"/>
    <n v="94"/>
    <n v="3"/>
    <n v="121"/>
    <n v="0"/>
    <n v="30"/>
    <x v="5"/>
    <x v="21"/>
    <n v="0.55294117647058827"/>
    <n v="0.24793388429752067"/>
    <n v="76"/>
    <n v="91"/>
    <n v="13"/>
    <n v="0.24147727272727273"/>
    <n v="0.13352272727272727"/>
    <n v="0.171875"/>
    <n v="4.261363636363636E-2"/>
    <n v="0.20667613636363635"/>
  </r>
  <r>
    <x v="151"/>
    <n v="3"/>
    <n v="173"/>
    <n v="0"/>
    <n v="94"/>
    <n v="3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2"/>
    <n v="0"/>
    <n v="173"/>
    <n v="0"/>
    <n v="94"/>
    <n v="0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3"/>
    <n v="0"/>
    <n v="173"/>
    <n v="0"/>
    <n v="94"/>
    <n v="1"/>
    <n v="125"/>
    <n v="0"/>
    <n v="30"/>
    <x v="5"/>
    <x v="22"/>
    <n v="0.54335260115606931"/>
    <n v="0.24"/>
    <n v="79"/>
    <n v="95"/>
    <n v="12"/>
    <n v="0.24573863636363635"/>
    <n v="0.13352272727272727"/>
    <n v="0.17755681818181818"/>
    <n v="4.261363636363636E-2"/>
    <n v="0.21164772727272727"/>
  </r>
  <r>
    <x v="154"/>
    <n v="2"/>
    <n v="175"/>
    <n v="0"/>
    <n v="94"/>
    <n v="1"/>
    <n v="126"/>
    <n v="0"/>
    <n v="30"/>
    <x v="5"/>
    <x v="22"/>
    <n v="0.53714285714285714"/>
    <n v="0.23809523809523808"/>
    <n v="81"/>
    <n v="96"/>
    <n v="12"/>
    <n v="0.24857954545454544"/>
    <n v="0.13352272727272727"/>
    <n v="0.17897727272727273"/>
    <n v="4.261363636363636E-2"/>
    <n v="0.21377840909090909"/>
  </r>
  <r>
    <x v="155"/>
    <n v="3"/>
    <n v="178"/>
    <n v="0"/>
    <n v="94"/>
    <n v="3"/>
    <n v="129"/>
    <n v="0"/>
    <n v="30"/>
    <x v="5"/>
    <x v="22"/>
    <n v="0.5280898876404494"/>
    <n v="0.23255813953488372"/>
    <n v="84"/>
    <n v="99"/>
    <n v="12"/>
    <n v="0.25284090909090912"/>
    <n v="0.13352272727272727"/>
    <n v="0.18323863636363635"/>
    <n v="4.261363636363636E-2"/>
    <n v="0.21803977272727273"/>
  </r>
  <r>
    <x v="156"/>
    <n v="2"/>
    <n v="180"/>
    <n v="0"/>
    <n v="94"/>
    <n v="2"/>
    <n v="131"/>
    <n v="0"/>
    <n v="30"/>
    <x v="5"/>
    <x v="22"/>
    <n v="0.52222222222222225"/>
    <n v="0.22900763358778625"/>
    <n v="86"/>
    <n v="101"/>
    <n v="12"/>
    <n v="0.25568181818181818"/>
    <n v="0.13352272727272727"/>
    <n v="0.18607954545454544"/>
    <n v="4.261363636363636E-2"/>
    <n v="0.22088068181818182"/>
  </r>
  <r>
    <x v="157"/>
    <n v="3"/>
    <n v="183"/>
    <n v="0"/>
    <n v="94"/>
    <n v="2"/>
    <n v="133"/>
    <n v="0"/>
    <n v="30"/>
    <x v="5"/>
    <x v="22"/>
    <n v="0.51366120218579236"/>
    <n v="0.22556390977443608"/>
    <n v="89"/>
    <n v="103"/>
    <n v="12"/>
    <n v="0.25994318181818182"/>
    <n v="0.13352272727272727"/>
    <n v="0.18892045454545456"/>
    <n v="4.261363636363636E-2"/>
    <n v="0.22443181818181818"/>
  </r>
  <r>
    <x v="158"/>
    <n v="2"/>
    <n v="185"/>
    <n v="0"/>
    <n v="94"/>
    <n v="2"/>
    <n v="135"/>
    <n v="0"/>
    <n v="30"/>
    <x v="5"/>
    <x v="22"/>
    <n v="0.50810810810810814"/>
    <n v="0.22222222222222221"/>
    <n v="91"/>
    <n v="105"/>
    <n v="12"/>
    <n v="0.26278409090909088"/>
    <n v="0.13352272727272727"/>
    <n v="0.19176136363636365"/>
    <n v="4.261363636363636E-2"/>
    <n v="0.22727272727272727"/>
  </r>
  <r>
    <x v="159"/>
    <n v="0"/>
    <n v="185"/>
    <n v="0"/>
    <n v="94"/>
    <n v="1"/>
    <n v="136"/>
    <n v="0"/>
    <n v="30"/>
    <x v="5"/>
    <x v="22"/>
    <n v="0.50810810810810814"/>
    <n v="0.22058823529411764"/>
    <n v="91"/>
    <n v="106"/>
    <n v="12"/>
    <n v="0.26278409090909088"/>
    <n v="0.13352272727272727"/>
    <n v="0.19318181818181818"/>
    <n v="4.261363636363636E-2"/>
    <n v="0.22798295454545453"/>
  </r>
  <r>
    <x v="160"/>
    <n v="0"/>
    <n v="185"/>
    <n v="0"/>
    <n v="94"/>
    <n v="2"/>
    <n v="138"/>
    <n v="0"/>
    <n v="30"/>
    <x v="5"/>
    <x v="23"/>
    <n v="0.50810810810810814"/>
    <n v="0.21739130434782608"/>
    <n v="91"/>
    <n v="108"/>
    <n v="13"/>
    <n v="0.26278409090909088"/>
    <n v="0.13352272727272727"/>
    <n v="0.19602272727272727"/>
    <n v="4.261363636363636E-2"/>
    <n v="0.22940340909090906"/>
  </r>
  <r>
    <x v="161"/>
    <n v="3"/>
    <n v="188"/>
    <n v="0"/>
    <n v="94"/>
    <n v="2"/>
    <n v="140"/>
    <n v="0"/>
    <n v="30"/>
    <x v="5"/>
    <x v="23"/>
    <n v="0.5"/>
    <n v="0.21428571428571427"/>
    <n v="94"/>
    <n v="110"/>
    <n v="13"/>
    <n v="0.26704545454545453"/>
    <n v="0.13352272727272727"/>
    <n v="0.19886363636363635"/>
    <n v="4.261363636363636E-2"/>
    <n v="0.23295454545454544"/>
  </r>
  <r>
    <x v="162"/>
    <n v="2"/>
    <n v="190"/>
    <n v="0"/>
    <n v="94"/>
    <n v="3"/>
    <n v="143"/>
    <n v="0"/>
    <n v="30"/>
    <x v="5"/>
    <x v="23"/>
    <n v="0.49473684210526314"/>
    <n v="0.20979020979020979"/>
    <n v="96"/>
    <n v="113"/>
    <n v="13"/>
    <n v="0.26988636363636365"/>
    <n v="0.13352272727272727"/>
    <n v="0.203125"/>
    <n v="4.261363636363636E-2"/>
    <n v="0.23650568181818182"/>
  </r>
  <r>
    <x v="163"/>
    <n v="3"/>
    <n v="193"/>
    <n v="0"/>
    <n v="94"/>
    <n v="2"/>
    <n v="145"/>
    <n v="0"/>
    <n v="30"/>
    <x v="5"/>
    <x v="23"/>
    <n v="0.48704663212435234"/>
    <n v="0.20689655172413793"/>
    <n v="99"/>
    <n v="115"/>
    <n v="13"/>
    <n v="0.27414772727272729"/>
    <n v="0.13352272727272727"/>
    <n v="0.20596590909090909"/>
    <n v="4.261363636363636E-2"/>
    <n v="0.24005681818181818"/>
  </r>
  <r>
    <x v="164"/>
    <n v="2"/>
    <n v="195"/>
    <n v="0"/>
    <n v="94"/>
    <n v="0"/>
    <n v="145"/>
    <n v="0"/>
    <n v="30"/>
    <x v="5"/>
    <x v="23"/>
    <n v="0.48205128205128206"/>
    <n v="0.20689655172413793"/>
    <n v="101"/>
    <n v="115"/>
    <n v="13"/>
    <n v="0.27698863636363635"/>
    <n v="0.13352272727272727"/>
    <n v="0.20596590909090909"/>
    <n v="4.261363636363636E-2"/>
    <n v="0.24147727272727271"/>
  </r>
  <r>
    <x v="165"/>
    <n v="3"/>
    <n v="198"/>
    <n v="0"/>
    <n v="94"/>
    <n v="3"/>
    <n v="148"/>
    <n v="0"/>
    <n v="30"/>
    <x v="5"/>
    <x v="23"/>
    <n v="0.47474747474747475"/>
    <n v="0.20270270270270271"/>
    <n v="104"/>
    <n v="118"/>
    <n v="13"/>
    <n v="0.28125"/>
    <n v="0.13352272727272727"/>
    <n v="0.21022727272727273"/>
    <n v="4.261363636363636E-2"/>
    <n v="0.24573863636363635"/>
  </r>
  <r>
    <x v="166"/>
    <n v="0"/>
    <n v="198"/>
    <n v="0"/>
    <n v="94"/>
    <n v="2"/>
    <n v="150"/>
    <n v="0"/>
    <n v="30"/>
    <x v="6"/>
    <x v="23"/>
    <n v="0.47474747474747475"/>
    <n v="0.2"/>
    <n v="104"/>
    <n v="120"/>
    <n v="0"/>
    <n v="0.28125"/>
    <n v="0.13352272727272727"/>
    <n v="0.21306818181818182"/>
    <n v="4.261363636363636E-2"/>
    <n v="0.24715909090909091"/>
  </r>
  <r>
    <x v="167"/>
    <n v="0"/>
    <n v="198"/>
    <n v="0"/>
    <n v="94"/>
    <n v="3"/>
    <n v="153"/>
    <n v="0"/>
    <n v="30"/>
    <x v="6"/>
    <x v="24"/>
    <n v="0.47474747474747475"/>
    <n v="0.19607843137254902"/>
    <n v="104"/>
    <n v="123"/>
    <n v="12"/>
    <n v="0.28125"/>
    <n v="0.13352272727272727"/>
    <n v="0.21732954545454544"/>
    <n v="4.261363636363636E-2"/>
    <n v="0.24928977272727271"/>
  </r>
  <r>
    <x v="168"/>
    <n v="2"/>
    <n v="200"/>
    <n v="0"/>
    <n v="94"/>
    <n v="2"/>
    <n v="155"/>
    <n v="0"/>
    <n v="30"/>
    <x v="6"/>
    <x v="24"/>
    <n v="0.47"/>
    <n v="0.19354838709677419"/>
    <n v="106"/>
    <n v="125"/>
    <n v="12"/>
    <n v="0.28409090909090912"/>
    <n v="0.13352272727272727"/>
    <n v="0.22017045454545456"/>
    <n v="4.261363636363636E-2"/>
    <n v="0.25213068181818182"/>
  </r>
  <r>
    <x v="169"/>
    <n v="3"/>
    <n v="203"/>
    <n v="0"/>
    <n v="94"/>
    <n v="3"/>
    <n v="158"/>
    <n v="0"/>
    <n v="30"/>
    <x v="6"/>
    <x v="24"/>
    <n v="0.46305418719211822"/>
    <n v="0.189873417721519"/>
    <n v="109"/>
    <n v="128"/>
    <n v="12"/>
    <n v="0.28835227272727271"/>
    <n v="0.13352272727272727"/>
    <n v="0.22443181818181818"/>
    <n v="4.261363636363636E-2"/>
    <n v="0.25639204545454541"/>
  </r>
  <r>
    <x v="170"/>
    <n v="2"/>
    <n v="205"/>
    <n v="0"/>
    <n v="94"/>
    <n v="1"/>
    <n v="159"/>
    <n v="0"/>
    <n v="30"/>
    <x v="6"/>
    <x v="24"/>
    <n v="0.45853658536585368"/>
    <n v="0.18867924528301888"/>
    <n v="111"/>
    <n v="129"/>
    <n v="12"/>
    <n v="0.29119318181818182"/>
    <n v="0.13352272727272727"/>
    <n v="0.22585227272727273"/>
    <n v="4.261363636363636E-2"/>
    <n v="0.25852272727272729"/>
  </r>
  <r>
    <x v="171"/>
    <n v="3"/>
    <n v="208"/>
    <n v="0"/>
    <n v="94"/>
    <n v="2"/>
    <n v="161"/>
    <n v="0"/>
    <n v="30"/>
    <x v="6"/>
    <x v="24"/>
    <n v="0.45192307692307693"/>
    <n v="0.18633540372670807"/>
    <n v="114"/>
    <n v="131"/>
    <n v="12"/>
    <n v="0.29545454545454547"/>
    <n v="0.13352272727272727"/>
    <n v="0.22869318181818182"/>
    <n v="4.261363636363636E-2"/>
    <n v="0.26207386363636365"/>
  </r>
  <r>
    <x v="172"/>
    <n v="2"/>
    <n v="210"/>
    <n v="0"/>
    <n v="94"/>
    <n v="1"/>
    <n v="162"/>
    <n v="0"/>
    <n v="30"/>
    <x v="6"/>
    <x v="24"/>
    <n v="0.44761904761904764"/>
    <n v="0.18518518518518517"/>
    <n v="116"/>
    <n v="132"/>
    <n v="12"/>
    <n v="0.29829545454545453"/>
    <n v="0.13352272727272727"/>
    <n v="0.23011363636363635"/>
    <n v="4.261363636363636E-2"/>
    <n v="0.26420454545454541"/>
  </r>
  <r>
    <x v="173"/>
    <n v="0"/>
    <n v="210"/>
    <n v="0"/>
    <n v="94"/>
    <n v="1"/>
    <n v="163"/>
    <n v="0"/>
    <n v="30"/>
    <x v="6"/>
    <x v="24"/>
    <n v="0.44761904761904764"/>
    <n v="0.18404907975460122"/>
    <n v="116"/>
    <n v="133"/>
    <n v="12"/>
    <n v="0.29829545454545453"/>
    <n v="0.13352272727272727"/>
    <n v="0.23153409090909091"/>
    <n v="4.261363636363636E-2"/>
    <n v="0.26491477272727271"/>
  </r>
  <r>
    <x v="174"/>
    <n v="0"/>
    <n v="210"/>
    <n v="0"/>
    <n v="94"/>
    <n v="2"/>
    <n v="165"/>
    <n v="0"/>
    <n v="30"/>
    <x v="6"/>
    <x v="25"/>
    <n v="0.44761904761904764"/>
    <n v="0.18181818181818182"/>
    <n v="116"/>
    <n v="135"/>
    <n v="13"/>
    <n v="0.29829545454545453"/>
    <n v="0.13352272727272727"/>
    <n v="0.234375"/>
    <n v="4.261363636363636E-2"/>
    <n v="0.26633522727272729"/>
  </r>
  <r>
    <x v="175"/>
    <n v="3"/>
    <n v="213"/>
    <n v="0"/>
    <n v="94"/>
    <n v="3"/>
    <n v="168"/>
    <n v="0"/>
    <n v="30"/>
    <x v="6"/>
    <x v="25"/>
    <n v="0.44131455399061031"/>
    <n v="0.17857142857142858"/>
    <n v="119"/>
    <n v="138"/>
    <n v="13"/>
    <n v="0.30255681818181818"/>
    <n v="0.13352272727272727"/>
    <n v="0.23863636363636365"/>
    <n v="4.261363636363636E-2"/>
    <n v="0.27059659090909094"/>
  </r>
  <r>
    <x v="176"/>
    <n v="2"/>
    <n v="215"/>
    <n v="0"/>
    <n v="94"/>
    <n v="2"/>
    <n v="170"/>
    <n v="0"/>
    <n v="30"/>
    <x v="6"/>
    <x v="25"/>
    <n v="0.43720930232558142"/>
    <n v="0.17647058823529413"/>
    <n v="121"/>
    <n v="140"/>
    <n v="13"/>
    <n v="0.30539772727272729"/>
    <n v="0.13352272727272727"/>
    <n v="0.24147727272727273"/>
    <n v="4.261363636363636E-2"/>
    <n v="0.2734375"/>
  </r>
  <r>
    <x v="177"/>
    <n v="3"/>
    <n v="218"/>
    <n v="0"/>
    <n v="94"/>
    <n v="3"/>
    <n v="173"/>
    <n v="0"/>
    <n v="30"/>
    <x v="6"/>
    <x v="25"/>
    <n v="0.43119266055045874"/>
    <n v="0.17341040462427745"/>
    <n v="124"/>
    <n v="143"/>
    <n v="13"/>
    <n v="0.30965909090909088"/>
    <n v="0.13352272727272727"/>
    <n v="0.24573863636363635"/>
    <n v="4.261363636363636E-2"/>
    <n v="0.27769886363636365"/>
  </r>
  <r>
    <x v="178"/>
    <n v="2"/>
    <n v="220"/>
    <n v="0"/>
    <n v="94"/>
    <n v="2"/>
    <n v="175"/>
    <n v="0"/>
    <n v="30"/>
    <x v="6"/>
    <x v="25"/>
    <n v="0.42727272727272725"/>
    <n v="0.17142857142857143"/>
    <n v="126"/>
    <n v="145"/>
    <n v="13"/>
    <n v="0.3125"/>
    <n v="0.13352272727272727"/>
    <n v="0.24857954545454544"/>
    <n v="4.261363636363636E-2"/>
    <n v="0.28053977272727271"/>
  </r>
  <r>
    <x v="179"/>
    <n v="3"/>
    <n v="223"/>
    <n v="0"/>
    <n v="94"/>
    <n v="2"/>
    <n v="177"/>
    <n v="0"/>
    <n v="30"/>
    <x v="6"/>
    <x v="25"/>
    <n v="0.42152466367713004"/>
    <n v="0.16949152542372881"/>
    <n v="129"/>
    <n v="147"/>
    <n v="13"/>
    <n v="0.31676136363636365"/>
    <n v="0.13352272727272727"/>
    <n v="0.25142045454545453"/>
    <n v="4.261363636363636E-2"/>
    <n v="0.28409090909090906"/>
  </r>
  <r>
    <x v="180"/>
    <n v="0"/>
    <n v="223"/>
    <n v="0"/>
    <n v="94"/>
    <n v="1"/>
    <n v="178"/>
    <n v="0"/>
    <n v="30"/>
    <x v="6"/>
    <x v="25"/>
    <n v="0.42152466367713004"/>
    <n v="0.16853932584269662"/>
    <n v="129"/>
    <n v="148"/>
    <n v="13"/>
    <n v="0.31676136363636365"/>
    <n v="0.13352272727272727"/>
    <n v="0.25284090909090912"/>
    <n v="4.261363636363636E-2"/>
    <n v="0.28480113636363635"/>
  </r>
  <r>
    <x v="181"/>
    <n v="0"/>
    <n v="223"/>
    <n v="0"/>
    <n v="94"/>
    <n v="2"/>
    <n v="180"/>
    <n v="0"/>
    <n v="30"/>
    <x v="6"/>
    <x v="26"/>
    <n v="0.42152466367713004"/>
    <n v="0.16666666666666666"/>
    <n v="129"/>
    <n v="150"/>
    <n v="12"/>
    <n v="0.31676136363636365"/>
    <n v="0.13352272727272727"/>
    <n v="0.25568181818181818"/>
    <n v="4.261363636363636E-2"/>
    <n v="0.28622159090909094"/>
  </r>
  <r>
    <x v="182"/>
    <n v="2"/>
    <n v="225"/>
    <n v="0"/>
    <n v="94"/>
    <n v="1"/>
    <n v="181"/>
    <n v="0"/>
    <n v="30"/>
    <x v="6"/>
    <x v="26"/>
    <n v="0.4177777777777778"/>
    <n v="0.16574585635359115"/>
    <n v="131"/>
    <n v="151"/>
    <n v="12"/>
    <n v="0.31960227272727271"/>
    <n v="0.13352272727272727"/>
    <n v="0.25710227272727271"/>
    <n v="4.261363636363636E-2"/>
    <n v="0.28835227272727271"/>
  </r>
  <r>
    <x v="183"/>
    <n v="3"/>
    <n v="228"/>
    <n v="0"/>
    <n v="94"/>
    <n v="2"/>
    <n v="183"/>
    <n v="0"/>
    <n v="30"/>
    <x v="6"/>
    <x v="26"/>
    <n v="0.41228070175438597"/>
    <n v="0.16393442622950818"/>
    <n v="134"/>
    <n v="153"/>
    <n v="12"/>
    <n v="0.32386363636363635"/>
    <n v="0.13352272727272727"/>
    <n v="0.25994318181818182"/>
    <n v="4.261363636363636E-2"/>
    <n v="0.29190340909090906"/>
  </r>
  <r>
    <x v="184"/>
    <n v="2"/>
    <n v="230"/>
    <n v="0"/>
    <n v="94"/>
    <n v="2"/>
    <n v="185"/>
    <n v="0"/>
    <n v="30"/>
    <x v="6"/>
    <x v="26"/>
    <n v="0.40869565217391307"/>
    <n v="0.16216216216216217"/>
    <n v="136"/>
    <n v="155"/>
    <n v="12"/>
    <n v="0.32670454545454547"/>
    <n v="0.13352272727272727"/>
    <n v="0.26278409090909088"/>
    <n v="4.261363636363636E-2"/>
    <n v="0.29474431818181818"/>
  </r>
  <r>
    <x v="185"/>
    <n v="3"/>
    <n v="233"/>
    <n v="0"/>
    <n v="94"/>
    <n v="3"/>
    <n v="188"/>
    <n v="0"/>
    <n v="30"/>
    <x v="6"/>
    <x v="26"/>
    <n v="0.40343347639484978"/>
    <n v="0.15957446808510639"/>
    <n v="139"/>
    <n v="158"/>
    <n v="12"/>
    <n v="0.33096590909090912"/>
    <n v="0.13352272727272727"/>
    <n v="0.26704545454545453"/>
    <n v="4.261363636363636E-2"/>
    <n v="0.29900568181818182"/>
  </r>
  <r>
    <x v="186"/>
    <n v="2"/>
    <n v="235"/>
    <n v="0"/>
    <n v="94"/>
    <n v="1"/>
    <n v="189"/>
    <n v="0"/>
    <n v="30"/>
    <x v="6"/>
    <x v="26"/>
    <n v="0.4"/>
    <n v="0.15873015873015872"/>
    <n v="141"/>
    <n v="159"/>
    <n v="12"/>
    <n v="0.33380681818181818"/>
    <n v="0.13352272727272727"/>
    <n v="0.26846590909090912"/>
    <n v="4.261363636363636E-2"/>
    <n v="0.30113636363636365"/>
  </r>
  <r>
    <x v="187"/>
    <n v="0"/>
    <n v="235"/>
    <n v="0"/>
    <n v="94"/>
    <n v="2"/>
    <n v="191"/>
    <n v="0"/>
    <n v="30"/>
    <x v="6"/>
    <x v="26"/>
    <n v="0.4"/>
    <n v="0.15706806282722513"/>
    <n v="141"/>
    <n v="161"/>
    <n v="12"/>
    <n v="0.33380681818181818"/>
    <n v="0.13352272727272727"/>
    <n v="0.27130681818181818"/>
    <n v="4.261363636363636E-2"/>
    <n v="0.30255681818181818"/>
  </r>
  <r>
    <x v="188"/>
    <n v="0"/>
    <n v="235"/>
    <n v="0"/>
    <n v="94"/>
    <n v="1"/>
    <n v="192"/>
    <n v="0"/>
    <n v="30"/>
    <x v="6"/>
    <x v="27"/>
    <n v="0.4"/>
    <n v="0.15625"/>
    <n v="141"/>
    <n v="162"/>
    <n v="13"/>
    <n v="0.33380681818181818"/>
    <n v="0.13352272727272727"/>
    <n v="0.27272727272727271"/>
    <n v="4.261363636363636E-2"/>
    <n v="0.30326704545454541"/>
  </r>
  <r>
    <x v="189"/>
    <n v="3"/>
    <n v="238"/>
    <n v="0"/>
    <n v="94"/>
    <n v="1"/>
    <n v="193"/>
    <n v="0"/>
    <n v="30"/>
    <x v="6"/>
    <x v="27"/>
    <n v="0.3949579831932773"/>
    <n v="0.15544041450777202"/>
    <n v="144"/>
    <n v="163"/>
    <n v="13"/>
    <n v="0.33806818181818182"/>
    <n v="0.13352272727272727"/>
    <n v="0.27414772727272729"/>
    <n v="4.261363636363636E-2"/>
    <n v="0.30610795454545459"/>
  </r>
  <r>
    <x v="190"/>
    <n v="2"/>
    <n v="240"/>
    <n v="0"/>
    <n v="94"/>
    <n v="2"/>
    <n v="195"/>
    <n v="0"/>
    <n v="30"/>
    <x v="6"/>
    <x v="27"/>
    <n v="0.39166666666666666"/>
    <n v="0.15384615384615385"/>
    <n v="146"/>
    <n v="165"/>
    <n v="13"/>
    <n v="0.34090909090909088"/>
    <n v="0.13352272727272727"/>
    <n v="0.27698863636363635"/>
    <n v="4.261363636363636E-2"/>
    <n v="0.30894886363636365"/>
  </r>
  <r>
    <x v="191"/>
    <n v="3"/>
    <n v="243"/>
    <n v="0"/>
    <n v="94"/>
    <n v="3"/>
    <n v="198"/>
    <n v="0"/>
    <n v="30"/>
    <x v="6"/>
    <x v="27"/>
    <n v="0.38683127572016462"/>
    <n v="0.15151515151515152"/>
    <n v="149"/>
    <n v="168"/>
    <n v="13"/>
    <n v="0.34517045454545453"/>
    <n v="0.13352272727272727"/>
    <n v="0.28125"/>
    <n v="4.261363636363636E-2"/>
    <n v="0.31321022727272729"/>
  </r>
  <r>
    <x v="192"/>
    <n v="2"/>
    <n v="245"/>
    <n v="0"/>
    <n v="94"/>
    <n v="2"/>
    <n v="200"/>
    <n v="0"/>
    <n v="30"/>
    <x v="6"/>
    <x v="27"/>
    <n v="0.3836734693877551"/>
    <n v="0.15"/>
    <n v="151"/>
    <n v="170"/>
    <n v="13"/>
    <n v="0.34801136363636365"/>
    <n v="0.13352272727272727"/>
    <n v="0.28409090909090912"/>
    <n v="4.261363636363636E-2"/>
    <n v="0.31605113636363635"/>
  </r>
  <r>
    <x v="193"/>
    <n v="3"/>
    <n v="248"/>
    <n v="0"/>
    <n v="94"/>
    <n v="1"/>
    <n v="201"/>
    <n v="0"/>
    <n v="30"/>
    <x v="6"/>
    <x v="27"/>
    <n v="0.37903225806451613"/>
    <n v="0.14925373134328357"/>
    <n v="154"/>
    <n v="171"/>
    <n v="13"/>
    <n v="0.35227272727272729"/>
    <n v="0.13352272727272727"/>
    <n v="0.28551136363636365"/>
    <n v="4.261363636363636E-2"/>
    <n v="0.31889204545454547"/>
  </r>
  <r>
    <x v="194"/>
    <n v="0"/>
    <n v="248"/>
    <n v="0"/>
    <n v="94"/>
    <n v="2"/>
    <n v="203"/>
    <n v="0"/>
    <n v="30"/>
    <x v="6"/>
    <x v="27"/>
    <n v="0.37903225806451613"/>
    <n v="0.14778325123152711"/>
    <n v="154"/>
    <n v="173"/>
    <n v="13"/>
    <n v="0.35227272727272729"/>
    <n v="0.13352272727272727"/>
    <n v="0.28835227272727271"/>
    <n v="4.261363636363636E-2"/>
    <n v="0.3203125"/>
  </r>
  <r>
    <x v="195"/>
    <n v="0"/>
    <n v="248"/>
    <n v="0"/>
    <n v="94"/>
    <n v="3"/>
    <n v="206"/>
    <n v="0"/>
    <n v="30"/>
    <x v="6"/>
    <x v="28"/>
    <n v="0.37903225806451613"/>
    <n v="0.14563106796116504"/>
    <n v="154"/>
    <n v="176"/>
    <n v="2"/>
    <n v="0.35227272727272729"/>
    <n v="0.13352272727272727"/>
    <n v="0.29261363636363635"/>
    <n v="4.261363636363636E-2"/>
    <n v="0.32244318181818182"/>
  </r>
  <r>
    <x v="196"/>
    <n v="2"/>
    <n v="250"/>
    <n v="0"/>
    <n v="94"/>
    <n v="0"/>
    <n v="206"/>
    <n v="0"/>
    <n v="30"/>
    <x v="6"/>
    <x v="28"/>
    <n v="0.376"/>
    <n v="0.14563106796116504"/>
    <n v="156"/>
    <n v="176"/>
    <n v="2"/>
    <n v="0.35511363636363635"/>
    <n v="0.13352272727272727"/>
    <n v="0.29261363636363635"/>
    <n v="4.261363636363636E-2"/>
    <n v="0.32386363636363635"/>
  </r>
  <r>
    <x v="197"/>
    <n v="3"/>
    <n v="253"/>
    <n v="0"/>
    <n v="94"/>
    <n v="2"/>
    <n v="208"/>
    <n v="0"/>
    <n v="30"/>
    <x v="7"/>
    <x v="28"/>
    <n v="0.3715415019762846"/>
    <n v="0.14423076923076922"/>
    <n v="159"/>
    <n v="178"/>
    <n v="12"/>
    <n v="0.359375"/>
    <n v="0.13352272727272727"/>
    <n v="0.29545454545454547"/>
    <n v="4.261363636363636E-2"/>
    <n v="0.32741477272727271"/>
  </r>
  <r>
    <x v="198"/>
    <n v="3"/>
    <n v="256"/>
    <n v="0"/>
    <n v="94"/>
    <n v="2"/>
    <n v="210"/>
    <n v="0"/>
    <n v="30"/>
    <x v="7"/>
    <x v="28"/>
    <n v="0.3671875"/>
    <n v="0.14285714285714285"/>
    <n v="162"/>
    <n v="180"/>
    <n v="12"/>
    <n v="0.36363636363636365"/>
    <n v="0.13352272727272727"/>
    <n v="0.29829545454545453"/>
    <n v="4.261363636363636E-2"/>
    <n v="0.33096590909090906"/>
  </r>
  <r>
    <x v="199"/>
    <n v="3"/>
    <n v="259"/>
    <n v="0"/>
    <n v="94"/>
    <n v="3"/>
    <n v="213"/>
    <n v="0"/>
    <n v="30"/>
    <x v="7"/>
    <x v="28"/>
    <n v="0.36293436293436293"/>
    <n v="0.14084507042253522"/>
    <n v="165"/>
    <n v="183"/>
    <n v="12"/>
    <n v="0.36789772727272729"/>
    <n v="0.13352272727272727"/>
    <n v="0.30255681818181818"/>
    <n v="4.261363636363636E-2"/>
    <n v="0.33522727272727271"/>
  </r>
  <r>
    <x v="200"/>
    <n v="3"/>
    <n v="262"/>
    <n v="0"/>
    <n v="94"/>
    <n v="0"/>
    <n v="213"/>
    <n v="0"/>
    <n v="30"/>
    <x v="7"/>
    <x v="28"/>
    <n v="0.35877862595419846"/>
    <n v="0.14084507042253522"/>
    <n v="168"/>
    <n v="183"/>
    <n v="12"/>
    <n v="0.37215909090909088"/>
    <n v="0.13352272727272727"/>
    <n v="0.30255681818181818"/>
    <n v="4.261363636363636E-2"/>
    <n v="0.33735795454545453"/>
  </r>
  <r>
    <x v="201"/>
    <n v="0"/>
    <n v="262"/>
    <n v="0"/>
    <n v="94"/>
    <n v="2"/>
    <n v="215"/>
    <n v="0"/>
    <n v="30"/>
    <x v="7"/>
    <x v="28"/>
    <n v="0.35877862595419846"/>
    <n v="0.13953488372093023"/>
    <n v="168"/>
    <n v="185"/>
    <n v="12"/>
    <n v="0.37215909090909088"/>
    <n v="0.13352272727272727"/>
    <n v="0.30539772727272729"/>
    <n v="4.261363636363636E-2"/>
    <n v="0.33877840909090906"/>
  </r>
  <r>
    <x v="202"/>
    <n v="0"/>
    <n v="262"/>
    <n v="0"/>
    <n v="94"/>
    <n v="3"/>
    <n v="218"/>
    <n v="0"/>
    <n v="30"/>
    <x v="7"/>
    <x v="29"/>
    <n v="0.35877862595419846"/>
    <n v="0.13761467889908258"/>
    <n v="168"/>
    <n v="188"/>
    <n v="15"/>
    <n v="0.37215909090909088"/>
    <n v="0.13352272727272727"/>
    <n v="0.30965909090909088"/>
    <n v="4.261363636363636E-2"/>
    <n v="0.34090909090909088"/>
  </r>
  <r>
    <x v="203"/>
    <n v="3"/>
    <n v="265"/>
    <n v="0"/>
    <n v="94"/>
    <n v="1"/>
    <n v="219"/>
    <n v="0"/>
    <n v="30"/>
    <x v="7"/>
    <x v="29"/>
    <n v="0.35471698113207545"/>
    <n v="0.13698630136986301"/>
    <n v="171"/>
    <n v="189"/>
    <n v="15"/>
    <n v="0.37642045454545453"/>
    <n v="0.13352272727272727"/>
    <n v="0.31107954545454547"/>
    <n v="4.261363636363636E-2"/>
    <n v="0.34375"/>
  </r>
  <r>
    <x v="204"/>
    <n v="3"/>
    <n v="268"/>
    <n v="0"/>
    <n v="94"/>
    <n v="1"/>
    <n v="220"/>
    <n v="0"/>
    <n v="30"/>
    <x v="7"/>
    <x v="29"/>
    <n v="0.35074626865671643"/>
    <n v="0.13636363636363635"/>
    <n v="174"/>
    <n v="190"/>
    <n v="15"/>
    <n v="0.38068181818181818"/>
    <n v="0.13352272727272727"/>
    <n v="0.3125"/>
    <n v="4.261363636363636E-2"/>
    <n v="0.34659090909090906"/>
  </r>
  <r>
    <x v="205"/>
    <n v="3"/>
    <n v="271"/>
    <n v="0"/>
    <n v="94"/>
    <n v="3"/>
    <n v="223"/>
    <n v="0"/>
    <n v="30"/>
    <x v="7"/>
    <x v="29"/>
    <n v="0.34686346863468637"/>
    <n v="0.13452914798206278"/>
    <n v="177"/>
    <n v="193"/>
    <n v="15"/>
    <n v="0.38494318181818182"/>
    <n v="0.13352272727272727"/>
    <n v="0.31676136363636365"/>
    <n v="4.261363636363636E-2"/>
    <n v="0.35085227272727271"/>
  </r>
  <r>
    <x v="206"/>
    <n v="3"/>
    <n v="274"/>
    <n v="0"/>
    <n v="94"/>
    <n v="2"/>
    <n v="225"/>
    <n v="0"/>
    <n v="30"/>
    <x v="7"/>
    <x v="29"/>
    <n v="0.34306569343065696"/>
    <n v="0.13333333333333333"/>
    <n v="180"/>
    <n v="195"/>
    <n v="15"/>
    <n v="0.38920454545454547"/>
    <n v="0.13352272727272727"/>
    <n v="0.31960227272727271"/>
    <n v="4.261363636363636E-2"/>
    <n v="0.35440340909090906"/>
  </r>
  <r>
    <x v="207"/>
    <n v="3"/>
    <n v="277"/>
    <n v="0"/>
    <n v="94"/>
    <n v="1"/>
    <n v="226"/>
    <n v="0"/>
    <n v="30"/>
    <x v="7"/>
    <x v="29"/>
    <n v="0.33935018050541516"/>
    <n v="0.13274336283185842"/>
    <n v="183"/>
    <n v="196"/>
    <n v="15"/>
    <n v="0.39346590909090912"/>
    <n v="0.13352272727272727"/>
    <n v="0.32102272727272729"/>
    <n v="4.261363636363636E-2"/>
    <n v="0.35724431818181823"/>
  </r>
  <r>
    <x v="208"/>
    <n v="0"/>
    <n v="277"/>
    <n v="0"/>
    <n v="94"/>
    <n v="1"/>
    <n v="227"/>
    <n v="0"/>
    <n v="30"/>
    <x v="7"/>
    <x v="29"/>
    <n v="0.33935018050541516"/>
    <n v="0.13215859030837004"/>
    <n v="183"/>
    <n v="197"/>
    <n v="15"/>
    <n v="0.39346590909090912"/>
    <n v="0.13352272727272727"/>
    <n v="0.32244318181818182"/>
    <n v="4.261363636363636E-2"/>
    <n v="0.35795454545454547"/>
  </r>
  <r>
    <x v="209"/>
    <n v="0"/>
    <n v="277"/>
    <n v="0"/>
    <n v="94"/>
    <n v="4"/>
    <n v="231"/>
    <n v="0"/>
    <n v="30"/>
    <x v="7"/>
    <x v="30"/>
    <n v="0.33935018050541516"/>
    <n v="0.12987012987012986"/>
    <n v="183"/>
    <n v="201"/>
    <n v="6"/>
    <n v="0.39346590909090912"/>
    <n v="0.13352272727272727"/>
    <n v="0.328125"/>
    <n v="4.261363636363636E-2"/>
    <n v="0.36079545454545459"/>
  </r>
  <r>
    <x v="210"/>
    <n v="3"/>
    <n v="280"/>
    <n v="0"/>
    <n v="94"/>
    <n v="1"/>
    <n v="232"/>
    <n v="0"/>
    <n v="30"/>
    <x v="7"/>
    <x v="30"/>
    <n v="0.33571428571428569"/>
    <n v="0.12931034482758622"/>
    <n v="186"/>
    <n v="202"/>
    <n v="6"/>
    <n v="0.39772727272727271"/>
    <n v="0.13352272727272727"/>
    <n v="0.32954545454545453"/>
    <n v="4.261363636363636E-2"/>
    <n v="0.36363636363636365"/>
  </r>
  <r>
    <x v="211"/>
    <n v="3"/>
    <n v="283"/>
    <n v="0"/>
    <n v="94"/>
    <n v="1"/>
    <n v="233"/>
    <n v="0"/>
    <n v="30"/>
    <x v="7"/>
    <x v="30"/>
    <n v="0.33215547703180209"/>
    <n v="0.12875536480686695"/>
    <n v="189"/>
    <n v="203"/>
    <n v="6"/>
    <n v="0.40198863636363635"/>
    <n v="0.13352272727272727"/>
    <n v="0.33096590909090912"/>
    <n v="4.261363636363636E-2"/>
    <n v="0.36647727272727271"/>
  </r>
  <r>
    <x v="212"/>
    <n v="0"/>
    <n v="283"/>
    <n v="0"/>
    <n v="94"/>
    <n v="2"/>
    <n v="235"/>
    <n v="0"/>
    <n v="30"/>
    <x v="7"/>
    <x v="30"/>
    <n v="0.33215547703180209"/>
    <n v="0.1276595744680851"/>
    <n v="189"/>
    <n v="205"/>
    <n v="6"/>
    <n v="0.40198863636363635"/>
    <n v="0.13352272727272727"/>
    <n v="0.33380681818181818"/>
    <n v="4.261363636363636E-2"/>
    <n v="0.36789772727272729"/>
  </r>
  <r>
    <x v="213"/>
    <n v="0"/>
    <n v="283"/>
    <n v="0"/>
    <n v="94"/>
    <n v="3"/>
    <n v="238"/>
    <n v="0"/>
    <n v="30"/>
    <x v="7"/>
    <x v="30"/>
    <n v="0.33215547703180209"/>
    <n v="0.12605042016806722"/>
    <n v="189"/>
    <n v="208"/>
    <n v="6"/>
    <n v="0.40198863636363635"/>
    <n v="0.13352272727272727"/>
    <n v="0.33806818181818182"/>
    <n v="4.261363636363636E-2"/>
    <n v="0.37002840909090906"/>
  </r>
  <r>
    <x v="214"/>
    <n v="0"/>
    <n v="283"/>
    <n v="0"/>
    <n v="94"/>
    <n v="1"/>
    <n v="239"/>
    <n v="0"/>
    <n v="30"/>
    <x v="7"/>
    <x v="30"/>
    <n v="0.33215547703180209"/>
    <n v="0.12552301255230125"/>
    <n v="189"/>
    <n v="209"/>
    <n v="6"/>
    <n v="0.40198863636363635"/>
    <n v="0.13352272727272727"/>
    <n v="0.33948863636363635"/>
    <n v="4.261363636363636E-2"/>
    <n v="0.37073863636363635"/>
  </r>
  <r>
    <x v="215"/>
    <n v="0"/>
    <n v="283"/>
    <n v="0"/>
    <n v="94"/>
    <n v="1"/>
    <n v="240"/>
    <n v="0"/>
    <n v="30"/>
    <x v="7"/>
    <x v="30"/>
    <n v="0.33215547703180209"/>
    <n v="0.125"/>
    <n v="189"/>
    <n v="210"/>
    <n v="6"/>
    <n v="0.40198863636363635"/>
    <n v="0.13352272727272727"/>
    <n v="0.34090909090909088"/>
    <n v="4.261363636363636E-2"/>
    <n v="0.37144886363636365"/>
  </r>
  <r>
    <x v="216"/>
    <n v="0"/>
    <n v="283"/>
    <n v="0"/>
    <n v="94"/>
    <n v="3"/>
    <n v="243"/>
    <n v="0"/>
    <n v="30"/>
    <x v="7"/>
    <x v="31"/>
    <n v="0.33215547703180209"/>
    <n v="0.12345679012345678"/>
    <n v="189"/>
    <n v="213"/>
    <n v="15"/>
    <n v="0.40198863636363635"/>
    <n v="0.13352272727272727"/>
    <n v="0.34517045454545453"/>
    <n v="4.261363636363636E-2"/>
    <n v="0.37357954545454541"/>
  </r>
  <r>
    <x v="217"/>
    <n v="3"/>
    <n v="286"/>
    <n v="0"/>
    <n v="94"/>
    <n v="2"/>
    <n v="245"/>
    <n v="0"/>
    <n v="30"/>
    <x v="7"/>
    <x v="31"/>
    <n v="0.32867132867132864"/>
    <n v="0.12244897959183673"/>
    <n v="192"/>
    <n v="215"/>
    <n v="15"/>
    <n v="0.40625"/>
    <n v="0.13352272727272727"/>
    <n v="0.34801136363636365"/>
    <n v="4.261363636363636E-2"/>
    <n v="0.37713068181818182"/>
  </r>
  <r>
    <x v="218"/>
    <n v="3"/>
    <n v="289"/>
    <n v="0"/>
    <n v="94"/>
    <n v="1"/>
    <n v="246"/>
    <n v="0"/>
    <n v="30"/>
    <x v="7"/>
    <x v="31"/>
    <n v="0.32525951557093424"/>
    <n v="0.12195121951219512"/>
    <n v="195"/>
    <n v="216"/>
    <n v="15"/>
    <n v="0.41051136363636365"/>
    <n v="0.13352272727272727"/>
    <n v="0.34943181818181818"/>
    <n v="4.261363636363636E-2"/>
    <n v="0.37997159090909094"/>
  </r>
  <r>
    <x v="219"/>
    <n v="3"/>
    <n v="292"/>
    <n v="0"/>
    <n v="94"/>
    <n v="2"/>
    <n v="248"/>
    <n v="0"/>
    <n v="30"/>
    <x v="7"/>
    <x v="31"/>
    <n v="0.32191780821917809"/>
    <n v="0.12096774193548387"/>
    <n v="198"/>
    <n v="218"/>
    <n v="15"/>
    <n v="0.41477272727272729"/>
    <n v="0.13352272727272727"/>
    <n v="0.35227272727272729"/>
    <n v="4.261363636363636E-2"/>
    <n v="0.38352272727272729"/>
  </r>
  <r>
    <x v="220"/>
    <n v="3"/>
    <n v="295"/>
    <n v="0"/>
    <n v="94"/>
    <n v="3"/>
    <n v="251"/>
    <n v="0"/>
    <n v="30"/>
    <x v="7"/>
    <x v="31"/>
    <n v="0.31864406779661014"/>
    <n v="0.11952191235059761"/>
    <n v="201"/>
    <n v="221"/>
    <n v="15"/>
    <n v="0.41903409090909088"/>
    <n v="0.13352272727272727"/>
    <n v="0.35653409090909088"/>
    <n v="4.261363636363636E-2"/>
    <n v="0.38778409090909088"/>
  </r>
  <r>
    <x v="221"/>
    <n v="3"/>
    <n v="298"/>
    <n v="0"/>
    <n v="94"/>
    <n v="2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2"/>
    <n v="0"/>
    <n v="298"/>
    <n v="0"/>
    <n v="94"/>
    <n v="0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3"/>
    <n v="0"/>
    <n v="298"/>
    <n v="0"/>
    <n v="94"/>
    <n v="4"/>
    <n v="257"/>
    <n v="0"/>
    <n v="30"/>
    <x v="7"/>
    <x v="32"/>
    <n v="0.31543624161073824"/>
    <n v="0.11673151750972763"/>
    <n v="204"/>
    <n v="227"/>
    <n v="9"/>
    <n v="0.42329545454545453"/>
    <n v="0.13352272727272727"/>
    <n v="0.36505681818181818"/>
    <n v="4.261363636363636E-2"/>
    <n v="0.39417613636363635"/>
  </r>
  <r>
    <x v="224"/>
    <n v="3"/>
    <n v="301"/>
    <n v="0"/>
    <n v="94"/>
    <n v="1"/>
    <n v="258"/>
    <n v="0"/>
    <n v="30"/>
    <x v="7"/>
    <x v="32"/>
    <n v="0.3122923588039867"/>
    <n v="0.11627906976744186"/>
    <n v="207"/>
    <n v="228"/>
    <n v="9"/>
    <n v="0.42755681818181818"/>
    <n v="0.13352272727272727"/>
    <n v="0.36647727272727271"/>
    <n v="4.261363636363636E-2"/>
    <n v="0.39701704545454541"/>
  </r>
  <r>
    <x v="225"/>
    <n v="3"/>
    <n v="304"/>
    <n v="0"/>
    <n v="94"/>
    <n v="1"/>
    <n v="259"/>
    <n v="0"/>
    <n v="30"/>
    <x v="7"/>
    <x v="32"/>
    <n v="0.30921052631578949"/>
    <n v="0.11583011583011583"/>
    <n v="210"/>
    <n v="229"/>
    <n v="9"/>
    <n v="0.43181818181818182"/>
    <n v="0.13352272727272727"/>
    <n v="0.36789772727272729"/>
    <n v="4.261363636363636E-2"/>
    <n v="0.39985795454545459"/>
  </r>
  <r>
    <x v="226"/>
    <n v="3"/>
    <n v="307"/>
    <n v="0"/>
    <n v="94"/>
    <n v="3"/>
    <n v="262"/>
    <n v="0"/>
    <n v="30"/>
    <x v="7"/>
    <x v="32"/>
    <n v="0.30618892508143325"/>
    <n v="0.11450381679389313"/>
    <n v="213"/>
    <n v="232"/>
    <n v="9"/>
    <n v="0.43607954545454547"/>
    <n v="0.13352272727272727"/>
    <n v="0.37215909090909088"/>
    <n v="4.261363636363636E-2"/>
    <n v="0.40411931818181818"/>
  </r>
  <r>
    <x v="227"/>
    <n v="3"/>
    <n v="310"/>
    <n v="0"/>
    <n v="94"/>
    <n v="3"/>
    <n v="265"/>
    <n v="0"/>
    <n v="30"/>
    <x v="8"/>
    <x v="32"/>
    <n v="0.3032258064516129"/>
    <n v="0.11320754716981132"/>
    <n v="216"/>
    <n v="235"/>
    <n v="6"/>
    <n v="0.44034090909090912"/>
    <n v="0.13352272727272727"/>
    <n v="0.37642045454545453"/>
    <n v="4.261363636363636E-2"/>
    <n v="0.40838068181818182"/>
  </r>
  <r>
    <x v="228"/>
    <n v="3"/>
    <n v="313"/>
    <n v="0"/>
    <n v="94"/>
    <n v="2"/>
    <n v="267"/>
    <n v="0"/>
    <n v="30"/>
    <x v="8"/>
    <x v="32"/>
    <n v="0.30031948881789139"/>
    <n v="0.11235955056179775"/>
    <n v="219"/>
    <n v="237"/>
    <n v="6"/>
    <n v="0.44460227272727271"/>
    <n v="0.13352272727272727"/>
    <n v="0.37926136363636365"/>
    <n v="4.261363636363636E-2"/>
    <n v="0.41193181818181818"/>
  </r>
  <r>
    <x v="229"/>
    <n v="0"/>
    <n v="313"/>
    <n v="0"/>
    <n v="94"/>
    <n v="2"/>
    <n v="269"/>
    <n v="0"/>
    <n v="30"/>
    <x v="8"/>
    <x v="32"/>
    <n v="0.30031948881789139"/>
    <n v="0.11152416356877323"/>
    <n v="219"/>
    <n v="239"/>
    <n v="6"/>
    <n v="0.44460227272727271"/>
    <n v="0.13352272727272727"/>
    <n v="0.38210227272727271"/>
    <n v="4.261363636363636E-2"/>
    <n v="0.41335227272727271"/>
  </r>
  <r>
    <x v="230"/>
    <n v="0"/>
    <n v="313"/>
    <n v="0"/>
    <n v="94"/>
    <n v="2"/>
    <n v="271"/>
    <n v="0"/>
    <n v="30"/>
    <x v="8"/>
    <x v="33"/>
    <n v="0.30031948881789139"/>
    <n v="0.11070110701107011"/>
    <n v="219"/>
    <n v="241"/>
    <n v="15"/>
    <n v="0.44460227272727271"/>
    <n v="0.13352272727272727"/>
    <n v="0.38494318181818182"/>
    <n v="4.261363636363636E-2"/>
    <n v="0.41477272727272729"/>
  </r>
  <r>
    <x v="231"/>
    <n v="3"/>
    <n v="316"/>
    <n v="0"/>
    <n v="94"/>
    <n v="1"/>
    <n v="272"/>
    <n v="0"/>
    <n v="30"/>
    <x v="8"/>
    <x v="33"/>
    <n v="0.29746835443037972"/>
    <n v="0.11029411764705882"/>
    <n v="222"/>
    <n v="242"/>
    <n v="15"/>
    <n v="0.44886363636363635"/>
    <n v="0.13352272727272727"/>
    <n v="0.38636363636363635"/>
    <n v="4.261363636363636E-2"/>
    <n v="0.41761363636363635"/>
  </r>
  <r>
    <x v="232"/>
    <n v="3"/>
    <n v="319"/>
    <n v="0"/>
    <n v="94"/>
    <n v="0"/>
    <n v="272"/>
    <n v="0"/>
    <n v="30"/>
    <x v="8"/>
    <x v="33"/>
    <n v="0.29467084639498431"/>
    <n v="0.11029411764705882"/>
    <n v="225"/>
    <n v="242"/>
    <n v="15"/>
    <n v="0.453125"/>
    <n v="0.13352272727272727"/>
    <n v="0.38636363636363635"/>
    <n v="4.261363636363636E-2"/>
    <n v="0.41974431818181818"/>
  </r>
  <r>
    <x v="233"/>
    <n v="3"/>
    <n v="322"/>
    <n v="0"/>
    <n v="94"/>
    <n v="1"/>
    <n v="273"/>
    <n v="0"/>
    <n v="30"/>
    <x v="8"/>
    <x v="33"/>
    <n v="0.29192546583850931"/>
    <n v="0.10989010989010989"/>
    <n v="228"/>
    <n v="243"/>
    <n v="15"/>
    <n v="0.45738636363636365"/>
    <n v="0.13352272727272727"/>
    <n v="0.38778409090909088"/>
    <n v="4.261363636363636E-2"/>
    <n v="0.42258522727272729"/>
  </r>
  <r>
    <x v="234"/>
    <n v="3"/>
    <n v="325"/>
    <n v="0"/>
    <n v="94"/>
    <n v="2"/>
    <n v="275"/>
    <n v="0"/>
    <n v="30"/>
    <x v="8"/>
    <x v="33"/>
    <n v="0.28923076923076924"/>
    <n v="0.10909090909090909"/>
    <n v="231"/>
    <n v="245"/>
    <n v="15"/>
    <n v="0.46164772727272729"/>
    <n v="0.13352272727272727"/>
    <n v="0.390625"/>
    <n v="4.261363636363636E-2"/>
    <n v="0.42613636363636365"/>
  </r>
  <r>
    <x v="235"/>
    <n v="3"/>
    <n v="328"/>
    <n v="0"/>
    <n v="94"/>
    <n v="2"/>
    <n v="277"/>
    <n v="0"/>
    <n v="30"/>
    <x v="8"/>
    <x v="33"/>
    <n v="0.28658536585365851"/>
    <n v="0.10830324909747292"/>
    <n v="234"/>
    <n v="247"/>
    <n v="15"/>
    <n v="0.46590909090909088"/>
    <n v="0.13352272727272727"/>
    <n v="0.39346590909090912"/>
    <n v="4.261363636363636E-2"/>
    <n v="0.4296875"/>
  </r>
  <r>
    <x v="236"/>
    <n v="0"/>
    <n v="328"/>
    <n v="0"/>
    <n v="94"/>
    <n v="1"/>
    <n v="278"/>
    <n v="0"/>
    <n v="30"/>
    <x v="8"/>
    <x v="33"/>
    <n v="0.28658536585365851"/>
    <n v="0.1079136690647482"/>
    <n v="234"/>
    <n v="248"/>
    <n v="15"/>
    <n v="0.46590909090909088"/>
    <n v="0.13352272727272727"/>
    <n v="0.39488636363636365"/>
    <n v="4.261363636363636E-2"/>
    <n v="0.43039772727272729"/>
  </r>
  <r>
    <x v="237"/>
    <n v="0"/>
    <n v="328"/>
    <n v="0"/>
    <n v="94"/>
    <n v="3"/>
    <n v="281"/>
    <n v="0"/>
    <n v="30"/>
    <x v="8"/>
    <x v="34"/>
    <n v="0.28658536585365851"/>
    <n v="0.10676156583629894"/>
    <n v="234"/>
    <n v="251"/>
    <n v="15"/>
    <n v="0.46590909090909088"/>
    <n v="0.13352272727272727"/>
    <n v="0.39914772727272729"/>
    <n v="4.261363636363636E-2"/>
    <n v="0.43252840909090906"/>
  </r>
  <r>
    <x v="238"/>
    <n v="3"/>
    <n v="331"/>
    <n v="0"/>
    <n v="94"/>
    <n v="2"/>
    <n v="283"/>
    <n v="0"/>
    <n v="30"/>
    <x v="8"/>
    <x v="34"/>
    <n v="0.28398791540785501"/>
    <n v="0.10600706713780919"/>
    <n v="237"/>
    <n v="253"/>
    <n v="15"/>
    <n v="0.47017045454545453"/>
    <n v="0.13352272727272727"/>
    <n v="0.40198863636363635"/>
    <n v="4.261363636363636E-2"/>
    <n v="0.43607954545454541"/>
  </r>
  <r>
    <x v="239"/>
    <n v="3"/>
    <n v="334"/>
    <n v="0"/>
    <n v="94"/>
    <n v="1"/>
    <n v="284"/>
    <n v="0"/>
    <n v="30"/>
    <x v="8"/>
    <x v="34"/>
    <n v="0.28143712574850299"/>
    <n v="0.10563380281690141"/>
    <n v="240"/>
    <n v="254"/>
    <n v="15"/>
    <n v="0.47443181818181818"/>
    <n v="0.13352272727272727"/>
    <n v="0.40340909090909088"/>
    <n v="4.261363636363636E-2"/>
    <n v="0.43892045454545453"/>
  </r>
  <r>
    <x v="240"/>
    <n v="3"/>
    <n v="337"/>
    <n v="0"/>
    <n v="94"/>
    <n v="3"/>
    <n v="287"/>
    <n v="0"/>
    <n v="30"/>
    <x v="8"/>
    <x v="34"/>
    <n v="0.27893175074183979"/>
    <n v="0.10452961672473868"/>
    <n v="243"/>
    <n v="257"/>
    <n v="15"/>
    <n v="0.47869318181818182"/>
    <n v="0.13352272727272727"/>
    <n v="0.40767045454545453"/>
    <n v="4.261363636363636E-2"/>
    <n v="0.44318181818181818"/>
  </r>
  <r>
    <x v="241"/>
    <n v="3"/>
    <n v="340"/>
    <n v="0"/>
    <n v="94"/>
    <n v="4"/>
    <n v="291"/>
    <n v="0"/>
    <n v="30"/>
    <x v="8"/>
    <x v="34"/>
    <n v="0.27647058823529413"/>
    <n v="0.10309278350515463"/>
    <n v="246"/>
    <n v="261"/>
    <n v="15"/>
    <n v="0.48295454545454547"/>
    <n v="0.13352272727272727"/>
    <n v="0.41335227272727271"/>
    <n v="4.261363636363636E-2"/>
    <n v="0.44815340909090906"/>
  </r>
  <r>
    <x v="242"/>
    <n v="3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3"/>
    <n v="0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4"/>
    <n v="0"/>
    <n v="343"/>
    <n v="0"/>
    <n v="94"/>
    <n v="2"/>
    <n v="293"/>
    <n v="0"/>
    <n v="30"/>
    <x v="8"/>
    <x v="35"/>
    <n v="0.27405247813411077"/>
    <n v="0.10238907849829351"/>
    <n v="249"/>
    <n v="263"/>
    <n v="15"/>
    <n v="0.48721590909090912"/>
    <n v="0.13352272727272727"/>
    <n v="0.41619318181818182"/>
    <n v="4.261363636363636E-2"/>
    <n v="0.45170454545454547"/>
  </r>
  <r>
    <x v="245"/>
    <n v="3"/>
    <n v="346"/>
    <n v="0"/>
    <n v="94"/>
    <n v="1"/>
    <n v="294"/>
    <n v="0"/>
    <n v="30"/>
    <x v="8"/>
    <x v="35"/>
    <n v="0.27167630057803466"/>
    <n v="0.10204081632653061"/>
    <n v="252"/>
    <n v="264"/>
    <n v="15"/>
    <n v="0.49147727272727271"/>
    <n v="0.13352272727272727"/>
    <n v="0.41761363636363635"/>
    <n v="4.261363636363636E-2"/>
    <n v="0.45454545454545453"/>
  </r>
  <r>
    <x v="246"/>
    <n v="3"/>
    <n v="349"/>
    <n v="0"/>
    <n v="94"/>
    <n v="1"/>
    <n v="295"/>
    <n v="0"/>
    <n v="30"/>
    <x v="8"/>
    <x v="35"/>
    <n v="0.2693409742120344"/>
    <n v="0.10169491525423729"/>
    <n v="255"/>
    <n v="265"/>
    <n v="15"/>
    <n v="0.49573863636363635"/>
    <n v="0.13352272727272727"/>
    <n v="0.41903409090909088"/>
    <n v="4.261363636363636E-2"/>
    <n v="0.45738636363636365"/>
  </r>
  <r>
    <x v="247"/>
    <n v="3"/>
    <n v="352"/>
    <n v="0"/>
    <n v="94"/>
    <n v="3"/>
    <n v="298"/>
    <n v="0"/>
    <n v="30"/>
    <x v="8"/>
    <x v="35"/>
    <n v="0.26704545454545453"/>
    <n v="0.10067114093959731"/>
    <n v="258"/>
    <n v="268"/>
    <n v="15"/>
    <n v="0.5"/>
    <n v="0.13352272727272727"/>
    <n v="0.42329545454545453"/>
    <n v="4.261363636363636E-2"/>
    <n v="0.46164772727272729"/>
  </r>
  <r>
    <x v="248"/>
    <n v="3"/>
    <n v="355"/>
    <n v="0"/>
    <n v="94"/>
    <n v="3"/>
    <n v="301"/>
    <n v="0"/>
    <n v="30"/>
    <x v="8"/>
    <x v="35"/>
    <n v="0.26478873239436618"/>
    <n v="9.9667774086378738E-2"/>
    <n v="261"/>
    <n v="271"/>
    <n v="15"/>
    <n v="0.50426136363636365"/>
    <n v="0.13352272727272727"/>
    <n v="0.42755681818181818"/>
    <n v="4.261363636363636E-2"/>
    <n v="0.46590909090909094"/>
  </r>
  <r>
    <x v="249"/>
    <n v="3"/>
    <n v="358"/>
    <n v="0"/>
    <n v="94"/>
    <n v="2"/>
    <n v="303"/>
    <n v="0"/>
    <n v="30"/>
    <x v="8"/>
    <x v="35"/>
    <n v="0.26256983240223464"/>
    <n v="9.9009900990099015E-2"/>
    <n v="264"/>
    <n v="273"/>
    <n v="15"/>
    <n v="0.50852272727272729"/>
    <n v="0.13352272727272727"/>
    <n v="0.43039772727272729"/>
    <n v="4.261363636363636E-2"/>
    <n v="0.46946022727272729"/>
  </r>
  <r>
    <x v="250"/>
    <n v="0"/>
    <n v="358"/>
    <n v="0"/>
    <n v="94"/>
    <n v="2"/>
    <n v="305"/>
    <n v="0"/>
    <n v="30"/>
    <x v="8"/>
    <x v="35"/>
    <n v="0.26256983240223464"/>
    <n v="9.8360655737704916E-2"/>
    <n v="264"/>
    <n v="275"/>
    <n v="15"/>
    <n v="0.50852272727272729"/>
    <n v="0.13352272727272727"/>
    <n v="0.43323863636363635"/>
    <n v="4.261363636363636E-2"/>
    <n v="0.47088068181818182"/>
  </r>
  <r>
    <x v="251"/>
    <n v="0"/>
    <n v="358"/>
    <n v="0"/>
    <n v="94"/>
    <n v="2"/>
    <n v="307"/>
    <n v="0"/>
    <n v="30"/>
    <x v="8"/>
    <x v="36"/>
    <n v="0.26256983240223464"/>
    <n v="9.7719869706840393E-2"/>
    <n v="264"/>
    <n v="277"/>
    <n v="15"/>
    <n v="0.50852272727272729"/>
    <n v="0.13352272727272727"/>
    <n v="0.43607954545454547"/>
    <n v="4.261363636363636E-2"/>
    <n v="0.47230113636363635"/>
  </r>
  <r>
    <x v="252"/>
    <n v="3"/>
    <n v="361"/>
    <n v="0"/>
    <n v="94"/>
    <n v="1"/>
    <n v="308"/>
    <n v="0"/>
    <n v="30"/>
    <x v="8"/>
    <x v="36"/>
    <n v="0.26038781163434904"/>
    <n v="9.7402597402597407E-2"/>
    <n v="267"/>
    <n v="278"/>
    <n v="15"/>
    <n v="0.51278409090909094"/>
    <n v="0.13352272727272727"/>
    <n v="0.4375"/>
    <n v="4.261363636363636E-2"/>
    <n v="0.47514204545454547"/>
  </r>
  <r>
    <x v="253"/>
    <n v="3"/>
    <n v="364"/>
    <n v="0"/>
    <n v="94"/>
    <n v="2"/>
    <n v="310"/>
    <n v="0"/>
    <n v="30"/>
    <x v="8"/>
    <x v="36"/>
    <n v="0.25824175824175827"/>
    <n v="9.6774193548387094E-2"/>
    <n v="270"/>
    <n v="280"/>
    <n v="15"/>
    <n v="0.51704545454545459"/>
    <n v="0.13352272727272727"/>
    <n v="0.44034090909090912"/>
    <n v="4.261363636363636E-2"/>
    <n v="0.47869318181818188"/>
  </r>
  <r>
    <x v="254"/>
    <n v="3"/>
    <n v="367"/>
    <n v="0"/>
    <n v="94"/>
    <n v="3"/>
    <n v="313"/>
    <n v="0"/>
    <n v="30"/>
    <x v="8"/>
    <x v="36"/>
    <n v="0.2561307901907357"/>
    <n v="9.5846645367412137E-2"/>
    <n v="273"/>
    <n v="283"/>
    <n v="15"/>
    <n v="0.52130681818181823"/>
    <n v="0.13352272727272727"/>
    <n v="0.44460227272727271"/>
    <n v="4.261363636363636E-2"/>
    <n v="0.48295454545454547"/>
  </r>
  <r>
    <x v="255"/>
    <n v="3"/>
    <n v="370"/>
    <n v="0"/>
    <n v="94"/>
    <n v="3"/>
    <n v="316"/>
    <n v="0"/>
    <n v="30"/>
    <x v="8"/>
    <x v="36"/>
    <n v="0.25405405405405407"/>
    <n v="9.49367088607595E-2"/>
    <n v="276"/>
    <n v="286"/>
    <n v="15"/>
    <n v="0.52556818181818177"/>
    <n v="0.13352272727272727"/>
    <n v="0.44886363636363635"/>
    <n v="4.261363636363636E-2"/>
    <n v="0.48721590909090906"/>
  </r>
  <r>
    <x v="256"/>
    <n v="3"/>
    <n v="373"/>
    <n v="0"/>
    <n v="94"/>
    <n v="2"/>
    <n v="318"/>
    <n v="0"/>
    <n v="30"/>
    <x v="8"/>
    <x v="36"/>
    <n v="0.25201072386058981"/>
    <n v="9.4339622641509441E-2"/>
    <n v="279"/>
    <n v="288"/>
    <n v="15"/>
    <n v="0.52982954545454541"/>
    <n v="0.13352272727272727"/>
    <n v="0.45170454545454547"/>
    <n v="4.261363636363636E-2"/>
    <n v="0.49076704545454541"/>
  </r>
  <r>
    <x v="257"/>
    <n v="0"/>
    <n v="373"/>
    <n v="0"/>
    <n v="94"/>
    <n v="1"/>
    <n v="319"/>
    <n v="0"/>
    <n v="30"/>
    <x v="8"/>
    <x v="36"/>
    <n v="0.25201072386058981"/>
    <n v="9.4043887147335428E-2"/>
    <n v="279"/>
    <n v="289"/>
    <n v="15"/>
    <n v="0.52982954545454541"/>
    <n v="0.13352272727272727"/>
    <n v="0.453125"/>
    <n v="4.261363636363636E-2"/>
    <n v="0.49147727272727271"/>
  </r>
  <r>
    <x v="258"/>
    <n v="0"/>
    <n v="373"/>
    <n v="0"/>
    <n v="94"/>
    <n v="2"/>
    <n v="321"/>
    <n v="0"/>
    <n v="30"/>
    <x v="9"/>
    <x v="37"/>
    <n v="0.25201072386058981"/>
    <n v="9.3457943925233641E-2"/>
    <n v="279"/>
    <n v="291"/>
    <n v="15"/>
    <n v="0.52982954545454541"/>
    <n v="0.13352272727272727"/>
    <n v="0.45596590909090912"/>
    <n v="4.261363636363636E-2"/>
    <n v="0.49289772727272729"/>
  </r>
  <r>
    <x v="259"/>
    <n v="3"/>
    <n v="376"/>
    <n v="0"/>
    <n v="94"/>
    <n v="2"/>
    <n v="323"/>
    <n v="0"/>
    <n v="30"/>
    <x v="9"/>
    <x v="37"/>
    <n v="0.25"/>
    <n v="9.2879256965944276E-2"/>
    <n v="282"/>
    <n v="293"/>
    <n v="15"/>
    <n v="0.53409090909090906"/>
    <n v="0.13352272727272727"/>
    <n v="0.45880681818181818"/>
    <n v="4.261363636363636E-2"/>
    <n v="0.49644886363636365"/>
  </r>
  <r>
    <x v="260"/>
    <n v="3"/>
    <n v="379"/>
    <n v="0"/>
    <n v="94"/>
    <n v="2"/>
    <n v="325"/>
    <n v="0"/>
    <n v="30"/>
    <x v="9"/>
    <x v="37"/>
    <n v="0.24802110817941952"/>
    <n v="9.2307692307692313E-2"/>
    <n v="285"/>
    <n v="295"/>
    <n v="15"/>
    <n v="0.53835227272727271"/>
    <n v="0.13352272727272727"/>
    <n v="0.46164772727272729"/>
    <n v="4.261363636363636E-2"/>
    <n v="0.5"/>
  </r>
  <r>
    <x v="261"/>
    <n v="3"/>
    <n v="382"/>
    <n v="0"/>
    <n v="94"/>
    <n v="3"/>
    <n v="328"/>
    <n v="0"/>
    <n v="30"/>
    <x v="9"/>
    <x v="37"/>
    <n v="0.24607329842931938"/>
    <n v="9.1463414634146339E-2"/>
    <n v="288"/>
    <n v="298"/>
    <n v="15"/>
    <n v="0.54261363636363635"/>
    <n v="0.13352272727272727"/>
    <n v="0.46590909090909088"/>
    <n v="4.261363636363636E-2"/>
    <n v="0.50426136363636365"/>
  </r>
  <r>
    <x v="262"/>
    <n v="3"/>
    <n v="385"/>
    <n v="0"/>
    <n v="94"/>
    <n v="3"/>
    <n v="331"/>
    <n v="0"/>
    <n v="30"/>
    <x v="9"/>
    <x v="37"/>
    <n v="0.24415584415584415"/>
    <n v="9.0634441087613288E-2"/>
    <n v="291"/>
    <n v="301"/>
    <n v="15"/>
    <n v="0.546875"/>
    <n v="0.13352272727272727"/>
    <n v="0.47017045454545453"/>
    <n v="4.261363636363636E-2"/>
    <n v="0.50852272727272729"/>
  </r>
  <r>
    <x v="263"/>
    <n v="3"/>
    <n v="388"/>
    <n v="0"/>
    <n v="94"/>
    <n v="1"/>
    <n v="332"/>
    <n v="0"/>
    <n v="30"/>
    <x v="9"/>
    <x v="37"/>
    <n v="0.2422680412371134"/>
    <n v="9.036144578313253E-2"/>
    <n v="294"/>
    <n v="302"/>
    <n v="15"/>
    <n v="0.55113636363636365"/>
    <n v="0.13352272727272727"/>
    <n v="0.47159090909090912"/>
    <n v="4.261363636363636E-2"/>
    <n v="0.51136363636363635"/>
  </r>
  <r>
    <x v="264"/>
    <n v="0"/>
    <n v="388"/>
    <n v="0"/>
    <n v="94"/>
    <n v="1"/>
    <n v="333"/>
    <n v="0"/>
    <n v="30"/>
    <x v="9"/>
    <x v="37"/>
    <n v="0.2422680412371134"/>
    <n v="9.0090090090090086E-2"/>
    <n v="294"/>
    <n v="303"/>
    <n v="15"/>
    <n v="0.55113636363636365"/>
    <n v="0.13352272727272727"/>
    <n v="0.47301136363636365"/>
    <n v="4.261363636363636E-2"/>
    <n v="0.51207386363636365"/>
  </r>
  <r>
    <x v="265"/>
    <n v="0"/>
    <n v="388"/>
    <n v="0"/>
    <n v="94"/>
    <n v="4"/>
    <n v="337"/>
    <n v="0"/>
    <n v="30"/>
    <x v="9"/>
    <x v="38"/>
    <n v="0.2422680412371134"/>
    <n v="8.9020771513353122E-2"/>
    <n v="294"/>
    <n v="307"/>
    <n v="15"/>
    <n v="0.55113636363636365"/>
    <n v="0.13352272727272727"/>
    <n v="0.47869318181818182"/>
    <n v="4.261363636363636E-2"/>
    <n v="0.51491477272727271"/>
  </r>
  <r>
    <x v="266"/>
    <n v="3"/>
    <n v="391"/>
    <n v="0"/>
    <n v="94"/>
    <n v="2"/>
    <n v="339"/>
    <n v="0"/>
    <n v="30"/>
    <x v="9"/>
    <x v="38"/>
    <n v="0.24040920716112532"/>
    <n v="8.8495575221238937E-2"/>
    <n v="297"/>
    <n v="309"/>
    <n v="15"/>
    <n v="0.55539772727272729"/>
    <n v="0.13352272727272727"/>
    <n v="0.48153409090909088"/>
    <n v="4.261363636363636E-2"/>
    <n v="0.51846590909090906"/>
  </r>
  <r>
    <x v="267"/>
    <n v="3"/>
    <n v="394"/>
    <n v="0"/>
    <n v="94"/>
    <n v="1"/>
    <n v="340"/>
    <n v="0"/>
    <n v="30"/>
    <x v="9"/>
    <x v="38"/>
    <n v="0.23857868020304568"/>
    <n v="8.8235294117647065E-2"/>
    <n v="300"/>
    <n v="310"/>
    <n v="15"/>
    <n v="0.55965909090909094"/>
    <n v="0.13352272727272727"/>
    <n v="0.48295454545454547"/>
    <n v="4.261363636363636E-2"/>
    <n v="0.52130681818181823"/>
  </r>
  <r>
    <x v="268"/>
    <n v="3"/>
    <n v="397"/>
    <n v="0"/>
    <n v="94"/>
    <n v="3"/>
    <n v="343"/>
    <n v="0"/>
    <n v="30"/>
    <x v="9"/>
    <x v="38"/>
    <n v="0.23677581863979849"/>
    <n v="8.7463556851311949E-2"/>
    <n v="303"/>
    <n v="313"/>
    <n v="15"/>
    <n v="0.56392045454545459"/>
    <n v="0.13352272727272727"/>
    <n v="0.48721590909090912"/>
    <n v="4.261363636363636E-2"/>
    <n v="0.52556818181818188"/>
  </r>
  <r>
    <x v="269"/>
    <n v="3"/>
    <n v="400"/>
    <n v="0"/>
    <n v="94"/>
    <n v="3"/>
    <n v="346"/>
    <n v="0"/>
    <n v="30"/>
    <x v="9"/>
    <x v="38"/>
    <n v="0.23499999999999999"/>
    <n v="8.6705202312138727E-2"/>
    <n v="306"/>
    <n v="316"/>
    <n v="15"/>
    <n v="0.56818181818181823"/>
    <n v="0.13352272727272727"/>
    <n v="0.49147727272727271"/>
    <n v="4.261363636363636E-2"/>
    <n v="0.52982954545454541"/>
  </r>
  <r>
    <x v="270"/>
    <n v="3"/>
    <n v="403"/>
    <n v="0"/>
    <n v="94"/>
    <n v="1"/>
    <n v="347"/>
    <n v="0"/>
    <n v="30"/>
    <x v="9"/>
    <x v="38"/>
    <n v="0.23325062034739455"/>
    <n v="8.645533141210375E-2"/>
    <n v="309"/>
    <n v="317"/>
    <n v="15"/>
    <n v="0.57244318181818177"/>
    <n v="0.13352272727272727"/>
    <n v="0.49289772727272729"/>
    <n v="4.261363636363636E-2"/>
    <n v="0.53267045454545459"/>
  </r>
  <r>
    <x v="271"/>
    <n v="0"/>
    <n v="403"/>
    <n v="0"/>
    <n v="94"/>
    <n v="2"/>
    <n v="349"/>
    <n v="0"/>
    <n v="30"/>
    <x v="9"/>
    <x v="38"/>
    <n v="0.23325062034739455"/>
    <n v="8.5959885386819479E-2"/>
    <n v="309"/>
    <n v="319"/>
    <n v="15"/>
    <n v="0.57244318181818177"/>
    <n v="0.13352272727272727"/>
    <n v="0.49573863636363635"/>
    <n v="4.261363636363636E-2"/>
    <n v="0.53409090909090906"/>
  </r>
  <r>
    <x v="272"/>
    <n v="0"/>
    <n v="403"/>
    <n v="0"/>
    <n v="94"/>
    <n v="4"/>
    <n v="353"/>
    <n v="0"/>
    <n v="30"/>
    <x v="9"/>
    <x v="39"/>
    <n v="0.23325062034739455"/>
    <n v="8.4985835694050993E-2"/>
    <n v="309"/>
    <n v="323"/>
    <n v="15"/>
    <n v="0.57244318181818177"/>
    <n v="0.13352272727272727"/>
    <n v="0.50142045454545459"/>
    <n v="4.261363636363636E-2"/>
    <n v="0.53693181818181812"/>
  </r>
  <r>
    <x v="273"/>
    <n v="3"/>
    <n v="406"/>
    <n v="0"/>
    <n v="94"/>
    <n v="1"/>
    <n v="354"/>
    <n v="0"/>
    <n v="30"/>
    <x v="9"/>
    <x v="39"/>
    <n v="0.23152709359605911"/>
    <n v="8.4745762711864403E-2"/>
    <n v="312"/>
    <n v="324"/>
    <n v="15"/>
    <n v="0.57670454545454541"/>
    <n v="0.13352272727272727"/>
    <n v="0.50284090909090906"/>
    <n v="4.261363636363636E-2"/>
    <n v="0.53977272727272729"/>
  </r>
  <r>
    <x v="274"/>
    <n v="3"/>
    <n v="409"/>
    <n v="0"/>
    <n v="94"/>
    <n v="1"/>
    <n v="355"/>
    <n v="0"/>
    <n v="30"/>
    <x v="9"/>
    <x v="39"/>
    <n v="0.22982885085574573"/>
    <n v="8.4507042253521125E-2"/>
    <n v="315"/>
    <n v="325"/>
    <n v="15"/>
    <n v="0.58096590909090906"/>
    <n v="0.13352272727272727"/>
    <n v="0.50426136363636365"/>
    <n v="4.261363636363636E-2"/>
    <n v="0.54261363636363635"/>
  </r>
  <r>
    <x v="275"/>
    <n v="3"/>
    <n v="412"/>
    <n v="0"/>
    <n v="94"/>
    <n v="3"/>
    <n v="358"/>
    <n v="0"/>
    <n v="30"/>
    <x v="9"/>
    <x v="39"/>
    <n v="0.22815533980582525"/>
    <n v="8.3798882681564241E-2"/>
    <n v="318"/>
    <n v="328"/>
    <n v="15"/>
    <n v="0.58522727272727271"/>
    <n v="0.13352272727272727"/>
    <n v="0.50852272727272729"/>
    <n v="4.261363636363636E-2"/>
    <n v="0.546875"/>
  </r>
  <r>
    <x v="276"/>
    <n v="3"/>
    <n v="415"/>
    <n v="0"/>
    <n v="94"/>
    <n v="3"/>
    <n v="361"/>
    <n v="0"/>
    <n v="30"/>
    <x v="9"/>
    <x v="39"/>
    <n v="0.22650602409638554"/>
    <n v="8.3102493074792241E-2"/>
    <n v="321"/>
    <n v="331"/>
    <n v="15"/>
    <n v="0.58948863636363635"/>
    <n v="0.13352272727272727"/>
    <n v="0.51278409090909094"/>
    <n v="4.261363636363636E-2"/>
    <n v="0.55113636363636365"/>
  </r>
  <r>
    <x v="277"/>
    <n v="3"/>
    <n v="418"/>
    <n v="0"/>
    <n v="94"/>
    <n v="2"/>
    <n v="363"/>
    <n v="0"/>
    <n v="30"/>
    <x v="9"/>
    <x v="39"/>
    <n v="0.22488038277511962"/>
    <n v="8.2644628099173556E-2"/>
    <n v="324"/>
    <n v="333"/>
    <n v="15"/>
    <n v="0.59375"/>
    <n v="0.13352272727272727"/>
    <n v="0.515625"/>
    <n v="4.261363636363636E-2"/>
    <n v="0.5546875"/>
  </r>
  <r>
    <x v="278"/>
    <n v="0"/>
    <n v="418"/>
    <n v="0"/>
    <n v="94"/>
    <n v="2"/>
    <n v="365"/>
    <n v="0"/>
    <n v="30"/>
    <x v="9"/>
    <x v="39"/>
    <n v="0.22488038277511962"/>
    <n v="8.2191780821917804E-2"/>
    <n v="324"/>
    <n v="335"/>
    <n v="15"/>
    <n v="0.59375"/>
    <n v="0.13352272727272727"/>
    <n v="0.51846590909090906"/>
    <n v="4.261363636363636E-2"/>
    <n v="0.55610795454545459"/>
  </r>
  <r>
    <x v="279"/>
    <n v="0"/>
    <n v="418"/>
    <n v="0"/>
    <n v="94"/>
    <n v="2"/>
    <n v="367"/>
    <n v="0"/>
    <n v="30"/>
    <x v="9"/>
    <x v="40"/>
    <n v="0.22488038277511962"/>
    <n v="8.1743869209809264E-2"/>
    <n v="324"/>
    <n v="337"/>
    <n v="15"/>
    <n v="0.59375"/>
    <n v="0.13352272727272727"/>
    <n v="0.52130681818181823"/>
    <n v="4.261363636363636E-2"/>
    <n v="0.55752840909090917"/>
  </r>
  <r>
    <x v="280"/>
    <n v="3"/>
    <n v="421"/>
    <n v="0"/>
    <n v="94"/>
    <n v="1"/>
    <n v="368"/>
    <n v="0"/>
    <n v="30"/>
    <x v="9"/>
    <x v="40"/>
    <n v="0.22327790973871733"/>
    <n v="8.1521739130434784E-2"/>
    <n v="327"/>
    <n v="338"/>
    <n v="15"/>
    <n v="0.59801136363636365"/>
    <n v="0.13352272727272727"/>
    <n v="0.52272727272727271"/>
    <n v="4.261363636363636E-2"/>
    <n v="0.56036931818181812"/>
  </r>
  <r>
    <x v="281"/>
    <n v="3"/>
    <n v="424"/>
    <n v="0"/>
    <n v="94"/>
    <n v="2"/>
    <n v="370"/>
    <n v="0"/>
    <n v="30"/>
    <x v="9"/>
    <x v="40"/>
    <n v="0.22169811320754718"/>
    <n v="8.1081081081081086E-2"/>
    <n v="330"/>
    <n v="340"/>
    <n v="15"/>
    <n v="0.60227272727272729"/>
    <n v="0.13352272727272727"/>
    <n v="0.52556818181818177"/>
    <n v="4.261363636363636E-2"/>
    <n v="0.56392045454545459"/>
  </r>
  <r>
    <x v="282"/>
    <n v="3"/>
    <n v="427"/>
    <n v="0"/>
    <n v="94"/>
    <n v="3"/>
    <n v="373"/>
    <n v="0"/>
    <n v="30"/>
    <x v="9"/>
    <x v="40"/>
    <n v="0.22014051522248243"/>
    <n v="8.0428954423592491E-2"/>
    <n v="333"/>
    <n v="343"/>
    <n v="15"/>
    <n v="0.60653409090909094"/>
    <n v="0.13352272727272727"/>
    <n v="0.52982954545454541"/>
    <n v="4.261363636363636E-2"/>
    <n v="0.56818181818181812"/>
  </r>
  <r>
    <x v="283"/>
    <n v="3"/>
    <n v="430"/>
    <n v="0"/>
    <n v="94"/>
    <n v="3"/>
    <n v="376"/>
    <n v="0"/>
    <n v="30"/>
    <x v="9"/>
    <x v="40"/>
    <n v="0.21860465116279071"/>
    <n v="7.9787234042553196E-2"/>
    <n v="336"/>
    <n v="346"/>
    <n v="15"/>
    <n v="0.61079545454545459"/>
    <n v="0.13352272727272727"/>
    <n v="0.53409090909090906"/>
    <n v="4.261363636363636E-2"/>
    <n v="0.57244318181818188"/>
  </r>
  <r>
    <x v="284"/>
    <n v="3"/>
    <n v="433"/>
    <n v="0"/>
    <n v="94"/>
    <n v="2"/>
    <n v="378"/>
    <n v="0"/>
    <n v="30"/>
    <x v="9"/>
    <x v="40"/>
    <n v="0.21709006928406466"/>
    <n v="7.9365079365079361E-2"/>
    <n v="339"/>
    <n v="348"/>
    <n v="15"/>
    <n v="0.61505681818181823"/>
    <n v="0.13352272727272727"/>
    <n v="0.53693181818181823"/>
    <n v="4.261363636363636E-2"/>
    <n v="0.57599431818181823"/>
  </r>
  <r>
    <x v="285"/>
    <n v="0"/>
    <n v="433"/>
    <n v="0"/>
    <n v="94"/>
    <n v="1"/>
    <n v="379"/>
    <n v="0"/>
    <n v="30"/>
    <x v="9"/>
    <x v="40"/>
    <n v="0.21709006928406466"/>
    <n v="7.9155672823219003E-2"/>
    <n v="339"/>
    <n v="349"/>
    <n v="15"/>
    <n v="0.61505681818181823"/>
    <n v="0.13352272727272727"/>
    <n v="0.53835227272727271"/>
    <n v="4.261363636363636E-2"/>
    <n v="0.57670454545454541"/>
  </r>
  <r>
    <x v="286"/>
    <n v="0"/>
    <n v="433"/>
    <n v="0"/>
    <n v="94"/>
    <n v="2"/>
    <n v="381"/>
    <n v="0"/>
    <n v="30"/>
    <x v="9"/>
    <x v="41"/>
    <n v="0.21709006928406466"/>
    <n v="7.874015748031496E-2"/>
    <n v="339"/>
    <n v="351"/>
    <n v="3"/>
    <n v="0.61505681818181823"/>
    <n v="0.13352272727272727"/>
    <n v="0.54119318181818177"/>
    <n v="4.261363636363636E-2"/>
    <n v="0.578125"/>
  </r>
  <r>
    <x v="287"/>
    <n v="3"/>
    <n v="436"/>
    <n v="0"/>
    <n v="94"/>
    <n v="2"/>
    <n v="383"/>
    <n v="0"/>
    <n v="30"/>
    <x v="9"/>
    <x v="41"/>
    <n v="0.21559633027522937"/>
    <n v="7.8328981723237601E-2"/>
    <n v="342"/>
    <n v="353"/>
    <n v="3"/>
    <n v="0.61931818181818177"/>
    <n v="0.13352272727272727"/>
    <n v="0.54403409090909094"/>
    <n v="4.261363636363636E-2"/>
    <n v="0.58167613636363635"/>
  </r>
  <r>
    <x v="288"/>
    <n v="3"/>
    <n v="439"/>
    <n v="0"/>
    <n v="94"/>
    <n v="2"/>
    <n v="385"/>
    <n v="0"/>
    <n v="30"/>
    <x v="10"/>
    <x v="41"/>
    <n v="0.21412300683371299"/>
    <n v="7.792207792207792E-2"/>
    <n v="345"/>
    <n v="355"/>
    <n v="12"/>
    <n v="0.62357954545454541"/>
    <n v="0.13352272727272727"/>
    <n v="0.546875"/>
    <n v="4.261363636363636E-2"/>
    <n v="0.58522727272727271"/>
  </r>
  <r>
    <x v="289"/>
    <n v="3"/>
    <n v="442"/>
    <n v="0"/>
    <n v="94"/>
    <n v="3"/>
    <n v="388"/>
    <n v="0"/>
    <n v="30"/>
    <x v="10"/>
    <x v="41"/>
    <n v="0.21266968325791855"/>
    <n v="7.7319587628865982E-2"/>
    <n v="348"/>
    <n v="358"/>
    <n v="12"/>
    <n v="0.62784090909090906"/>
    <n v="0.13352272727272727"/>
    <n v="0.55113636363636365"/>
    <n v="4.261363636363636E-2"/>
    <n v="0.58948863636363635"/>
  </r>
  <r>
    <x v="290"/>
    <n v="3"/>
    <n v="445"/>
    <n v="0"/>
    <n v="94"/>
    <n v="3"/>
    <n v="391"/>
    <n v="0"/>
    <n v="30"/>
    <x v="10"/>
    <x v="41"/>
    <n v="0.21123595505617979"/>
    <n v="7.6726342710997444E-2"/>
    <n v="351"/>
    <n v="361"/>
    <n v="12"/>
    <n v="0.63210227272727271"/>
    <n v="0.13352272727272727"/>
    <n v="0.55539772727272729"/>
    <n v="4.261363636363636E-2"/>
    <n v="0.59375"/>
  </r>
  <r>
    <x v="291"/>
    <n v="3"/>
    <n v="448"/>
    <n v="0"/>
    <n v="94"/>
    <n v="1"/>
    <n v="392"/>
    <n v="0"/>
    <n v="30"/>
    <x v="10"/>
    <x v="41"/>
    <n v="0.20982142857142858"/>
    <n v="7.6530612244897961E-2"/>
    <n v="354"/>
    <n v="362"/>
    <n v="12"/>
    <n v="0.63636363636363635"/>
    <n v="0.13352272727272727"/>
    <n v="0.55681818181818177"/>
    <n v="4.261363636363636E-2"/>
    <n v="0.59659090909090906"/>
  </r>
  <r>
    <x v="292"/>
    <n v="0"/>
    <n v="448"/>
    <n v="0"/>
    <n v="94"/>
    <n v="1"/>
    <n v="393"/>
    <n v="0"/>
    <n v="30"/>
    <x v="10"/>
    <x v="41"/>
    <n v="0.20982142857142858"/>
    <n v="7.6335877862595422E-2"/>
    <n v="354"/>
    <n v="363"/>
    <n v="12"/>
    <n v="0.63636363636363635"/>
    <n v="0.13352272727272727"/>
    <n v="0.55823863636363635"/>
    <n v="4.261363636363636E-2"/>
    <n v="0.59730113636363635"/>
  </r>
  <r>
    <x v="293"/>
    <n v="0"/>
    <n v="448"/>
    <n v="0"/>
    <n v="94"/>
    <n v="4"/>
    <n v="397"/>
    <n v="0"/>
    <n v="30"/>
    <x v="10"/>
    <x v="42"/>
    <n v="0.20982142857142858"/>
    <n v="7.5566750629722929E-2"/>
    <n v="354"/>
    <n v="367"/>
    <n v="12"/>
    <n v="0.63636363636363635"/>
    <n v="0.13352272727272727"/>
    <n v="0.56392045454545459"/>
    <n v="4.261363636363636E-2"/>
    <n v="0.60014204545454541"/>
  </r>
  <r>
    <x v="294"/>
    <n v="3"/>
    <n v="451"/>
    <n v="0"/>
    <n v="94"/>
    <n v="2"/>
    <n v="399"/>
    <n v="0"/>
    <n v="30"/>
    <x v="10"/>
    <x v="42"/>
    <n v="0.20842572062084258"/>
    <n v="7.5187969924812026E-2"/>
    <n v="357"/>
    <n v="369"/>
    <n v="12"/>
    <n v="0.640625"/>
    <n v="0.13352272727272727"/>
    <n v="0.56676136363636365"/>
    <n v="4.261363636363636E-2"/>
    <n v="0.60369318181818188"/>
  </r>
  <r>
    <x v="295"/>
    <n v="0"/>
    <n v="451"/>
    <n v="0"/>
    <n v="94"/>
    <n v="1"/>
    <n v="400"/>
    <n v="0"/>
    <n v="30"/>
    <x v="10"/>
    <x v="42"/>
    <n v="0.20842572062084258"/>
    <n v="7.4999999999999997E-2"/>
    <n v="357"/>
    <n v="370"/>
    <n v="12"/>
    <n v="0.640625"/>
    <n v="0.13352272727272727"/>
    <n v="0.56818181818181823"/>
    <n v="4.261363636363636E-2"/>
    <n v="0.60440340909090917"/>
  </r>
  <r>
    <x v="296"/>
    <n v="3"/>
    <n v="454"/>
    <n v="0"/>
    <n v="94"/>
    <n v="3"/>
    <n v="403"/>
    <n v="0"/>
    <n v="30"/>
    <x v="10"/>
    <x v="42"/>
    <n v="0.20704845814977973"/>
    <n v="7.4441687344913146E-2"/>
    <n v="360"/>
    <n v="373"/>
    <n v="12"/>
    <n v="0.64488636363636365"/>
    <n v="0.13352272727272727"/>
    <n v="0.57244318181818177"/>
    <n v="4.261363636363636E-2"/>
    <n v="0.60866477272727271"/>
  </r>
  <r>
    <x v="297"/>
    <n v="3"/>
    <n v="457"/>
    <n v="0"/>
    <n v="94"/>
    <n v="3"/>
    <n v="406"/>
    <n v="0"/>
    <n v="30"/>
    <x v="10"/>
    <x v="42"/>
    <n v="0.20568927789934355"/>
    <n v="7.3891625615763554E-2"/>
    <n v="363"/>
    <n v="376"/>
    <n v="12"/>
    <n v="0.64914772727272729"/>
    <n v="0.13352272727272727"/>
    <n v="0.57670454545454541"/>
    <n v="4.261363636363636E-2"/>
    <n v="0.61292613636363635"/>
  </r>
  <r>
    <x v="298"/>
    <n v="3"/>
    <n v="460"/>
    <n v="0"/>
    <n v="94"/>
    <n v="1"/>
    <n v="407"/>
    <n v="0"/>
    <n v="30"/>
    <x v="10"/>
    <x v="42"/>
    <n v="0.20434782608695654"/>
    <n v="7.3710073710073709E-2"/>
    <n v="366"/>
    <n v="377"/>
    <n v="12"/>
    <n v="0.65340909090909094"/>
    <n v="0.13352272727272727"/>
    <n v="0.578125"/>
    <n v="4.261363636363636E-2"/>
    <n v="0.61576704545454541"/>
  </r>
  <r>
    <x v="299"/>
    <n v="0"/>
    <n v="460"/>
    <n v="0"/>
    <n v="94"/>
    <n v="2"/>
    <n v="409"/>
    <n v="0"/>
    <n v="30"/>
    <x v="10"/>
    <x v="42"/>
    <n v="0.20434782608695654"/>
    <n v="7.3349633251833746E-2"/>
    <n v="366"/>
    <n v="379"/>
    <n v="12"/>
    <n v="0.65340909090909094"/>
    <n v="0.13352272727272727"/>
    <n v="0.58096590909090906"/>
    <n v="4.261363636363636E-2"/>
    <n v="0.6171875"/>
  </r>
  <r>
    <x v="300"/>
    <n v="0"/>
    <n v="460"/>
    <n v="0"/>
    <n v="94"/>
    <n v="4"/>
    <n v="413"/>
    <n v="0"/>
    <n v="30"/>
    <x v="10"/>
    <x v="43"/>
    <n v="0.20434782608695654"/>
    <n v="7.2639225181598058E-2"/>
    <n v="366"/>
    <n v="383"/>
    <n v="15"/>
    <n v="0.65340909090909094"/>
    <n v="0.13352272727272727"/>
    <n v="0.58664772727272729"/>
    <n v="4.261363636363636E-2"/>
    <n v="0.62002840909090917"/>
  </r>
  <r>
    <x v="301"/>
    <n v="3"/>
    <n v="463"/>
    <n v="0"/>
    <n v="94"/>
    <n v="1"/>
    <n v="414"/>
    <n v="0"/>
    <n v="30"/>
    <x v="10"/>
    <x v="43"/>
    <n v="0.20302375809935205"/>
    <n v="7.2463768115942032E-2"/>
    <n v="369"/>
    <n v="384"/>
    <n v="15"/>
    <n v="0.65767045454545459"/>
    <n v="0.13352272727272727"/>
    <n v="0.58806818181818177"/>
    <n v="4.261363636363636E-2"/>
    <n v="0.62286931818181812"/>
  </r>
  <r>
    <x v="302"/>
    <n v="3"/>
    <n v="466"/>
    <n v="0"/>
    <n v="94"/>
    <n v="1"/>
    <n v="415"/>
    <n v="0"/>
    <n v="30"/>
    <x v="10"/>
    <x v="43"/>
    <n v="0.20171673819742489"/>
    <n v="7.2289156626506021E-2"/>
    <n v="372"/>
    <n v="385"/>
    <n v="15"/>
    <n v="0.66193181818181823"/>
    <n v="0.13352272727272727"/>
    <n v="0.58948863636363635"/>
    <n v="4.261363636363636E-2"/>
    <n v="0.62571022727272729"/>
  </r>
  <r>
    <x v="303"/>
    <n v="3"/>
    <n v="469"/>
    <n v="0"/>
    <n v="94"/>
    <n v="3"/>
    <n v="418"/>
    <n v="0"/>
    <n v="30"/>
    <x v="10"/>
    <x v="43"/>
    <n v="0.20042643923240938"/>
    <n v="7.1770334928229665E-2"/>
    <n v="375"/>
    <n v="388"/>
    <n v="15"/>
    <n v="0.66619318181818177"/>
    <n v="0.13352272727272727"/>
    <n v="0.59375"/>
    <n v="4.261363636363636E-2"/>
    <n v="0.62997159090909083"/>
  </r>
  <r>
    <x v="304"/>
    <n v="3"/>
    <n v="472"/>
    <n v="0"/>
    <n v="94"/>
    <n v="3"/>
    <n v="421"/>
    <n v="0"/>
    <n v="30"/>
    <x v="10"/>
    <x v="43"/>
    <n v="0.19915254237288135"/>
    <n v="7.1258907363420429E-2"/>
    <n v="378"/>
    <n v="391"/>
    <n v="15"/>
    <n v="0.67045454545454541"/>
    <n v="0.13352272727272727"/>
    <n v="0.59801136363636365"/>
    <n v="4.261363636363636E-2"/>
    <n v="0.63423295454545459"/>
  </r>
  <r>
    <x v="305"/>
    <n v="3"/>
    <n v="475"/>
    <n v="0"/>
    <n v="94"/>
    <n v="2"/>
    <n v="423"/>
    <n v="0"/>
    <n v="30"/>
    <x v="10"/>
    <x v="43"/>
    <n v="0.19789473684210526"/>
    <n v="7.0921985815602842E-2"/>
    <n v="381"/>
    <n v="393"/>
    <n v="15"/>
    <n v="0.67471590909090906"/>
    <n v="0.13352272727272727"/>
    <n v="0.60085227272727271"/>
    <n v="4.261363636363636E-2"/>
    <n v="0.63778409090909083"/>
  </r>
  <r>
    <x v="306"/>
    <n v="0"/>
    <n v="475"/>
    <n v="0"/>
    <n v="94"/>
    <n v="2"/>
    <n v="425"/>
    <n v="0"/>
    <n v="30"/>
    <x v="10"/>
    <x v="43"/>
    <n v="0.19789473684210526"/>
    <n v="7.0588235294117646E-2"/>
    <n v="381"/>
    <n v="395"/>
    <n v="15"/>
    <n v="0.67471590909090906"/>
    <n v="0.13352272727272727"/>
    <n v="0.60369318181818177"/>
    <n v="4.261363636363636E-2"/>
    <n v="0.63920454545454541"/>
  </r>
  <r>
    <x v="307"/>
    <n v="0"/>
    <n v="475"/>
    <n v="0"/>
    <n v="94"/>
    <n v="2"/>
    <n v="427"/>
    <n v="0"/>
    <n v="30"/>
    <x v="10"/>
    <x v="44"/>
    <n v="0.19789473684210526"/>
    <n v="7.0257611241217793E-2"/>
    <n v="381"/>
    <n v="397"/>
    <n v="9"/>
    <n v="0.67471590909090906"/>
    <n v="0.13352272727272727"/>
    <n v="0.60653409090909094"/>
    <n v="4.261363636363636E-2"/>
    <n v="0.640625"/>
  </r>
  <r>
    <x v="308"/>
    <n v="3"/>
    <n v="478"/>
    <n v="0"/>
    <n v="94"/>
    <n v="1"/>
    <n v="428"/>
    <n v="0"/>
    <n v="30"/>
    <x v="10"/>
    <x v="44"/>
    <n v="0.19665271966527198"/>
    <n v="7.0093457943925228E-2"/>
    <n v="384"/>
    <n v="398"/>
    <n v="9"/>
    <n v="0.67897727272727271"/>
    <n v="0.13352272727272727"/>
    <n v="0.60795454545454541"/>
    <n v="4.261363636363636E-2"/>
    <n v="0.64346590909090906"/>
  </r>
  <r>
    <x v="309"/>
    <n v="3"/>
    <n v="481"/>
    <n v="0"/>
    <n v="94"/>
    <n v="2"/>
    <n v="430"/>
    <n v="0"/>
    <n v="30"/>
    <x v="10"/>
    <x v="44"/>
    <n v="0.19542619542619544"/>
    <n v="6.9767441860465115E-2"/>
    <n v="387"/>
    <n v="400"/>
    <n v="9"/>
    <n v="0.68323863636363635"/>
    <n v="0.13352272727272727"/>
    <n v="0.61079545454545459"/>
    <n v="4.261363636363636E-2"/>
    <n v="0.64701704545454541"/>
  </r>
  <r>
    <x v="310"/>
    <n v="3"/>
    <n v="484"/>
    <n v="0"/>
    <n v="94"/>
    <n v="3"/>
    <n v="433"/>
    <n v="0"/>
    <n v="30"/>
    <x v="10"/>
    <x v="44"/>
    <n v="0.19421487603305784"/>
    <n v="6.9284064665127015E-2"/>
    <n v="390"/>
    <n v="403"/>
    <n v="9"/>
    <n v="0.6875"/>
    <n v="0.13352272727272727"/>
    <n v="0.61505681818181823"/>
    <n v="4.261363636363636E-2"/>
    <n v="0.65127840909090917"/>
  </r>
  <r>
    <x v="311"/>
    <n v="0"/>
    <n v="484"/>
    <n v="0"/>
    <n v="94"/>
    <n v="3"/>
    <n v="436"/>
    <n v="0"/>
    <n v="30"/>
    <x v="10"/>
    <x v="44"/>
    <n v="0.19421487603305784"/>
    <n v="6.8807339449541288E-2"/>
    <n v="390"/>
    <n v="406"/>
    <n v="9"/>
    <n v="0.6875"/>
    <n v="0.13352272727272727"/>
    <n v="0.61931818181818177"/>
    <n v="4.261363636363636E-2"/>
    <n v="0.65340909090909083"/>
  </r>
  <r>
    <x v="312"/>
    <n v="0"/>
    <n v="484"/>
    <n v="0"/>
    <n v="94"/>
    <n v="2"/>
    <n v="438"/>
    <n v="0"/>
    <n v="30"/>
    <x v="10"/>
    <x v="44"/>
    <n v="0.19421487603305784"/>
    <n v="6.8493150684931503E-2"/>
    <n v="390"/>
    <n v="408"/>
    <n v="9"/>
    <n v="0.6875"/>
    <n v="0.13352272727272727"/>
    <n v="0.62215909090909094"/>
    <n v="4.261363636363636E-2"/>
    <n v="0.65482954545454541"/>
  </r>
  <r>
    <x v="313"/>
    <n v="0"/>
    <n v="484"/>
    <n v="0"/>
    <n v="94"/>
    <n v="1"/>
    <n v="439"/>
    <n v="0"/>
    <n v="30"/>
    <x v="10"/>
    <x v="44"/>
    <n v="0.19421487603305784"/>
    <n v="6.8337129840546698E-2"/>
    <n v="390"/>
    <n v="409"/>
    <n v="9"/>
    <n v="0.6875"/>
    <n v="0.13352272727272727"/>
    <n v="0.62357954545454541"/>
    <n v="4.261363636363636E-2"/>
    <n v="0.65553977272727271"/>
  </r>
  <r>
    <x v="314"/>
    <n v="0"/>
    <n v="484"/>
    <n v="0"/>
    <n v="94"/>
    <n v="2"/>
    <n v="441"/>
    <n v="0"/>
    <n v="30"/>
    <x v="10"/>
    <x v="45"/>
    <n v="0.19421487603305784"/>
    <n v="6.8027210884353748E-2"/>
    <n v="390"/>
    <n v="411"/>
    <n v="9"/>
    <n v="0.6875"/>
    <n v="0.13352272727272727"/>
    <n v="0.62642045454545459"/>
    <n v="4.261363636363636E-2"/>
    <n v="0.65696022727272729"/>
  </r>
  <r>
    <x v="315"/>
    <n v="3"/>
    <n v="487"/>
    <n v="0"/>
    <n v="94"/>
    <n v="0"/>
    <n v="441"/>
    <n v="0"/>
    <n v="30"/>
    <x v="10"/>
    <x v="45"/>
    <n v="0.19301848049281314"/>
    <n v="6.8027210884353748E-2"/>
    <n v="393"/>
    <n v="411"/>
    <n v="9"/>
    <n v="0.69176136363636365"/>
    <n v="0.13352272727272727"/>
    <n v="0.62642045454545459"/>
    <n v="4.261363636363636E-2"/>
    <n v="0.65909090909090917"/>
  </r>
  <r>
    <x v="316"/>
    <n v="3"/>
    <n v="490"/>
    <n v="0"/>
    <n v="94"/>
    <n v="2"/>
    <n v="443"/>
    <n v="0"/>
    <n v="30"/>
    <x v="10"/>
    <x v="45"/>
    <n v="0.19183673469387755"/>
    <n v="6.772009029345373E-2"/>
    <n v="396"/>
    <n v="413"/>
    <n v="9"/>
    <n v="0.69602272727272729"/>
    <n v="0.13352272727272727"/>
    <n v="0.62926136363636365"/>
    <n v="4.261363636363636E-2"/>
    <n v="0.66264204545454541"/>
  </r>
  <r>
    <x v="317"/>
    <n v="3"/>
    <n v="493"/>
    <n v="0"/>
    <n v="94"/>
    <n v="4"/>
    <n v="447"/>
    <n v="0"/>
    <n v="30"/>
    <x v="10"/>
    <x v="45"/>
    <n v="0.19066937119675456"/>
    <n v="6.7114093959731544E-2"/>
    <n v="399"/>
    <n v="417"/>
    <n v="9"/>
    <n v="0.70028409090909094"/>
    <n v="0.13352272727272727"/>
    <n v="0.63494318181818177"/>
    <n v="4.261363636363636E-2"/>
    <n v="0.66761363636363635"/>
  </r>
  <r>
    <x v="318"/>
    <n v="0"/>
    <n v="493"/>
    <n v="0"/>
    <n v="94"/>
    <n v="3"/>
    <n v="450"/>
    <n v="0"/>
    <n v="30"/>
    <x v="10"/>
    <x v="45"/>
    <n v="0.19066937119675456"/>
    <n v="6.6666666666666666E-2"/>
    <n v="399"/>
    <n v="420"/>
    <n v="9"/>
    <n v="0.70028409090909094"/>
    <n v="0.13352272727272727"/>
    <n v="0.63920454545454541"/>
    <n v="4.261363636363636E-2"/>
    <n v="0.66974431818181812"/>
  </r>
  <r>
    <x v="319"/>
    <n v="0"/>
    <n v="493"/>
    <n v="0"/>
    <n v="94"/>
    <n v="1"/>
    <n v="451"/>
    <n v="0"/>
    <n v="30"/>
    <x v="11"/>
    <x v="46"/>
    <n v="0.19066937119675456"/>
    <n v="6.6518847006651879E-2"/>
    <n v="399"/>
    <n v="421"/>
    <n v="0"/>
    <n v="0.70028409090909094"/>
    <n v="0.13352272727272727"/>
    <n v="0.640625"/>
    <n v="4.261363636363636E-2"/>
    <n v="0.67045454545454541"/>
  </r>
  <r>
    <x v="320"/>
    <n v="0"/>
    <n v="493"/>
    <n v="0"/>
    <n v="94"/>
    <n v="1"/>
    <n v="452"/>
    <n v="0"/>
    <n v="30"/>
    <x v="11"/>
    <x v="46"/>
    <n v="0.19066937119675456"/>
    <n v="6.637168141592921E-2"/>
    <n v="399"/>
    <n v="422"/>
    <n v="0"/>
    <n v="0.70028409090909094"/>
    <n v="0.13352272727272727"/>
    <n v="0.64204545454545459"/>
    <n v="4.261363636363636E-2"/>
    <n v="0.67116477272727271"/>
  </r>
  <r>
    <x v="321"/>
    <n v="0"/>
    <n v="493"/>
    <n v="0"/>
    <n v="94"/>
    <n v="3"/>
    <n v="455"/>
    <n v="0"/>
    <n v="30"/>
    <x v="11"/>
    <x v="47"/>
    <n v="0.19066937119675456"/>
    <n v="6.5934065934065936E-2"/>
    <n v="399"/>
    <n v="425"/>
    <n v="15"/>
    <n v="0.70028409090909094"/>
    <n v="0.13352272727272727"/>
    <n v="0.64630681818181823"/>
    <n v="4.261363636363636E-2"/>
    <n v="0.67329545454545459"/>
  </r>
  <r>
    <x v="322"/>
    <n v="3"/>
    <n v="496"/>
    <n v="0"/>
    <n v="94"/>
    <n v="2"/>
    <n v="457"/>
    <n v="0"/>
    <n v="30"/>
    <x v="11"/>
    <x v="47"/>
    <n v="0.18951612903225806"/>
    <n v="6.5645514223194742E-2"/>
    <n v="402"/>
    <n v="427"/>
    <n v="15"/>
    <n v="0.70454545454545459"/>
    <n v="0.13352272727272727"/>
    <n v="0.64914772727272729"/>
    <n v="4.261363636363636E-2"/>
    <n v="0.67684659090909094"/>
  </r>
  <r>
    <x v="323"/>
    <n v="3"/>
    <n v="499"/>
    <n v="0"/>
    <n v="94"/>
    <n v="2"/>
    <n v="459"/>
    <n v="0"/>
    <n v="30"/>
    <x v="11"/>
    <x v="47"/>
    <n v="0.18837675350701402"/>
    <n v="6.535947712418301E-2"/>
    <n v="405"/>
    <n v="429"/>
    <n v="15"/>
    <n v="0.70880681818181823"/>
    <n v="0.13352272727272727"/>
    <n v="0.65198863636363635"/>
    <n v="4.261363636363636E-2"/>
    <n v="0.68039772727272729"/>
  </r>
  <r>
    <x v="324"/>
    <n v="3"/>
    <n v="502"/>
    <n v="0"/>
    <n v="94"/>
    <n v="3"/>
    <n v="462"/>
    <n v="0"/>
    <n v="30"/>
    <x v="11"/>
    <x v="47"/>
    <n v="0.18725099601593626"/>
    <n v="6.4935064935064929E-2"/>
    <n v="408"/>
    <n v="432"/>
    <n v="15"/>
    <n v="0.71306818181818177"/>
    <n v="0.13352272727272727"/>
    <n v="0.65625"/>
    <n v="4.261363636363636E-2"/>
    <n v="0.68465909090909083"/>
  </r>
  <r>
    <x v="325"/>
    <n v="3"/>
    <n v="505"/>
    <n v="0"/>
    <n v="94"/>
    <n v="1"/>
    <n v="463"/>
    <n v="0"/>
    <n v="30"/>
    <x v="11"/>
    <x v="47"/>
    <n v="0.18613861386138614"/>
    <n v="6.4794816414686832E-2"/>
    <n v="411"/>
    <n v="433"/>
    <n v="15"/>
    <n v="0.71732954545454541"/>
    <n v="0.13352272727272727"/>
    <n v="0.65767045454545459"/>
    <n v="4.261363636363636E-2"/>
    <n v="0.6875"/>
  </r>
  <r>
    <x v="326"/>
    <n v="3"/>
    <n v="508"/>
    <n v="0"/>
    <n v="94"/>
    <n v="1"/>
    <n v="464"/>
    <n v="0"/>
    <n v="30"/>
    <x v="11"/>
    <x v="47"/>
    <n v="0.18503937007874016"/>
    <n v="6.4655172413793108E-2"/>
    <n v="414"/>
    <n v="434"/>
    <n v="15"/>
    <n v="0.72159090909090906"/>
    <n v="0.13352272727272727"/>
    <n v="0.65909090909090906"/>
    <n v="4.261363636363636E-2"/>
    <n v="0.69034090909090906"/>
  </r>
  <r>
    <x v="327"/>
    <n v="0"/>
    <n v="508"/>
    <n v="0"/>
    <n v="94"/>
    <n v="1"/>
    <n v="465"/>
    <n v="0"/>
    <n v="30"/>
    <x v="11"/>
    <x v="47"/>
    <n v="0.18503937007874016"/>
    <n v="6.4516129032258063E-2"/>
    <n v="414"/>
    <n v="435"/>
    <n v="15"/>
    <n v="0.72159090909090906"/>
    <n v="0.13352272727272727"/>
    <n v="0.66051136363636365"/>
    <n v="4.261363636363636E-2"/>
    <n v="0.69105113636363635"/>
  </r>
  <r>
    <x v="328"/>
    <n v="0"/>
    <n v="508"/>
    <n v="0"/>
    <n v="94"/>
    <n v="4"/>
    <n v="469"/>
    <n v="0"/>
    <n v="30"/>
    <x v="11"/>
    <x v="48"/>
    <n v="0.18503937007874016"/>
    <n v="6.3965884861407252E-2"/>
    <n v="414"/>
    <n v="439"/>
    <n v="15"/>
    <n v="0.72159090909090906"/>
    <n v="0.13352272727272727"/>
    <n v="0.66619318181818177"/>
    <n v="4.261363636363636E-2"/>
    <n v="0.69389204545454541"/>
  </r>
  <r>
    <x v="329"/>
    <n v="3"/>
    <n v="511"/>
    <n v="0"/>
    <n v="94"/>
    <n v="2"/>
    <n v="471"/>
    <n v="0"/>
    <n v="30"/>
    <x v="11"/>
    <x v="48"/>
    <n v="0.18395303326810175"/>
    <n v="6.3694267515923567E-2"/>
    <n v="417"/>
    <n v="441"/>
    <n v="15"/>
    <n v="0.72585227272727271"/>
    <n v="0.13352272727272727"/>
    <n v="0.66903409090909094"/>
    <n v="4.261363636363636E-2"/>
    <n v="0.69744318181818188"/>
  </r>
  <r>
    <x v="330"/>
    <n v="3"/>
    <n v="514"/>
    <n v="0"/>
    <n v="94"/>
    <n v="1"/>
    <n v="472"/>
    <n v="0"/>
    <n v="30"/>
    <x v="11"/>
    <x v="48"/>
    <n v="0.1828793774319066"/>
    <n v="6.3559322033898302E-2"/>
    <n v="420"/>
    <n v="442"/>
    <n v="15"/>
    <n v="0.73011363636363635"/>
    <n v="0.13352272727272727"/>
    <n v="0.67045454545454541"/>
    <n v="4.261363636363636E-2"/>
    <n v="0.70028409090909083"/>
  </r>
  <r>
    <x v="331"/>
    <n v="3"/>
    <n v="517"/>
    <n v="0"/>
    <n v="94"/>
    <n v="2"/>
    <n v="474"/>
    <n v="0"/>
    <n v="30"/>
    <x v="11"/>
    <x v="48"/>
    <n v="0.18181818181818182"/>
    <n v="6.3291139240506333E-2"/>
    <n v="423"/>
    <n v="444"/>
    <n v="15"/>
    <n v="0.734375"/>
    <n v="0.13352272727272727"/>
    <n v="0.67329545454545459"/>
    <n v="4.261363636363636E-2"/>
    <n v="0.70383522727272729"/>
  </r>
  <r>
    <x v="332"/>
    <n v="3"/>
    <n v="520"/>
    <n v="0"/>
    <n v="94"/>
    <n v="1"/>
    <n v="475"/>
    <n v="0"/>
    <n v="30"/>
    <x v="11"/>
    <x v="48"/>
    <n v="0.18076923076923077"/>
    <n v="6.3157894736842107E-2"/>
    <n v="426"/>
    <n v="445"/>
    <n v="15"/>
    <n v="0.73863636363636365"/>
    <n v="0.13352272727272727"/>
    <n v="0.67471590909090906"/>
    <n v="4.261363636363636E-2"/>
    <n v="0.70667613636363635"/>
  </r>
  <r>
    <x v="333"/>
    <n v="3"/>
    <n v="523"/>
    <n v="0"/>
    <n v="94"/>
    <n v="1"/>
    <n v="476"/>
    <n v="0"/>
    <n v="30"/>
    <x v="11"/>
    <x v="48"/>
    <n v="0.17973231357552583"/>
    <n v="6.3025210084033612E-2"/>
    <n v="429"/>
    <n v="446"/>
    <n v="15"/>
    <n v="0.74289772727272729"/>
    <n v="0.13352272727272727"/>
    <n v="0.67613636363636365"/>
    <n v="4.261363636363636E-2"/>
    <n v="0.70951704545454541"/>
  </r>
  <r>
    <x v="334"/>
    <n v="0"/>
    <n v="523"/>
    <n v="0"/>
    <n v="94"/>
    <n v="2"/>
    <n v="478"/>
    <n v="0"/>
    <n v="30"/>
    <x v="11"/>
    <x v="48"/>
    <n v="0.17973231357552583"/>
    <n v="6.2761506276150625E-2"/>
    <n v="429"/>
    <n v="448"/>
    <n v="15"/>
    <n v="0.74289772727272729"/>
    <n v="0.13352272727272727"/>
    <n v="0.67897727272727271"/>
    <n v="4.261363636363636E-2"/>
    <n v="0.7109375"/>
  </r>
  <r>
    <x v="335"/>
    <n v="0"/>
    <n v="523"/>
    <n v="0"/>
    <n v="94"/>
    <n v="3"/>
    <n v="481"/>
    <n v="0"/>
    <n v="30"/>
    <x v="11"/>
    <x v="49"/>
    <n v="0.17973231357552583"/>
    <n v="6.2370062370062374E-2"/>
    <n v="429"/>
    <n v="451"/>
    <n v="15"/>
    <n v="0.74289772727272729"/>
    <n v="0.13352272727272727"/>
    <n v="0.68323863636363635"/>
    <n v="4.261363636363636E-2"/>
    <n v="0.71306818181818188"/>
  </r>
  <r>
    <x v="336"/>
    <n v="3"/>
    <n v="526"/>
    <n v="0"/>
    <n v="94"/>
    <n v="2"/>
    <n v="483"/>
    <n v="0"/>
    <n v="30"/>
    <x v="11"/>
    <x v="49"/>
    <n v="0.17870722433460076"/>
    <n v="6.2111801242236024E-2"/>
    <n v="432"/>
    <n v="453"/>
    <n v="15"/>
    <n v="0.74715909090909094"/>
    <n v="0.13352272727272727"/>
    <n v="0.68607954545454541"/>
    <n v="4.261363636363636E-2"/>
    <n v="0.71661931818181812"/>
  </r>
  <r>
    <x v="337"/>
    <n v="3"/>
    <n v="529"/>
    <n v="0"/>
    <n v="94"/>
    <n v="2"/>
    <n v="485"/>
    <n v="0"/>
    <n v="30"/>
    <x v="11"/>
    <x v="49"/>
    <n v="0.17769376181474481"/>
    <n v="6.1855670103092786E-2"/>
    <n v="435"/>
    <n v="455"/>
    <n v="15"/>
    <n v="0.75142045454545459"/>
    <n v="0.13352272727272727"/>
    <n v="0.68892045454545459"/>
    <n v="4.261363636363636E-2"/>
    <n v="0.72017045454545459"/>
  </r>
  <r>
    <x v="338"/>
    <n v="3"/>
    <n v="532"/>
    <n v="0"/>
    <n v="94"/>
    <n v="1"/>
    <n v="486"/>
    <n v="0"/>
    <n v="30"/>
    <x v="11"/>
    <x v="49"/>
    <n v="0.17669172932330826"/>
    <n v="6.1728395061728392E-2"/>
    <n v="438"/>
    <n v="456"/>
    <n v="15"/>
    <n v="0.75568181818181823"/>
    <n v="0.13352272727272727"/>
    <n v="0.69034090909090906"/>
    <n v="4.261363636363636E-2"/>
    <n v="0.72301136363636365"/>
  </r>
  <r>
    <x v="339"/>
    <n v="3"/>
    <n v="535"/>
    <n v="0"/>
    <n v="94"/>
    <n v="1"/>
    <n v="487"/>
    <n v="0"/>
    <n v="30"/>
    <x v="11"/>
    <x v="49"/>
    <n v="0.17570093457943925"/>
    <n v="6.1601642710472276E-2"/>
    <n v="441"/>
    <n v="457"/>
    <n v="15"/>
    <n v="0.75994318181818177"/>
    <n v="0.13352272727272727"/>
    <n v="0.69176136363636365"/>
    <n v="4.261363636363636E-2"/>
    <n v="0.72585227272727271"/>
  </r>
  <r>
    <x v="340"/>
    <n v="3"/>
    <n v="538"/>
    <n v="0"/>
    <n v="94"/>
    <n v="2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1"/>
    <n v="0"/>
    <n v="538"/>
    <n v="0"/>
    <n v="94"/>
    <n v="0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2"/>
    <n v="0"/>
    <n v="538"/>
    <n v="0"/>
    <n v="94"/>
    <n v="1"/>
    <n v="490"/>
    <n v="0"/>
    <n v="30"/>
    <x v="11"/>
    <x v="50"/>
    <n v="0.17472118959107807"/>
    <n v="6.1224489795918366E-2"/>
    <n v="444"/>
    <n v="460"/>
    <n v="15"/>
    <n v="0.76420454545454541"/>
    <n v="0.13352272727272727"/>
    <n v="0.69602272727272729"/>
    <n v="4.261363636363636E-2"/>
    <n v="0.73011363636363635"/>
  </r>
  <r>
    <x v="343"/>
    <n v="3"/>
    <n v="541"/>
    <n v="0"/>
    <n v="94"/>
    <n v="1"/>
    <n v="491"/>
    <n v="0"/>
    <n v="30"/>
    <x v="11"/>
    <x v="50"/>
    <n v="0.17375231053604437"/>
    <n v="6.1099796334012219E-2"/>
    <n v="447"/>
    <n v="461"/>
    <n v="15"/>
    <n v="0.76846590909090906"/>
    <n v="0.13352272727272727"/>
    <n v="0.69744318181818177"/>
    <n v="4.261363636363636E-2"/>
    <n v="0.73295454545454541"/>
  </r>
  <r>
    <x v="344"/>
    <n v="3"/>
    <n v="544"/>
    <n v="0"/>
    <n v="94"/>
    <n v="2"/>
    <n v="493"/>
    <n v="0"/>
    <n v="30"/>
    <x v="11"/>
    <x v="50"/>
    <n v="0.17279411764705882"/>
    <n v="6.0851926977687626E-2"/>
    <n v="450"/>
    <n v="463"/>
    <n v="15"/>
    <n v="0.77272727272727271"/>
    <n v="0.13352272727272727"/>
    <n v="0.70028409090909094"/>
    <n v="4.261363636363636E-2"/>
    <n v="0.73650568181818188"/>
  </r>
  <r>
    <x v="345"/>
    <n v="3"/>
    <n v="547"/>
    <n v="0"/>
    <n v="94"/>
    <n v="4"/>
    <n v="497"/>
    <n v="0"/>
    <n v="30"/>
    <x v="11"/>
    <x v="50"/>
    <n v="0.17184643510054845"/>
    <n v="6.0362173038229376E-2"/>
    <n v="453"/>
    <n v="467"/>
    <n v="15"/>
    <n v="0.77698863636363635"/>
    <n v="0.13352272727272727"/>
    <n v="0.70596590909090906"/>
    <n v="4.261363636363636E-2"/>
    <n v="0.74147727272727271"/>
  </r>
  <r>
    <x v="346"/>
    <n v="3"/>
    <n v="550"/>
    <n v="0"/>
    <n v="94"/>
    <n v="2"/>
    <n v="499"/>
    <n v="0"/>
    <n v="30"/>
    <x v="11"/>
    <x v="50"/>
    <n v="0.1709090909090909"/>
    <n v="6.0120240480961921E-2"/>
    <n v="456"/>
    <n v="469"/>
    <n v="15"/>
    <n v="0.78125"/>
    <n v="0.13352272727272727"/>
    <n v="0.70880681818181823"/>
    <n v="4.261363636363636E-2"/>
    <n v="0.74502840909090917"/>
  </r>
  <r>
    <x v="347"/>
    <n v="3"/>
    <n v="553"/>
    <n v="0"/>
    <n v="94"/>
    <n v="1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8"/>
    <n v="0"/>
    <n v="553"/>
    <n v="0"/>
    <n v="94"/>
    <n v="0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9"/>
    <n v="0"/>
    <n v="553"/>
    <n v="0"/>
    <n v="94"/>
    <n v="1"/>
    <n v="501"/>
    <n v="0"/>
    <n v="30"/>
    <x v="11"/>
    <x v="51"/>
    <n v="0.16998191681735986"/>
    <n v="5.9880239520958084E-2"/>
    <n v="459"/>
    <n v="471"/>
    <n v="0"/>
    <n v="0.78551136363636365"/>
    <n v="0.13352272727272727"/>
    <n v="0.71164772727272729"/>
    <n v="4.261363636363636E-2"/>
    <n v="0.74857954545454541"/>
  </r>
  <r>
    <x v="350"/>
    <n v="3"/>
    <n v="556"/>
    <n v="0"/>
    <n v="94"/>
    <n v="2"/>
    <n v="503"/>
    <n v="0"/>
    <n v="30"/>
    <x v="0"/>
    <x v="51"/>
    <n v="0.16906474820143885"/>
    <n v="5.9642147117296221E-2"/>
    <n v="462"/>
    <n v="473"/>
    <n v="15"/>
    <n v="0.78977272727272729"/>
    <n v="0.13352272727272727"/>
    <n v="0.71448863636363635"/>
    <n v="4.261363636363636E-2"/>
    <n v="0.75213068181818188"/>
  </r>
  <r>
    <x v="351"/>
    <n v="3"/>
    <n v="559"/>
    <n v="0"/>
    <n v="94"/>
    <n v="2"/>
    <n v="505"/>
    <n v="0"/>
    <n v="30"/>
    <x v="0"/>
    <x v="51"/>
    <n v="0.16815742397137745"/>
    <n v="5.9405940594059403E-2"/>
    <n v="465"/>
    <n v="475"/>
    <n v="15"/>
    <n v="0.79403409090909094"/>
    <n v="0.13352272727272727"/>
    <n v="0.71732954545454541"/>
    <n v="4.261363636363636E-2"/>
    <n v="0.75568181818181812"/>
  </r>
  <r>
    <x v="352"/>
    <n v="3"/>
    <n v="562"/>
    <n v="0"/>
    <n v="94"/>
    <n v="3"/>
    <n v="508"/>
    <n v="0"/>
    <n v="30"/>
    <x v="0"/>
    <x v="51"/>
    <n v="0.16725978647686832"/>
    <n v="5.905511811023622E-2"/>
    <n v="468"/>
    <n v="478"/>
    <n v="15"/>
    <n v="0.79829545454545459"/>
    <n v="0.13352272727272727"/>
    <n v="0.72159090909090906"/>
    <n v="4.261363636363636E-2"/>
    <n v="0.75994318181818188"/>
  </r>
  <r>
    <x v="353"/>
    <n v="3"/>
    <n v="565"/>
    <n v="0"/>
    <n v="94"/>
    <n v="3"/>
    <n v="511"/>
    <n v="0"/>
    <n v="30"/>
    <x v="0"/>
    <x v="51"/>
    <n v="0.1663716814159292"/>
    <n v="5.8708414872798431E-2"/>
    <n v="471"/>
    <n v="481"/>
    <n v="15"/>
    <n v="0.80255681818181823"/>
    <n v="0.13352272727272727"/>
    <n v="0.72585227272727271"/>
    <n v="4.261363636363636E-2"/>
    <n v="0.76420454545454541"/>
  </r>
  <r>
    <x v="354"/>
    <n v="3"/>
    <n v="568"/>
    <n v="0"/>
    <n v="94"/>
    <n v="1"/>
    <n v="512"/>
    <n v="0"/>
    <n v="30"/>
    <x v="0"/>
    <x v="51"/>
    <n v="0.16549295774647887"/>
    <n v="5.859375E-2"/>
    <n v="474"/>
    <n v="482"/>
    <n v="15"/>
    <n v="0.80681818181818177"/>
    <n v="0.13352272727272727"/>
    <n v="0.72727272727272729"/>
    <n v="4.261363636363636E-2"/>
    <n v="0.76704545454545459"/>
  </r>
  <r>
    <x v="355"/>
    <n v="0"/>
    <n v="568"/>
    <n v="0"/>
    <n v="94"/>
    <n v="1"/>
    <n v="513"/>
    <n v="0"/>
    <n v="30"/>
    <x v="0"/>
    <x v="51"/>
    <n v="0.16549295774647887"/>
    <n v="5.8479532163742687E-2"/>
    <n v="474"/>
    <n v="483"/>
    <n v="15"/>
    <n v="0.80681818181818177"/>
    <n v="0.13352272727272727"/>
    <n v="0.72869318181818177"/>
    <n v="4.261363636363636E-2"/>
    <n v="0.76775568181818177"/>
  </r>
  <r>
    <x v="356"/>
    <n v="0"/>
    <n v="568"/>
    <n v="0"/>
    <n v="94"/>
    <n v="4"/>
    <n v="517"/>
    <n v="0"/>
    <n v="30"/>
    <x v="0"/>
    <x v="52"/>
    <n v="0.16549295774647887"/>
    <n v="5.8027079303675046E-2"/>
    <n v="474"/>
    <n v="487"/>
    <n v="15"/>
    <n v="0.80681818181818177"/>
    <n v="0.13352272727272727"/>
    <n v="0.734375"/>
    <n v="4.261363636363636E-2"/>
    <n v="0.77059659090909083"/>
  </r>
  <r>
    <x v="357"/>
    <n v="3"/>
    <n v="571"/>
    <n v="0"/>
    <n v="94"/>
    <n v="2"/>
    <n v="519"/>
    <n v="0"/>
    <n v="30"/>
    <x v="0"/>
    <x v="52"/>
    <n v="0.16462346760070051"/>
    <n v="5.7803468208092484E-2"/>
    <n v="477"/>
    <n v="489"/>
    <n v="15"/>
    <n v="0.81107954545454541"/>
    <n v="0.13352272727272727"/>
    <n v="0.73721590909090906"/>
    <n v="4.261363636363636E-2"/>
    <n v="0.77414772727272729"/>
  </r>
  <r>
    <x v="358"/>
    <n v="3"/>
    <n v="574"/>
    <n v="0"/>
    <n v="94"/>
    <n v="1"/>
    <n v="520"/>
    <n v="0"/>
    <n v="30"/>
    <x v="0"/>
    <x v="52"/>
    <n v="0.16376306620209058"/>
    <n v="5.7692307692307696E-2"/>
    <n v="480"/>
    <n v="490"/>
    <n v="15"/>
    <n v="0.81534090909090906"/>
    <n v="0.13352272727272727"/>
    <n v="0.73863636363636365"/>
    <n v="4.261363636363636E-2"/>
    <n v="0.77698863636363635"/>
  </r>
  <r>
    <x v="359"/>
    <n v="3"/>
    <n v="577"/>
    <n v="0"/>
    <n v="94"/>
    <n v="3"/>
    <n v="523"/>
    <n v="0"/>
    <n v="30"/>
    <x v="0"/>
    <x v="52"/>
    <n v="0.16291161178509533"/>
    <n v="5.736137667304015E-2"/>
    <n v="483"/>
    <n v="493"/>
    <n v="15"/>
    <n v="0.81960227272727271"/>
    <n v="0.13352272727272727"/>
    <n v="0.74289772727272729"/>
    <n v="4.261363636363636E-2"/>
    <n v="0.78125"/>
  </r>
  <r>
    <x v="360"/>
    <n v="3"/>
    <n v="580"/>
    <n v="0"/>
    <n v="94"/>
    <n v="3"/>
    <n v="526"/>
    <n v="0"/>
    <n v="30"/>
    <x v="0"/>
    <x v="52"/>
    <n v="0.16206896551724137"/>
    <n v="5.7034220532319393E-2"/>
    <n v="486"/>
    <n v="496"/>
    <n v="15"/>
    <n v="0.82386363636363635"/>
    <n v="0.13352272727272727"/>
    <n v="0.74715909090909094"/>
    <n v="4.261363636363636E-2"/>
    <n v="0.78551136363636365"/>
  </r>
  <r>
    <x v="361"/>
    <n v="3"/>
    <n v="583"/>
    <n v="0"/>
    <n v="94"/>
    <n v="1"/>
    <n v="527"/>
    <n v="0"/>
    <n v="30"/>
    <x v="0"/>
    <x v="52"/>
    <n v="0.16123499142367068"/>
    <n v="5.6925996204933584E-2"/>
    <n v="489"/>
    <n v="497"/>
    <n v="15"/>
    <n v="0.828125"/>
    <n v="0.13352272727272727"/>
    <n v="0.74857954545454541"/>
    <n v="4.261363636363636E-2"/>
    <n v="0.78835227272727271"/>
  </r>
  <r>
    <x v="362"/>
    <n v="0"/>
    <n v="583"/>
    <n v="0"/>
    <n v="94"/>
    <n v="2"/>
    <n v="529"/>
    <n v="0"/>
    <n v="30"/>
    <x v="0"/>
    <x v="52"/>
    <n v="0.16123499142367068"/>
    <n v="5.6710775047258979E-2"/>
    <n v="489"/>
    <n v="499"/>
    <n v="15"/>
    <n v="0.828125"/>
    <n v="0.13352272727272727"/>
    <n v="0.75142045454545459"/>
    <n v="4.261363636363636E-2"/>
    <n v="0.78977272727272729"/>
  </r>
  <r>
    <x v="363"/>
    <n v="0"/>
    <n v="583"/>
    <n v="0"/>
    <n v="94"/>
    <n v="4"/>
    <n v="533"/>
    <n v="0"/>
    <n v="30"/>
    <x v="0"/>
    <x v="0"/>
    <n v="0.16123499142367068"/>
    <n v="5.6285178236397747E-2"/>
    <n v="489"/>
    <n v="503"/>
    <n v="15"/>
    <n v="0.828125"/>
    <n v="0.13352272727272727"/>
    <n v="0.75710227272727271"/>
    <n v="4.261363636363636E-2"/>
    <n v="0.79261363636363635"/>
  </r>
  <r>
    <x v="364"/>
    <n v="3"/>
    <n v="586"/>
    <n v="0"/>
    <n v="94"/>
    <n v="1"/>
    <n v="534"/>
    <n v="0"/>
    <n v="30"/>
    <x v="0"/>
    <x v="0"/>
    <n v="0.16040955631399317"/>
    <n v="5.6179775280898875E-2"/>
    <n v="492"/>
    <n v="504"/>
    <n v="15"/>
    <n v="0.83238636363636365"/>
    <n v="0.13352272727272727"/>
    <n v="0.75852272727272729"/>
    <n v="4.261363636363636E-2"/>
    <n v="0.79545454545454541"/>
  </r>
  <r>
    <x v="365"/>
    <n v="3"/>
    <n v="589"/>
    <n v="0"/>
    <n v="94"/>
    <n v="1"/>
    <n v="535"/>
    <n v="0"/>
    <n v="30"/>
    <x v="0"/>
    <x v="0"/>
    <n v="0.15959252971137522"/>
    <n v="5.6074766355140186E-2"/>
    <n v="495"/>
    <n v="505"/>
    <n v="15"/>
    <n v="0.83664772727272729"/>
    <n v="0.13352272727272727"/>
    <n v="0.75994318181818177"/>
    <n v="4.261363636363636E-2"/>
    <n v="0.79829545454545459"/>
  </r>
  <r>
    <x v="366"/>
    <n v="3"/>
    <n v="592"/>
    <n v="0"/>
    <n v="94"/>
    <n v="3"/>
    <n v="538"/>
    <n v="0"/>
    <n v="30"/>
    <x v="0"/>
    <x v="0"/>
    <n v="0.15878378378378377"/>
    <n v="5.5762081784386616E-2"/>
    <n v="498"/>
    <n v="508"/>
    <n v="15"/>
    <n v="0.84090909090909094"/>
    <n v="0.13352272727272727"/>
    <n v="0.76420454545454541"/>
    <n v="4.261363636363636E-2"/>
    <n v="0.80255681818181812"/>
  </r>
  <r>
    <x v="367"/>
    <n v="3"/>
    <n v="595"/>
    <n v="0"/>
    <n v="94"/>
    <n v="3"/>
    <n v="541"/>
    <n v="0"/>
    <n v="30"/>
    <x v="0"/>
    <x v="0"/>
    <n v="0.15798319327731092"/>
    <n v="5.545286506469501E-2"/>
    <n v="501"/>
    <n v="511"/>
    <n v="15"/>
    <n v="0.84517045454545459"/>
    <n v="0.13352272727272727"/>
    <n v="0.76846590909090906"/>
    <n v="4.261363636363636E-2"/>
    <n v="0.80681818181818188"/>
  </r>
  <r>
    <x v="368"/>
    <n v="3"/>
    <n v="598"/>
    <n v="0"/>
    <n v="94"/>
    <n v="2"/>
    <n v="543"/>
    <n v="0"/>
    <n v="30"/>
    <x v="0"/>
    <x v="0"/>
    <n v="0.15719063545150502"/>
    <n v="5.5248618784530384E-2"/>
    <n v="504"/>
    <n v="513"/>
    <n v="15"/>
    <n v="0.84943181818181823"/>
    <n v="0.13352272727272727"/>
    <n v="0.77130681818181823"/>
    <n v="4.261363636363636E-2"/>
    <n v="0.81036931818181823"/>
  </r>
  <r>
    <x v="369"/>
    <n v="0"/>
    <n v="598"/>
    <n v="0"/>
    <n v="94"/>
    <n v="2"/>
    <n v="545"/>
    <n v="0"/>
    <n v="30"/>
    <x v="0"/>
    <x v="0"/>
    <n v="0.15719063545150502"/>
    <n v="5.5045871559633031E-2"/>
    <n v="504"/>
    <n v="515"/>
    <n v="15"/>
    <n v="0.84943181818181823"/>
    <n v="0.13352272727272727"/>
    <n v="0.77414772727272729"/>
    <n v="4.261363636363636E-2"/>
    <n v="0.81178977272727271"/>
  </r>
  <r>
    <x v="370"/>
    <n v="0"/>
    <n v="598"/>
    <n v="0"/>
    <n v="94"/>
    <n v="2"/>
    <n v="547"/>
    <n v="0"/>
    <n v="30"/>
    <x v="0"/>
    <x v="1"/>
    <n v="0.15719063545150502"/>
    <n v="5.4844606946983544E-2"/>
    <n v="504"/>
    <n v="517"/>
    <n v="15"/>
    <n v="0.84943181818181823"/>
    <n v="0.13352272727272727"/>
    <n v="0.77698863636363635"/>
    <n v="4.261363636363636E-2"/>
    <n v="0.81321022727272729"/>
  </r>
  <r>
    <x v="371"/>
    <n v="3"/>
    <n v="601"/>
    <n v="0"/>
    <n v="94"/>
    <n v="1"/>
    <n v="548"/>
    <n v="0"/>
    <n v="30"/>
    <x v="0"/>
    <x v="1"/>
    <n v="0.15640599001663893"/>
    <n v="5.4744525547445258E-2"/>
    <n v="507"/>
    <n v="518"/>
    <n v="15"/>
    <n v="0.85369318181818177"/>
    <n v="0.13352272727272727"/>
    <n v="0.77840909090909094"/>
    <n v="4.261363636363636E-2"/>
    <n v="0.81605113636363635"/>
  </r>
  <r>
    <x v="372"/>
    <n v="3"/>
    <n v="604"/>
    <n v="0"/>
    <n v="94"/>
    <n v="2"/>
    <n v="550"/>
    <n v="0"/>
    <n v="30"/>
    <x v="0"/>
    <x v="1"/>
    <n v="0.15562913907284767"/>
    <n v="5.4545454545454543E-2"/>
    <n v="510"/>
    <n v="520"/>
    <n v="15"/>
    <n v="0.85795454545454541"/>
    <n v="0.13352272727272727"/>
    <n v="0.78125"/>
    <n v="4.261363636363636E-2"/>
    <n v="0.81960227272727271"/>
  </r>
  <r>
    <x v="373"/>
    <n v="3"/>
    <n v="607"/>
    <n v="0"/>
    <n v="94"/>
    <n v="3"/>
    <n v="553"/>
    <n v="0"/>
    <n v="30"/>
    <x v="0"/>
    <x v="1"/>
    <n v="0.15485996705107083"/>
    <n v="5.4249547920433995E-2"/>
    <n v="513"/>
    <n v="523"/>
    <n v="15"/>
    <n v="0.86221590909090906"/>
    <n v="0.13352272727272727"/>
    <n v="0.78551136363636365"/>
    <n v="4.261363636363636E-2"/>
    <n v="0.82386363636363635"/>
  </r>
  <r>
    <x v="374"/>
    <n v="3"/>
    <n v="610"/>
    <n v="0"/>
    <n v="94"/>
    <n v="3"/>
    <n v="556"/>
    <n v="0"/>
    <n v="30"/>
    <x v="0"/>
    <x v="1"/>
    <n v="0.1540983606557377"/>
    <n v="5.3956834532374098E-2"/>
    <n v="516"/>
    <n v="526"/>
    <n v="15"/>
    <n v="0.86647727272727271"/>
    <n v="0.13352272727272727"/>
    <n v="0.78977272727272729"/>
    <n v="4.261363636363636E-2"/>
    <n v="0.828125"/>
  </r>
  <r>
    <x v="375"/>
    <n v="3"/>
    <n v="613"/>
    <n v="0"/>
    <n v="94"/>
    <n v="2"/>
    <n v="558"/>
    <n v="0"/>
    <n v="30"/>
    <x v="0"/>
    <x v="1"/>
    <n v="0.15334420880913541"/>
    <n v="5.3763440860215055E-2"/>
    <n v="519"/>
    <n v="528"/>
    <n v="15"/>
    <n v="0.87073863636363635"/>
    <n v="0.13352272727272727"/>
    <n v="0.79261363636363635"/>
    <n v="4.261363636363636E-2"/>
    <n v="0.83167613636363635"/>
  </r>
  <r>
    <x v="376"/>
    <n v="0"/>
    <n v="613"/>
    <n v="0"/>
    <n v="94"/>
    <n v="1"/>
    <n v="559"/>
    <n v="0"/>
    <n v="30"/>
    <x v="0"/>
    <x v="1"/>
    <n v="0.15334420880913541"/>
    <n v="5.3667262969588549E-2"/>
    <n v="519"/>
    <n v="529"/>
    <n v="15"/>
    <n v="0.87073863636363635"/>
    <n v="0.13352272727272727"/>
    <n v="0.79403409090909094"/>
    <n v="4.261363636363636E-2"/>
    <n v="0.83238636363636365"/>
  </r>
  <r>
    <x v="377"/>
    <n v="0"/>
    <n v="613"/>
    <n v="0"/>
    <n v="94"/>
    <n v="2"/>
    <n v="561"/>
    <n v="0"/>
    <n v="30"/>
    <x v="0"/>
    <x v="2"/>
    <n v="0.15334420880913541"/>
    <n v="5.3475935828877004E-2"/>
    <n v="519"/>
    <n v="531"/>
    <n v="0"/>
    <n v="0.87073863636363635"/>
    <n v="0.13352272727272727"/>
    <n v="0.796875"/>
    <n v="4.261363636363636E-2"/>
    <n v="0.83380681818181812"/>
  </r>
  <r>
    <x v="378"/>
    <n v="3"/>
    <n v="616"/>
    <n v="0"/>
    <n v="94"/>
    <n v="2"/>
    <n v="563"/>
    <n v="0"/>
    <n v="30"/>
    <x v="1"/>
    <x v="2"/>
    <n v="0.15259740259740259"/>
    <n v="5.328596802841918E-2"/>
    <n v="522"/>
    <n v="533"/>
    <n v="15"/>
    <n v="0.875"/>
    <n v="0.13352272727272727"/>
    <n v="0.79971590909090906"/>
    <n v="4.261363636363636E-2"/>
    <n v="0.83735795454545459"/>
  </r>
  <r>
    <x v="379"/>
    <n v="3"/>
    <n v="619"/>
    <n v="0"/>
    <n v="94"/>
    <n v="2"/>
    <n v="565"/>
    <n v="0"/>
    <n v="30"/>
    <x v="1"/>
    <x v="2"/>
    <n v="0.15185783521809371"/>
    <n v="5.3097345132743362E-2"/>
    <n v="525"/>
    <n v="535"/>
    <n v="15"/>
    <n v="0.87926136363636365"/>
    <n v="0.13352272727272727"/>
    <n v="0.80255681818181823"/>
    <n v="4.261363636363636E-2"/>
    <n v="0.84090909090909094"/>
  </r>
  <r>
    <x v="380"/>
    <n v="3"/>
    <n v="622"/>
    <n v="0"/>
    <n v="94"/>
    <n v="3"/>
    <n v="568"/>
    <n v="0"/>
    <n v="30"/>
    <x v="1"/>
    <x v="2"/>
    <n v="0.15112540192926044"/>
    <n v="5.2816901408450703E-2"/>
    <n v="528"/>
    <n v="538"/>
    <n v="15"/>
    <n v="0.88352272727272729"/>
    <n v="0.13352272727272727"/>
    <n v="0.80681818181818177"/>
    <n v="4.261363636363636E-2"/>
    <n v="0.84517045454545459"/>
  </r>
  <r>
    <x v="381"/>
    <n v="3"/>
    <n v="625"/>
    <n v="0"/>
    <n v="94"/>
    <n v="3"/>
    <n v="571"/>
    <n v="0"/>
    <n v="30"/>
    <x v="1"/>
    <x v="2"/>
    <n v="0.15040000000000001"/>
    <n v="5.2539404553415062E-2"/>
    <n v="531"/>
    <n v="541"/>
    <n v="15"/>
    <n v="0.88778409090909094"/>
    <n v="0.13352272727272727"/>
    <n v="0.81107954545454541"/>
    <n v="4.261363636363636E-2"/>
    <n v="0.84943181818181812"/>
  </r>
  <r>
    <x v="382"/>
    <n v="3"/>
    <n v="628"/>
    <n v="0"/>
    <n v="94"/>
    <n v="1"/>
    <n v="572"/>
    <n v="0"/>
    <n v="30"/>
    <x v="1"/>
    <x v="2"/>
    <n v="0.14968152866242038"/>
    <n v="5.2447552447552448E-2"/>
    <n v="534"/>
    <n v="542"/>
    <n v="15"/>
    <n v="0.89204545454545459"/>
    <n v="0.13352272727272727"/>
    <n v="0.8125"/>
    <n v="4.261363636363636E-2"/>
    <n v="0.85227272727272729"/>
  </r>
  <r>
    <x v="383"/>
    <n v="0"/>
    <n v="628"/>
    <n v="0"/>
    <n v="94"/>
    <n v="1"/>
    <n v="573"/>
    <n v="0"/>
    <n v="30"/>
    <x v="1"/>
    <x v="2"/>
    <n v="0.14968152866242038"/>
    <n v="5.2356020942408377E-2"/>
    <n v="534"/>
    <n v="543"/>
    <n v="15"/>
    <n v="0.89204545454545459"/>
    <n v="0.13352272727272727"/>
    <n v="0.81392045454545459"/>
    <n v="4.261363636363636E-2"/>
    <n v="0.85298295454545459"/>
  </r>
  <r>
    <x v="384"/>
    <n v="0"/>
    <n v="628"/>
    <n v="0"/>
    <n v="94"/>
    <n v="4"/>
    <n v="577"/>
    <n v="0"/>
    <n v="30"/>
    <x v="1"/>
    <x v="3"/>
    <n v="0.14968152866242038"/>
    <n v="5.1993067590987867E-2"/>
    <n v="534"/>
    <n v="547"/>
    <n v="15"/>
    <n v="0.89204545454545459"/>
    <n v="0.13352272727272727"/>
    <n v="0.81960227272727271"/>
    <n v="4.261363636363636E-2"/>
    <n v="0.85582386363636365"/>
  </r>
  <r>
    <x v="385"/>
    <n v="3"/>
    <n v="631"/>
    <n v="0"/>
    <n v="94"/>
    <n v="2"/>
    <n v="579"/>
    <n v="0"/>
    <n v="30"/>
    <x v="1"/>
    <x v="3"/>
    <n v="0.14896988906497624"/>
    <n v="5.181347150259067E-2"/>
    <n v="537"/>
    <n v="549"/>
    <n v="15"/>
    <n v="0.89630681818181823"/>
    <n v="0.13352272727272727"/>
    <n v="0.82244318181818177"/>
    <n v="4.261363636363636E-2"/>
    <n v="0.859375"/>
  </r>
  <r>
    <x v="386"/>
    <n v="3"/>
    <n v="634"/>
    <n v="0"/>
    <n v="94"/>
    <n v="1"/>
    <n v="580"/>
    <n v="0"/>
    <n v="30"/>
    <x v="1"/>
    <x v="3"/>
    <n v="0.14826498422712933"/>
    <n v="5.1724137931034482E-2"/>
    <n v="540"/>
    <n v="550"/>
    <n v="15"/>
    <n v="0.90056818181818177"/>
    <n v="0.13352272727272727"/>
    <n v="0.82386363636363635"/>
    <n v="4.261363636363636E-2"/>
    <n v="0.86221590909090906"/>
  </r>
  <r>
    <x v="387"/>
    <n v="3"/>
    <n v="637"/>
    <n v="0"/>
    <n v="94"/>
    <n v="3"/>
    <n v="583"/>
    <n v="0"/>
    <n v="30"/>
    <x v="1"/>
    <x v="3"/>
    <n v="0.14756671899529042"/>
    <n v="5.1457975986277875E-2"/>
    <n v="543"/>
    <n v="553"/>
    <n v="15"/>
    <n v="0.90482954545454541"/>
    <n v="0.13352272727272727"/>
    <n v="0.828125"/>
    <n v="4.261363636363636E-2"/>
    <n v="0.86647727272727271"/>
  </r>
  <r>
    <x v="388"/>
    <n v="3"/>
    <n v="640"/>
    <n v="0"/>
    <n v="94"/>
    <n v="3"/>
    <n v="586"/>
    <n v="0"/>
    <n v="30"/>
    <x v="1"/>
    <x v="3"/>
    <n v="0.14687500000000001"/>
    <n v="5.1194539249146756E-2"/>
    <n v="546"/>
    <n v="556"/>
    <n v="15"/>
    <n v="0.90909090909090906"/>
    <n v="0.13352272727272727"/>
    <n v="0.83238636363636365"/>
    <n v="4.261363636363636E-2"/>
    <n v="0.87073863636363635"/>
  </r>
  <r>
    <x v="389"/>
    <n v="3"/>
    <n v="643"/>
    <n v="0"/>
    <n v="94"/>
    <n v="1"/>
    <n v="587"/>
    <n v="0"/>
    <n v="30"/>
    <x v="1"/>
    <x v="3"/>
    <n v="0.14618973561430793"/>
    <n v="5.1107325383304938E-2"/>
    <n v="549"/>
    <n v="557"/>
    <n v="15"/>
    <n v="0.91335227272727271"/>
    <n v="0.13352272727272727"/>
    <n v="0.83380681818181823"/>
    <n v="4.261363636363636E-2"/>
    <n v="0.87357954545454541"/>
  </r>
  <r>
    <x v="390"/>
    <n v="0"/>
    <n v="643"/>
    <n v="0"/>
    <n v="94"/>
    <n v="2"/>
    <n v="589"/>
    <n v="0"/>
    <n v="30"/>
    <x v="1"/>
    <x v="3"/>
    <n v="0.14618973561430793"/>
    <n v="5.0933786078098474E-2"/>
    <n v="549"/>
    <n v="559"/>
    <n v="15"/>
    <n v="0.91335227272727271"/>
    <n v="0.13352272727272727"/>
    <n v="0.83664772727272729"/>
    <n v="4.261363636363636E-2"/>
    <n v="0.875"/>
  </r>
  <r>
    <x v="391"/>
    <n v="0"/>
    <n v="643"/>
    <n v="0"/>
    <n v="94"/>
    <n v="4"/>
    <n v="593"/>
    <n v="0"/>
    <n v="30"/>
    <x v="1"/>
    <x v="4"/>
    <n v="0.14618973561430793"/>
    <n v="5.0590219224283306E-2"/>
    <n v="549"/>
    <n v="563"/>
    <n v="15"/>
    <n v="0.91335227272727271"/>
    <n v="0.13352272727272727"/>
    <n v="0.84232954545454541"/>
    <n v="4.261363636363636E-2"/>
    <n v="0.87784090909090906"/>
  </r>
  <r>
    <x v="392"/>
    <n v="3"/>
    <n v="646"/>
    <n v="0"/>
    <n v="94"/>
    <n v="1"/>
    <n v="594"/>
    <n v="0"/>
    <n v="30"/>
    <x v="1"/>
    <x v="4"/>
    <n v="0.14551083591331268"/>
    <n v="5.0505050505050504E-2"/>
    <n v="552"/>
    <n v="564"/>
    <n v="15"/>
    <n v="0.91761363636363635"/>
    <n v="0.13352272727272727"/>
    <n v="0.84375"/>
    <n v="4.261363636363636E-2"/>
    <n v="0.88068181818181812"/>
  </r>
  <r>
    <x v="393"/>
    <n v="3"/>
    <n v="649"/>
    <n v="0"/>
    <n v="94"/>
    <n v="1"/>
    <n v="595"/>
    <n v="0"/>
    <n v="30"/>
    <x v="1"/>
    <x v="4"/>
    <n v="0.1448382126348228"/>
    <n v="5.0420168067226892E-2"/>
    <n v="555"/>
    <n v="565"/>
    <n v="15"/>
    <n v="0.921875"/>
    <n v="0.13352272727272727"/>
    <n v="0.84517045454545459"/>
    <n v="4.261363636363636E-2"/>
    <n v="0.88352272727272729"/>
  </r>
  <r>
    <x v="394"/>
    <n v="3"/>
    <n v="652"/>
    <n v="0"/>
    <n v="94"/>
    <n v="3"/>
    <n v="598"/>
    <n v="0"/>
    <n v="30"/>
    <x v="1"/>
    <x v="4"/>
    <n v="0.14417177914110429"/>
    <n v="5.016722408026756E-2"/>
    <n v="558"/>
    <n v="568"/>
    <n v="15"/>
    <n v="0.92613636363636365"/>
    <n v="0.13352272727272727"/>
    <n v="0.84943181818181823"/>
    <n v="4.261363636363636E-2"/>
    <n v="0.88778409090909094"/>
  </r>
  <r>
    <x v="395"/>
    <n v="3"/>
    <n v="655"/>
    <n v="0"/>
    <n v="94"/>
    <n v="3"/>
    <n v="601"/>
    <n v="0"/>
    <n v="30"/>
    <x v="1"/>
    <x v="4"/>
    <n v="0.1435114503816794"/>
    <n v="4.9916805324459232E-2"/>
    <n v="561"/>
    <n v="571"/>
    <n v="15"/>
    <n v="0.93039772727272729"/>
    <n v="0.13352272727272727"/>
    <n v="0.85369318181818177"/>
    <n v="4.261363636363636E-2"/>
    <n v="0.89204545454545459"/>
  </r>
  <r>
    <x v="396"/>
    <n v="3"/>
    <n v="658"/>
    <n v="0"/>
    <n v="94"/>
    <n v="2"/>
    <n v="603"/>
    <n v="0"/>
    <n v="30"/>
    <x v="1"/>
    <x v="4"/>
    <n v="0.14285714285714285"/>
    <n v="4.975124378109453E-2"/>
    <n v="564"/>
    <n v="573"/>
    <n v="15"/>
    <n v="0.93465909090909094"/>
    <n v="0.13352272727272727"/>
    <n v="0.85653409090909094"/>
    <n v="4.261363636363636E-2"/>
    <n v="0.89559659090909094"/>
  </r>
  <r>
    <x v="397"/>
    <n v="0"/>
    <n v="658"/>
    <n v="0"/>
    <n v="94"/>
    <n v="2"/>
    <n v="605"/>
    <n v="0"/>
    <n v="30"/>
    <x v="1"/>
    <x v="4"/>
    <n v="0.14285714285714285"/>
    <n v="4.9586776859504134E-2"/>
    <n v="564"/>
    <n v="575"/>
    <n v="15"/>
    <n v="0.93465909090909094"/>
    <n v="0.13352272727272727"/>
    <n v="0.859375"/>
    <n v="4.261363636363636E-2"/>
    <n v="0.89701704545454541"/>
  </r>
  <r>
    <x v="398"/>
    <n v="0"/>
    <n v="658"/>
    <n v="0"/>
    <n v="94"/>
    <n v="2"/>
    <n v="607"/>
    <n v="0"/>
    <n v="30"/>
    <x v="1"/>
    <x v="5"/>
    <n v="0.14285714285714285"/>
    <n v="4.9423393739703461E-2"/>
    <n v="564"/>
    <n v="577"/>
    <n v="15"/>
    <n v="0.93465909090909094"/>
    <n v="0.13352272727272727"/>
    <n v="0.86221590909090906"/>
    <n v="4.261363636363636E-2"/>
    <n v="0.8984375"/>
  </r>
  <r>
    <x v="399"/>
    <n v="3"/>
    <n v="661"/>
    <n v="0"/>
    <n v="94"/>
    <n v="1"/>
    <n v="608"/>
    <n v="0"/>
    <n v="30"/>
    <x v="1"/>
    <x v="5"/>
    <n v="0.14220877458396369"/>
    <n v="4.9342105263157895E-2"/>
    <n v="567"/>
    <n v="578"/>
    <n v="15"/>
    <n v="0.93892045454545459"/>
    <n v="0.13352272727272727"/>
    <n v="0.86363636363636365"/>
    <n v="4.261363636363636E-2"/>
    <n v="0.90127840909090917"/>
  </r>
  <r>
    <x v="400"/>
    <n v="3"/>
    <n v="664"/>
    <n v="0"/>
    <n v="94"/>
    <n v="2"/>
    <n v="610"/>
    <n v="0"/>
    <n v="30"/>
    <x v="1"/>
    <x v="5"/>
    <n v="0.14156626506024098"/>
    <n v="4.9180327868852458E-2"/>
    <n v="570"/>
    <n v="580"/>
    <n v="15"/>
    <n v="0.94318181818181823"/>
    <n v="0.13352272727272727"/>
    <n v="0.86647727272727271"/>
    <n v="4.261363636363636E-2"/>
    <n v="0.90482954545454541"/>
  </r>
  <r>
    <x v="401"/>
    <n v="3"/>
    <n v="667"/>
    <n v="0"/>
    <n v="94"/>
    <n v="3"/>
    <n v="613"/>
    <n v="0"/>
    <n v="30"/>
    <x v="1"/>
    <x v="5"/>
    <n v="0.1409295352323838"/>
    <n v="4.8939641109298535E-2"/>
    <n v="573"/>
    <n v="583"/>
    <n v="15"/>
    <n v="0.94744318181818177"/>
    <n v="0.13352272727272727"/>
    <n v="0.87073863636363635"/>
    <n v="4.261363636363636E-2"/>
    <n v="0.90909090909090906"/>
  </r>
  <r>
    <x v="402"/>
    <n v="3"/>
    <n v="670"/>
    <n v="0"/>
    <n v="94"/>
    <n v="3"/>
    <n v="616"/>
    <n v="0"/>
    <n v="30"/>
    <x v="1"/>
    <x v="5"/>
    <n v="0.14029850746268657"/>
    <n v="4.8701298701298704E-2"/>
    <n v="576"/>
    <n v="586"/>
    <n v="15"/>
    <n v="0.95170454545454541"/>
    <n v="0.13352272727272727"/>
    <n v="0.875"/>
    <n v="4.261363636363636E-2"/>
    <n v="0.91335227272727271"/>
  </r>
  <r>
    <x v="403"/>
    <n v="3"/>
    <n v="673"/>
    <n v="0"/>
    <n v="94"/>
    <n v="2"/>
    <n v="618"/>
    <n v="0"/>
    <n v="30"/>
    <x v="1"/>
    <x v="5"/>
    <n v="0.13967310549777118"/>
    <n v="4.8543689320388349E-2"/>
    <n v="579"/>
    <n v="588"/>
    <n v="15"/>
    <n v="0.95596590909090906"/>
    <n v="0.13352272727272727"/>
    <n v="0.87784090909090906"/>
    <n v="4.261363636363636E-2"/>
    <n v="0.91690340909090906"/>
  </r>
  <r>
    <x v="404"/>
    <n v="0"/>
    <n v="673"/>
    <n v="0"/>
    <n v="94"/>
    <n v="1"/>
    <n v="619"/>
    <n v="0"/>
    <n v="30"/>
    <x v="1"/>
    <x v="5"/>
    <n v="0.13967310549777118"/>
    <n v="4.8465266558966075E-2"/>
    <n v="579"/>
    <n v="589"/>
    <n v="15"/>
    <n v="0.95596590909090906"/>
    <n v="0.13352272727272727"/>
    <n v="0.87926136363636365"/>
    <n v="4.261363636363636E-2"/>
    <n v="0.91761363636363635"/>
  </r>
  <r>
    <x v="405"/>
    <n v="0"/>
    <n v="673"/>
    <n v="0"/>
    <n v="94"/>
    <n v="2"/>
    <n v="621"/>
    <n v="0"/>
    <n v="30"/>
    <x v="1"/>
    <x v="6"/>
    <n v="0.13967310549777118"/>
    <n v="4.8309178743961352E-2"/>
    <n v="579"/>
    <n v="591"/>
    <n v="9"/>
    <n v="0.95596590909090906"/>
    <n v="0.13352272727272727"/>
    <n v="0.88210227272727271"/>
    <n v="4.261363636363636E-2"/>
    <n v="0.91903409090909083"/>
  </r>
  <r>
    <x v="406"/>
    <n v="3"/>
    <n v="676"/>
    <n v="0"/>
    <n v="94"/>
    <n v="2"/>
    <n v="623"/>
    <n v="0"/>
    <n v="30"/>
    <x v="1"/>
    <x v="6"/>
    <n v="0.13905325443786981"/>
    <n v="4.8154093097913325E-2"/>
    <n v="582"/>
    <n v="593"/>
    <n v="9"/>
    <n v="0.96022727272727271"/>
    <n v="0.13352272727272727"/>
    <n v="0.88494318181818177"/>
    <n v="4.261363636363636E-2"/>
    <n v="0.92258522727272729"/>
  </r>
  <r>
    <x v="407"/>
    <n v="3"/>
    <n v="679"/>
    <n v="0"/>
    <n v="94"/>
    <n v="2"/>
    <n v="625"/>
    <n v="0"/>
    <n v="30"/>
    <x v="1"/>
    <x v="6"/>
    <n v="0.13843888070692195"/>
    <n v="4.8000000000000001E-2"/>
    <n v="585"/>
    <n v="595"/>
    <n v="9"/>
    <n v="0.96448863636363635"/>
    <n v="0.13352272727272727"/>
    <n v="0.88778409090909094"/>
    <n v="4.261363636363636E-2"/>
    <n v="0.92613636363636365"/>
  </r>
  <r>
    <x v="408"/>
    <n v="3"/>
    <n v="682"/>
    <n v="0"/>
    <n v="94"/>
    <n v="3"/>
    <n v="628"/>
    <n v="0"/>
    <n v="30"/>
    <x v="1"/>
    <x v="6"/>
    <n v="0.1378299120234604"/>
    <n v="4.7770700636942678E-2"/>
    <n v="588"/>
    <n v="598"/>
    <n v="9"/>
    <n v="0.96875"/>
    <n v="0.13352272727272727"/>
    <n v="0.89204545454545459"/>
    <n v="4.261363636363636E-2"/>
    <n v="0.93039772727272729"/>
  </r>
  <r>
    <x v="409"/>
    <n v="3"/>
    <n v="685"/>
    <n v="0"/>
    <n v="94"/>
    <n v="3"/>
    <n v="631"/>
    <n v="0"/>
    <n v="30"/>
    <x v="2"/>
    <x v="6"/>
    <n v="0.13722627737226278"/>
    <n v="4.7543581616481777E-2"/>
    <n v="591"/>
    <n v="601"/>
    <n v="6"/>
    <n v="0.97301136363636365"/>
    <n v="0.13352272727272727"/>
    <n v="0.89630681818181823"/>
    <n v="4.261363636363636E-2"/>
    <n v="0.93465909090909094"/>
  </r>
  <r>
    <x v="410"/>
    <n v="3"/>
    <n v="688"/>
    <n v="0"/>
    <n v="94"/>
    <n v="1"/>
    <n v="632"/>
    <n v="0"/>
    <n v="30"/>
    <x v="2"/>
    <x v="6"/>
    <n v="0.13662790697674418"/>
    <n v="4.746835443037975E-2"/>
    <n v="594"/>
    <n v="602"/>
    <n v="6"/>
    <n v="0.97727272727272729"/>
    <n v="0.13352272727272727"/>
    <n v="0.89772727272727271"/>
    <n v="4.261363636363636E-2"/>
    <n v="0.9375"/>
  </r>
  <r>
    <x v="411"/>
    <n v="0"/>
    <n v="688"/>
    <n v="0"/>
    <n v="94"/>
    <n v="1"/>
    <n v="633"/>
    <n v="0"/>
    <n v="30"/>
    <x v="2"/>
    <x v="6"/>
    <n v="0.13662790697674418"/>
    <n v="4.7393364928909949E-2"/>
    <n v="594"/>
    <n v="603"/>
    <n v="6"/>
    <n v="0.97727272727272729"/>
    <n v="0.13352272727272727"/>
    <n v="0.89914772727272729"/>
    <n v="4.261363636363636E-2"/>
    <n v="0.93821022727272729"/>
  </r>
  <r>
    <x v="412"/>
    <n v="0"/>
    <n v="688"/>
    <n v="0"/>
    <n v="94"/>
    <n v="4"/>
    <n v="637"/>
    <n v="0"/>
    <n v="30"/>
    <x v="2"/>
    <x v="7"/>
    <n v="0.13662790697674418"/>
    <n v="4.709576138147567E-2"/>
    <n v="594"/>
    <n v="607"/>
    <n v="15"/>
    <n v="0.97727272727272729"/>
    <n v="0.13352272727272727"/>
    <n v="0.90482954545454541"/>
    <n v="4.261363636363636E-2"/>
    <n v="0.94105113636363635"/>
  </r>
  <r>
    <x v="413"/>
    <n v="3"/>
    <n v="691"/>
    <n v="0"/>
    <n v="94"/>
    <n v="2"/>
    <n v="639"/>
    <n v="0"/>
    <n v="30"/>
    <x v="2"/>
    <x v="7"/>
    <n v="0.13603473227206947"/>
    <n v="4.6948356807511735E-2"/>
    <n v="597"/>
    <n v="609"/>
    <n v="15"/>
    <n v="0.98153409090909094"/>
    <n v="0.13352272727272727"/>
    <n v="0.90767045454545459"/>
    <n v="4.261363636363636E-2"/>
    <n v="0.94460227272727271"/>
  </r>
  <r>
    <x v="414"/>
    <n v="3"/>
    <n v="694"/>
    <n v="0"/>
    <n v="94"/>
    <n v="1"/>
    <n v="640"/>
    <n v="0"/>
    <n v="30"/>
    <x v="2"/>
    <x v="7"/>
    <n v="0.13544668587896252"/>
    <n v="4.6875E-2"/>
    <n v="600"/>
    <n v="610"/>
    <n v="15"/>
    <n v="0.98579545454545459"/>
    <n v="0.13352272727272727"/>
    <n v="0.90909090909090906"/>
    <n v="4.261363636363636E-2"/>
    <n v="0.94744318181818188"/>
  </r>
  <r>
    <x v="415"/>
    <n v="3"/>
    <n v="697"/>
    <n v="0"/>
    <n v="94"/>
    <n v="3"/>
    <n v="643"/>
    <n v="0"/>
    <n v="30"/>
    <x v="2"/>
    <x v="7"/>
    <n v="0.13486370157819225"/>
    <n v="4.6656298600311043E-2"/>
    <n v="603"/>
    <n v="613"/>
    <n v="15"/>
    <n v="0.99005681818181823"/>
    <n v="0.13352272727272727"/>
    <n v="0.91335227272727271"/>
    <n v="4.261363636363636E-2"/>
    <n v="0.95170454545454541"/>
  </r>
  <r>
    <x v="416"/>
    <n v="3"/>
    <n v="700"/>
    <n v="0"/>
    <n v="94"/>
    <n v="3"/>
    <n v="646"/>
    <n v="0"/>
    <n v="30"/>
    <x v="2"/>
    <x v="7"/>
    <n v="0.13428571428571429"/>
    <n v="4.6439628482972138E-2"/>
    <n v="606"/>
    <n v="616"/>
    <n v="15"/>
    <n v="0.99431818181818177"/>
    <n v="0.13352272727272727"/>
    <n v="0.91761363636363635"/>
    <n v="4.261363636363636E-2"/>
    <n v="0.95596590909090906"/>
  </r>
  <r>
    <x v="417"/>
    <n v="3"/>
    <n v="703"/>
    <n v="0"/>
    <n v="94"/>
    <n v="1"/>
    <n v="647"/>
    <n v="0"/>
    <n v="30"/>
    <x v="2"/>
    <x v="7"/>
    <n v="0.1337126600284495"/>
    <n v="4.6367851622874809E-2"/>
    <n v="609"/>
    <n v="617"/>
    <n v="15"/>
    <n v="0.99857954545454541"/>
    <n v="0.13352272727272727"/>
    <n v="0.91903409090909094"/>
    <n v="4.261363636363636E-2"/>
    <n v="0.95880681818181812"/>
  </r>
  <r>
    <x v="418"/>
    <n v="0"/>
    <n v="703"/>
    <n v="0"/>
    <n v="94"/>
    <n v="2"/>
    <n v="649"/>
    <n v="0"/>
    <n v="30"/>
    <x v="2"/>
    <x v="7"/>
    <n v="0.1337126600284495"/>
    <n v="4.6224961479198766E-2"/>
    <n v="609"/>
    <n v="619"/>
    <n v="15"/>
    <n v="0.99857954545454541"/>
    <n v="0.13352272727272727"/>
    <n v="0.921875"/>
    <n v="4.261363636363636E-2"/>
    <n v="0.96022727272727271"/>
  </r>
  <r>
    <x v="419"/>
    <n v="0"/>
    <n v="703"/>
    <n v="0"/>
    <n v="94"/>
    <n v="4"/>
    <n v="653"/>
    <n v="0"/>
    <n v="30"/>
    <x v="2"/>
    <x v="8"/>
    <n v="0.1337126600284495"/>
    <n v="4.5941807044410414E-2"/>
    <n v="609"/>
    <n v="623"/>
    <n v="1"/>
    <n v="0.99857954545454541"/>
    <n v="0.13352272727272727"/>
    <n v="0.92755681818181823"/>
    <n v="4.261363636363636E-2"/>
    <n v="0.96306818181818188"/>
  </r>
  <r>
    <x v="420"/>
    <n v="1"/>
    <n v="704"/>
    <n v="0"/>
    <n v="94"/>
    <n v="1"/>
    <n v="654"/>
    <n v="0"/>
    <n v="30"/>
    <x v="2"/>
    <x v="8"/>
    <n v="0.13352272727272727"/>
    <n v="4.5871559633027525E-2"/>
    <n v="610"/>
    <n v="624"/>
    <n v="1"/>
    <n v="1"/>
    <n v="0.13352272727272727"/>
    <n v="0.92897727272727271"/>
    <n v="4.261363636363636E-2"/>
    <n v="0.96448863636363635"/>
  </r>
  <r>
    <x v="421"/>
    <n v="0"/>
    <n v="704"/>
    <n v="0"/>
    <n v="94"/>
    <n v="1"/>
    <n v="655"/>
    <n v="0"/>
    <n v="30"/>
    <x v="2"/>
    <x v="8"/>
    <n v="0.13352272727272727"/>
    <n v="4.5801526717557252E-2"/>
    <n v="610"/>
    <n v="625"/>
    <n v="1"/>
    <n v="1"/>
    <n v="0.13352272727272727"/>
    <n v="0.93039772727272729"/>
    <n v="4.261363636363636E-2"/>
    <n v="0.96519886363636365"/>
  </r>
  <r>
    <x v="422"/>
    <n v="0"/>
    <n v="704"/>
    <n v="0"/>
    <n v="94"/>
    <n v="3"/>
    <n v="658"/>
    <n v="0"/>
    <n v="30"/>
    <x v="2"/>
    <x v="8"/>
    <n v="0.13352272727272727"/>
    <n v="4.5592705167173252E-2"/>
    <n v="610"/>
    <n v="628"/>
    <n v="1"/>
    <n v="1"/>
    <n v="0.13352272727272727"/>
    <n v="0.93465909090909094"/>
    <n v="4.261363636363636E-2"/>
    <n v="0.96732954545454541"/>
  </r>
  <r>
    <x v="423"/>
    <n v="0"/>
    <n v="704"/>
    <n v="0"/>
    <n v="94"/>
    <n v="3"/>
    <n v="661"/>
    <n v="0"/>
    <n v="30"/>
    <x v="2"/>
    <x v="8"/>
    <n v="0.13352272727272727"/>
    <n v="4.5385779122541603E-2"/>
    <n v="610"/>
    <n v="631"/>
    <n v="1"/>
    <n v="1"/>
    <n v="0.13352272727272727"/>
    <n v="0.93892045454545459"/>
    <n v="4.261363636363636E-2"/>
    <n v="0.96946022727272729"/>
  </r>
  <r>
    <x v="424"/>
    <n v="0"/>
    <n v="704"/>
    <n v="0"/>
    <n v="94"/>
    <n v="2"/>
    <n v="663"/>
    <n v="0"/>
    <n v="30"/>
    <x v="2"/>
    <x v="8"/>
    <n v="0.13352272727272727"/>
    <n v="4.5248868778280542E-2"/>
    <n v="610"/>
    <n v="633"/>
    <n v="1"/>
    <n v="1"/>
    <n v="0.13352272727272727"/>
    <n v="0.94176136363636365"/>
    <n v="4.261363636363636E-2"/>
    <n v="0.97088068181818188"/>
  </r>
  <r>
    <x v="425"/>
    <n v="0"/>
    <n v="704"/>
    <n v="0"/>
    <n v="94"/>
    <n v="2"/>
    <n v="665"/>
    <n v="0"/>
    <n v="30"/>
    <x v="2"/>
    <x v="8"/>
    <n v="0.13352272727272727"/>
    <n v="4.5112781954887216E-2"/>
    <n v="610"/>
    <n v="635"/>
    <n v="1"/>
    <n v="1"/>
    <n v="0.13352272727272727"/>
    <n v="0.94460227272727271"/>
    <n v="4.261363636363636E-2"/>
    <n v="0.97230113636363635"/>
  </r>
  <r>
    <x v="426"/>
    <n v="0"/>
    <n v="704"/>
    <n v="0"/>
    <n v="94"/>
    <n v="2"/>
    <n v="667"/>
    <n v="0"/>
    <n v="30"/>
    <x v="2"/>
    <x v="9"/>
    <n v="0.13352272727272727"/>
    <n v="4.4977511244377814E-2"/>
    <n v="610"/>
    <n v="637"/>
    <n v="0"/>
    <n v="1"/>
    <n v="0.13352272727272727"/>
    <n v="0.94744318181818177"/>
    <n v="4.261363636363636E-2"/>
    <n v="0.97372159090909083"/>
  </r>
  <r>
    <x v="427"/>
    <n v="0"/>
    <n v="704"/>
    <n v="0"/>
    <n v="94"/>
    <n v="1"/>
    <n v="668"/>
    <n v="0"/>
    <n v="30"/>
    <x v="2"/>
    <x v="9"/>
    <n v="0.13352272727272727"/>
    <n v="4.4910179640718563E-2"/>
    <n v="610"/>
    <n v="638"/>
    <n v="0"/>
    <n v="1"/>
    <n v="0.13352272727272727"/>
    <n v="0.94886363636363635"/>
    <n v="4.261363636363636E-2"/>
    <n v="0.97443181818181812"/>
  </r>
  <r>
    <x v="428"/>
    <n v="0"/>
    <n v="704"/>
    <n v="0"/>
    <n v="94"/>
    <n v="2"/>
    <n v="670"/>
    <n v="0"/>
    <n v="30"/>
    <x v="2"/>
    <x v="9"/>
    <n v="0.13352272727272727"/>
    <n v="4.4776119402985072E-2"/>
    <n v="610"/>
    <n v="640"/>
    <n v="0"/>
    <n v="1"/>
    <n v="0.13352272727272727"/>
    <n v="0.95170454545454541"/>
    <n v="4.261363636363636E-2"/>
    <n v="0.97585227272727271"/>
  </r>
  <r>
    <x v="429"/>
    <n v="0"/>
    <n v="704"/>
    <n v="0"/>
    <n v="94"/>
    <n v="3"/>
    <n v="673"/>
    <n v="0"/>
    <n v="30"/>
    <x v="2"/>
    <x v="9"/>
    <n v="0.13352272727272727"/>
    <n v="4.4576523031203567E-2"/>
    <n v="610"/>
    <n v="643"/>
    <n v="0"/>
    <n v="1"/>
    <n v="0.13352272727272727"/>
    <n v="0.95596590909090906"/>
    <n v="4.261363636363636E-2"/>
    <n v="0.97798295454545459"/>
  </r>
  <r>
    <x v="430"/>
    <n v="0"/>
    <n v="704"/>
    <n v="0"/>
    <n v="94"/>
    <n v="3"/>
    <n v="676"/>
    <n v="0"/>
    <n v="30"/>
    <x v="2"/>
    <x v="9"/>
    <n v="0.13352272727272727"/>
    <n v="4.4378698224852069E-2"/>
    <n v="610"/>
    <n v="646"/>
    <n v="0"/>
    <n v="1"/>
    <n v="0.13352272727272727"/>
    <n v="0.96022727272727271"/>
    <n v="4.261363636363636E-2"/>
    <n v="0.98011363636363635"/>
  </r>
  <r>
    <x v="431"/>
    <n v="0"/>
    <n v="704"/>
    <n v="0"/>
    <n v="94"/>
    <n v="2"/>
    <n v="678"/>
    <n v="0"/>
    <n v="30"/>
    <x v="2"/>
    <x v="9"/>
    <n v="0.13352272727272727"/>
    <n v="4.4247787610619468E-2"/>
    <n v="610"/>
    <n v="648"/>
    <n v="0"/>
    <n v="1"/>
    <n v="0.13352272727272727"/>
    <n v="0.96306818181818177"/>
    <n v="4.261363636363636E-2"/>
    <n v="0.98153409090909083"/>
  </r>
  <r>
    <x v="432"/>
    <n v="0"/>
    <n v="704"/>
    <n v="0"/>
    <n v="94"/>
    <n v="1"/>
    <n v="679"/>
    <n v="0"/>
    <n v="30"/>
    <x v="2"/>
    <x v="9"/>
    <n v="0.13352272727272727"/>
    <n v="4.4182621502209134E-2"/>
    <n v="610"/>
    <n v="649"/>
    <n v="0"/>
    <n v="1"/>
    <n v="0.13352272727272727"/>
    <n v="0.96448863636363635"/>
    <n v="4.261363636363636E-2"/>
    <n v="0.98224431818181812"/>
  </r>
  <r>
    <x v="433"/>
    <n v="0"/>
    <n v="704"/>
    <n v="0"/>
    <n v="94"/>
    <n v="2"/>
    <n v="681"/>
    <n v="0"/>
    <n v="30"/>
    <x v="2"/>
    <x v="10"/>
    <n v="0.13352272727272727"/>
    <n v="4.405286343612335E-2"/>
    <n v="610"/>
    <n v="651"/>
    <n v="0"/>
    <n v="1"/>
    <n v="0.13352272727272727"/>
    <n v="0.96732954545454541"/>
    <n v="4.261363636363636E-2"/>
    <n v="0.98366477272727271"/>
  </r>
  <r>
    <x v="434"/>
    <n v="0"/>
    <n v="704"/>
    <n v="0"/>
    <n v="94"/>
    <n v="2"/>
    <n v="683"/>
    <n v="0"/>
    <n v="30"/>
    <x v="2"/>
    <x v="10"/>
    <n v="0.13352272727272727"/>
    <n v="4.3923865300146414E-2"/>
    <n v="610"/>
    <n v="653"/>
    <n v="0"/>
    <n v="1"/>
    <n v="0.13352272727272727"/>
    <n v="0.97017045454545459"/>
    <n v="4.261363636363636E-2"/>
    <n v="0.98508522727272729"/>
  </r>
  <r>
    <x v="435"/>
    <n v="0"/>
    <n v="704"/>
    <n v="0"/>
    <n v="94"/>
    <n v="2"/>
    <n v="685"/>
    <n v="0"/>
    <n v="30"/>
    <x v="2"/>
    <x v="10"/>
    <n v="0.13352272727272727"/>
    <n v="4.3795620437956206E-2"/>
    <n v="610"/>
    <n v="655"/>
    <n v="0"/>
    <n v="1"/>
    <n v="0.13352272727272727"/>
    <n v="0.97301136363636365"/>
    <n v="4.261363636363636E-2"/>
    <n v="0.98650568181818188"/>
  </r>
  <r>
    <x v="436"/>
    <n v="0"/>
    <n v="704"/>
    <n v="0"/>
    <n v="94"/>
    <n v="3"/>
    <n v="688"/>
    <n v="0"/>
    <n v="30"/>
    <x v="2"/>
    <x v="10"/>
    <n v="0.13352272727272727"/>
    <n v="4.3604651162790699E-2"/>
    <n v="610"/>
    <n v="658"/>
    <n v="0"/>
    <n v="1"/>
    <n v="0.13352272727272727"/>
    <n v="0.97727272727272729"/>
    <n v="4.261363636363636E-2"/>
    <n v="0.98863636363636365"/>
  </r>
  <r>
    <x v="437"/>
    <n v="0"/>
    <n v="704"/>
    <n v="0"/>
    <n v="94"/>
    <n v="3"/>
    <n v="691"/>
    <n v="0"/>
    <n v="30"/>
    <x v="2"/>
    <x v="10"/>
    <n v="0.13352272727272727"/>
    <n v="4.3415340086830678E-2"/>
    <n v="610"/>
    <n v="661"/>
    <n v="0"/>
    <n v="1"/>
    <n v="0.13352272727272727"/>
    <n v="0.98153409090909094"/>
    <n v="4.261363636363636E-2"/>
    <n v="0.99076704545454541"/>
  </r>
  <r>
    <x v="438"/>
    <n v="0"/>
    <n v="704"/>
    <n v="0"/>
    <n v="94"/>
    <n v="1"/>
    <n v="692"/>
    <n v="0"/>
    <n v="30"/>
    <x v="2"/>
    <x v="10"/>
    <n v="0.13352272727272727"/>
    <n v="4.3352601156069363E-2"/>
    <n v="610"/>
    <n v="662"/>
    <n v="0"/>
    <n v="1"/>
    <n v="0.13352272727272727"/>
    <n v="0.98295454545454541"/>
    <n v="4.261363636363636E-2"/>
    <n v="0.99147727272727271"/>
  </r>
  <r>
    <x v="439"/>
    <n v="0"/>
    <n v="704"/>
    <n v="0"/>
    <n v="94"/>
    <n v="1"/>
    <n v="693"/>
    <n v="0"/>
    <n v="30"/>
    <x v="3"/>
    <x v="10"/>
    <n v="0.13352272727272727"/>
    <n v="4.3290043290043288E-2"/>
    <n v="610"/>
    <n v="663"/>
    <n v="0"/>
    <n v="1"/>
    <n v="0.13352272727272727"/>
    <n v="0.984375"/>
    <n v="4.261363636363636E-2"/>
    <n v="0.9921875"/>
  </r>
  <r>
    <x v="440"/>
    <n v="0"/>
    <n v="704"/>
    <n v="0"/>
    <n v="94"/>
    <n v="3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1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2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3"/>
    <n v="0"/>
    <n v="704"/>
    <n v="0"/>
    <n v="94"/>
    <n v="2"/>
    <n v="698"/>
    <n v="0"/>
    <n v="30"/>
    <x v="3"/>
    <x v="11"/>
    <n v="0.13352272727272727"/>
    <n v="4.2979942693409739E-2"/>
    <n v="610"/>
    <n v="668"/>
    <n v="0"/>
    <n v="1"/>
    <n v="0.13352272727272727"/>
    <n v="0.99147727272727271"/>
    <n v="4.261363636363636E-2"/>
    <n v="0.99573863636363635"/>
  </r>
  <r>
    <x v="444"/>
    <n v="0"/>
    <n v="704"/>
    <n v="0"/>
    <n v="94"/>
    <n v="1"/>
    <n v="699"/>
    <n v="0"/>
    <n v="30"/>
    <x v="3"/>
    <x v="11"/>
    <n v="0.13352272727272727"/>
    <n v="4.2918454935622317E-2"/>
    <n v="610"/>
    <n v="669"/>
    <n v="0"/>
    <n v="1"/>
    <n v="0.13352272727272727"/>
    <n v="0.99289772727272729"/>
    <n v="4.261363636363636E-2"/>
    <n v="0.99644886363636365"/>
  </r>
  <r>
    <x v="445"/>
    <n v="0"/>
    <n v="704"/>
    <n v="0"/>
    <n v="94"/>
    <n v="1"/>
    <n v="700"/>
    <n v="0"/>
    <n v="30"/>
    <x v="3"/>
    <x v="11"/>
    <n v="0.13352272727272727"/>
    <n v="4.2857142857142858E-2"/>
    <n v="610"/>
    <n v="670"/>
    <n v="0"/>
    <n v="1"/>
    <n v="0.13352272727272727"/>
    <n v="0.99431818181818177"/>
    <n v="4.261363636363636E-2"/>
    <n v="0.99715909090909083"/>
  </r>
  <r>
    <x v="446"/>
    <n v="0"/>
    <n v="704"/>
    <n v="0"/>
    <n v="94"/>
    <n v="2"/>
    <n v="702"/>
    <n v="0"/>
    <n v="30"/>
    <x v="3"/>
    <x v="11"/>
    <n v="0.13352272727272727"/>
    <n v="4.2735042735042736E-2"/>
    <n v="610"/>
    <n v="672"/>
    <n v="0"/>
    <n v="1"/>
    <n v="0.13352272727272727"/>
    <n v="0.99715909090909094"/>
    <n v="4.261363636363636E-2"/>
    <n v="0.99857954545454541"/>
  </r>
  <r>
    <x v="447"/>
    <n v="0"/>
    <n v="704"/>
    <n v="0"/>
    <n v="94"/>
    <n v="2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8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9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0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1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2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3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4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5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6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7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8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9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0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1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2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3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4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5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6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7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8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  <r>
    <x v="469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1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46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4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46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46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50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1"/>
        <item x="20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9"/>
        <item x="50"/>
        <item x="51"/>
        <item x="63"/>
        <item x="86"/>
        <item x="113"/>
        <item x="114"/>
        <item x="215"/>
        <item x="81"/>
        <item x="13"/>
        <item x="83"/>
        <item x="178"/>
        <item x="110"/>
        <item x="169"/>
        <item x="199"/>
        <item x="59"/>
        <item x="58"/>
        <item x="218"/>
        <item x="26"/>
        <item x="37"/>
        <item x="90"/>
        <item x="71"/>
        <item x="146"/>
        <item x="237"/>
        <item x="241"/>
        <item x="70"/>
        <item x="75"/>
        <item x="118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234"/>
        <item x="80"/>
        <item x="69"/>
        <item x="106"/>
        <item x="61"/>
        <item x="126"/>
        <item x="204"/>
        <item x="130"/>
        <item x="93"/>
        <item x="201"/>
        <item x="115"/>
        <item x="132"/>
        <item x="150"/>
        <item x="91"/>
        <item x="89"/>
        <item x="25"/>
        <item x="24"/>
        <item x="179"/>
        <item x="216"/>
        <item x="36"/>
        <item x="39"/>
        <item x="217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68"/>
        <item x="40"/>
        <item x="56"/>
        <item x="171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49"/>
        <item x="95"/>
        <item x="202"/>
        <item x="88"/>
        <item x="11"/>
        <item x="229"/>
        <item x="176"/>
        <item x="94"/>
        <item x="48"/>
        <item x="99"/>
        <item x="149"/>
        <item x="98"/>
        <item x="189"/>
        <item x="96"/>
        <item x="145"/>
        <item x="163"/>
        <item x="6"/>
        <item x="60"/>
        <item x="230"/>
        <item x="242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32"/>
        <item x="85"/>
        <item x="84"/>
        <item x="143"/>
        <item x="28"/>
        <item x="243"/>
        <item x="219"/>
        <item x="177"/>
        <item x="174"/>
        <item x="166"/>
        <item x="175"/>
        <item x="161"/>
        <item x="140"/>
        <item x="141"/>
        <item x="207"/>
        <item x="244"/>
        <item x="245"/>
        <item x="148"/>
        <item x="224"/>
        <item x="203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50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4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3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7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6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7">
        <item x="42"/>
        <item x="40"/>
        <item x="37"/>
        <item x="38"/>
        <item m="1" x="81"/>
        <item m="1" x="75"/>
        <item m="1" x="53"/>
        <item x="36"/>
        <item x="23"/>
        <item m="1" x="93"/>
        <item m="1" x="94"/>
        <item x="27"/>
        <item m="1" x="72"/>
        <item x="30"/>
        <item m="1" x="92"/>
        <item x="26"/>
        <item m="1" x="90"/>
        <item m="1" x="91"/>
        <item m="1" x="78"/>
        <item m="1" x="86"/>
        <item m="1" x="62"/>
        <item x="15"/>
        <item m="1" x="95"/>
        <item m="1" x="70"/>
        <item m="1" x="49"/>
        <item x="11"/>
        <item m="1" x="87"/>
        <item m="1" x="85"/>
        <item x="29"/>
        <item x="14"/>
        <item m="1" x="89"/>
        <item x="25"/>
        <item m="1" x="54"/>
        <item x="19"/>
        <item x="16"/>
        <item x="13"/>
        <item x="3"/>
        <item x="5"/>
        <item x="2"/>
        <item x="7"/>
        <item x="1"/>
        <item x="0"/>
        <item x="4"/>
        <item m="1" x="82"/>
        <item m="1" x="58"/>
        <item m="1" x="77"/>
        <item m="1" x="83"/>
        <item m="1" x="44"/>
        <item x="10"/>
        <item m="1" x="84"/>
        <item x="35"/>
        <item x="20"/>
        <item m="1" x="67"/>
        <item x="22"/>
        <item x="31"/>
        <item m="1" x="79"/>
        <item x="32"/>
        <item x="39"/>
        <item m="1" x="88"/>
        <item m="1" x="80"/>
        <item x="18"/>
        <item m="1" x="76"/>
        <item m="1" x="46"/>
        <item m="1" x="43"/>
        <item m="1" x="56"/>
        <item m="1" x="74"/>
        <item x="34"/>
        <item m="1" x="61"/>
        <item m="1" x="66"/>
        <item m="1" x="71"/>
        <item x="6"/>
        <item m="1" x="59"/>
        <item x="21"/>
        <item m="1" x="73"/>
        <item m="1" x="68"/>
        <item m="1" x="52"/>
        <item m="1" x="63"/>
        <item m="1" x="64"/>
        <item m="1" x="65"/>
        <item x="8"/>
        <item x="28"/>
        <item x="33"/>
        <item m="1" x="69"/>
        <item m="1" x="55"/>
        <item x="9"/>
        <item m="1" x="57"/>
        <item m="1" x="47"/>
        <item m="1" x="60"/>
        <item m="1" x="48"/>
        <item m="1" x="45"/>
        <item x="17"/>
        <item m="1" x="50"/>
        <item m="1" x="51"/>
        <item x="12"/>
        <item x="24"/>
        <item x="41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48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2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4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10"/>
        <item h="1" x="8"/>
        <item h="1" x="9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9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4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1"/>
        <item x="208"/>
        <item x="19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5"/>
        <item x="245"/>
        <item x="81"/>
        <item x="13"/>
        <item x="83"/>
        <item x="178"/>
        <item x="110"/>
        <item x="169"/>
        <item m="1" x="256"/>
        <item x="199"/>
        <item x="59"/>
        <item m="1" x="255"/>
        <item x="58"/>
        <item x="218"/>
        <item x="26"/>
        <item x="177"/>
        <item x="37"/>
        <item m="1" x="252"/>
        <item x="174"/>
        <item m="1" x="257"/>
        <item x="90"/>
        <item x="71"/>
        <item x="146"/>
        <item x="237"/>
        <item x="241"/>
        <item x="70"/>
        <item x="75"/>
        <item x="118"/>
        <item m="1" x="254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161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140"/>
        <item x="234"/>
        <item x="80"/>
        <item x="207"/>
        <item x="141"/>
        <item x="69"/>
        <item x="244"/>
        <item m="1" x="253"/>
        <item x="106"/>
        <item m="1" x="261"/>
        <item m="1" x="260"/>
        <item x="61"/>
        <item x="126"/>
        <item m="1" x="258"/>
        <item x="204"/>
        <item x="130"/>
        <item x="93"/>
        <item x="201"/>
        <item x="115"/>
        <item x="248"/>
        <item x="132"/>
        <item x="249"/>
        <item x="150"/>
        <item x="91"/>
        <item x="89"/>
        <item x="148"/>
        <item x="25"/>
        <item x="24"/>
        <item x="179"/>
        <item x="216"/>
        <item x="36"/>
        <item x="39"/>
        <item x="217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7"/>
        <item x="123"/>
        <item x="235"/>
        <item x="236"/>
        <item x="166"/>
        <item x="168"/>
        <item x="40"/>
        <item x="56"/>
        <item x="171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25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224"/>
        <item x="49"/>
        <item x="95"/>
        <item x="202"/>
        <item m="1" x="263"/>
        <item x="88"/>
        <item m="1" x="264"/>
        <item x="11"/>
        <item x="229"/>
        <item x="176"/>
        <item x="94"/>
        <item x="48"/>
        <item m="1" x="262"/>
        <item x="99"/>
        <item x="149"/>
        <item x="98"/>
        <item x="189"/>
        <item x="96"/>
        <item x="145"/>
        <item x="203"/>
        <item x="163"/>
        <item x="6"/>
        <item x="60"/>
        <item x="230"/>
        <item x="242"/>
        <item x="251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46"/>
        <item x="221"/>
        <item x="247"/>
        <item x="243"/>
        <item x="232"/>
        <item x="85"/>
        <item x="84"/>
        <item x="14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4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5"/>
        <item x="83"/>
        <item x="132"/>
        <item x="11"/>
        <item x="101"/>
        <item x="27"/>
        <item x="110"/>
        <item x="106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8"/>
        <item x="139"/>
        <item x="34"/>
        <item x="105"/>
        <item x="57"/>
        <item x="154"/>
        <item x="71"/>
        <item x="66"/>
        <item x="145"/>
        <item x="1"/>
        <item x="68"/>
        <item x="65"/>
        <item x="54"/>
        <item x="135"/>
        <item x="97"/>
        <item x="136"/>
        <item x="3"/>
        <item x="13"/>
        <item x="159"/>
        <item x="7"/>
        <item x="84"/>
        <item x="41"/>
        <item x="151"/>
        <item x="64"/>
        <item x="78"/>
        <item x="43"/>
        <item x="32"/>
        <item x="72"/>
        <item x="143"/>
        <item x="42"/>
        <item x="127"/>
        <item x="24"/>
        <item x="118"/>
        <item x="50"/>
        <item x="133"/>
        <item x="70"/>
        <item x="150"/>
        <item x="131"/>
        <item x="79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4"/>
        <item x="76"/>
        <item x="102"/>
        <item x="37"/>
        <item x="104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3"/>
        <item x="81"/>
        <item x="113"/>
        <item x="114"/>
        <item x="31"/>
        <item x="100"/>
        <item x="63"/>
        <item x="62"/>
        <item x="16"/>
        <item x="20"/>
        <item x="19"/>
        <item x="122"/>
        <item x="89"/>
        <item x="18"/>
        <item x="39"/>
        <item x="77"/>
        <item x="149"/>
        <item x="92"/>
        <item x="160"/>
        <item x="38"/>
        <item x="96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7"/>
        <item x="82"/>
        <item x="85"/>
        <item x="61"/>
        <item x="2"/>
        <item x="117"/>
        <item x="88"/>
        <item x="130"/>
        <item x="6"/>
        <item x="99"/>
        <item x="155"/>
        <item x="137"/>
        <item x="59"/>
        <item x="134"/>
        <item x="87"/>
        <item x="8"/>
        <item x="115"/>
        <item x="142"/>
        <item x="93"/>
        <item x="98"/>
        <item x="156"/>
        <item x="94"/>
        <item x="91"/>
        <item x="75"/>
        <item x="15"/>
        <item x="103"/>
        <item x="52"/>
        <item x="86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20"/>
    </i>
    <i>
      <x v="1"/>
    </i>
    <i>
      <x v="19"/>
    </i>
    <i>
      <x v="14"/>
    </i>
    <i>
      <x v="21"/>
    </i>
    <i>
      <x v="25"/>
    </i>
    <i>
      <x v="17"/>
    </i>
    <i>
      <x v="18"/>
    </i>
    <i>
      <x v="23"/>
    </i>
    <i>
      <x v="16"/>
    </i>
    <i>
      <x v="2"/>
    </i>
    <i>
      <x v="8"/>
    </i>
    <i>
      <x v="24"/>
    </i>
    <i>
      <x v="10"/>
    </i>
    <i>
      <x v="13"/>
    </i>
    <i>
      <x v="22"/>
    </i>
    <i>
      <x v="11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1"/>
        <item x="208"/>
        <item x="19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5"/>
        <item x="245"/>
        <item x="81"/>
        <item x="13"/>
        <item x="83"/>
        <item x="178"/>
        <item x="110"/>
        <item x="169"/>
        <item x="199"/>
        <item x="59"/>
        <item x="58"/>
        <item x="218"/>
        <item x="26"/>
        <item x="177"/>
        <item x="37"/>
        <item x="174"/>
        <item x="90"/>
        <item x="71"/>
        <item x="146"/>
        <item x="237"/>
        <item x="241"/>
        <item x="70"/>
        <item x="75"/>
        <item x="118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161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140"/>
        <item x="234"/>
        <item x="80"/>
        <item x="207"/>
        <item x="141"/>
        <item x="69"/>
        <item x="244"/>
        <item x="106"/>
        <item x="61"/>
        <item x="126"/>
        <item x="204"/>
        <item x="130"/>
        <item x="93"/>
        <item x="201"/>
        <item x="115"/>
        <item x="248"/>
        <item x="132"/>
        <item x="249"/>
        <item x="150"/>
        <item x="91"/>
        <item x="89"/>
        <item x="148"/>
        <item x="25"/>
        <item x="24"/>
        <item x="179"/>
        <item x="216"/>
        <item x="36"/>
        <item x="39"/>
        <item x="217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66"/>
        <item x="168"/>
        <item x="40"/>
        <item x="56"/>
        <item x="171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25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224"/>
        <item x="49"/>
        <item x="95"/>
        <item x="202"/>
        <item x="88"/>
        <item x="11"/>
        <item x="229"/>
        <item x="176"/>
        <item x="94"/>
        <item x="48"/>
        <item x="99"/>
        <item x="149"/>
        <item x="98"/>
        <item x="189"/>
        <item x="96"/>
        <item x="145"/>
        <item x="203"/>
        <item x="163"/>
        <item x="6"/>
        <item x="60"/>
        <item x="230"/>
        <item x="242"/>
        <item x="251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46"/>
        <item x="221"/>
        <item x="247"/>
        <item x="243"/>
        <item x="232"/>
        <item x="85"/>
        <item x="84"/>
        <item x="143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11"/>
    </i>
    <i>
      <x v="24"/>
    </i>
    <i>
      <x v="13"/>
    </i>
    <i>
      <x v="22"/>
    </i>
    <i>
      <x v="9"/>
    </i>
    <i>
      <x v="18"/>
    </i>
    <i>
      <x v="8"/>
    </i>
    <i>
      <x v="17"/>
    </i>
    <i>
      <x v="23"/>
    </i>
    <i>
      <x v="1"/>
    </i>
    <i>
      <x v="25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5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61">
      <pivotArea type="all" dataOnly="0" outline="0" fieldPosition="0"/>
    </format>
    <format dxfId="162">
      <pivotArea outline="0" collapsedLevelsAreSubtotals="1" fieldPosition="0"/>
    </format>
    <format dxfId="163">
      <pivotArea type="origin" dataOnly="0" labelOnly="1" outline="0" fieldPosition="0"/>
    </format>
    <format dxfId="164">
      <pivotArea type="topRight" dataOnly="0" labelOnly="1" outline="0" fieldPosition="0"/>
    </format>
    <format dxfId="165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7">
      <pivotArea dataOnly="0" labelOnly="1" grandRow="1" outline="0" fieldPosition="0"/>
    </format>
    <format dxfId="168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5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54">
      <pivotArea type="all" dataOnly="0" outline="0" fieldPosition="0"/>
    </format>
    <format dxfId="155">
      <pivotArea outline="0" collapsedLevelsAreSubtotals="1" fieldPosition="0"/>
    </format>
    <format dxfId="156">
      <pivotArea type="origin" dataOnly="0" labelOnly="1" outline="0" fieldPosition="0"/>
    </format>
    <format dxfId="157">
      <pivotArea type="topRight" dataOnly="0" labelOnly="1" outline="0" fieldPosition="0"/>
    </format>
    <format dxfId="158">
      <pivotArea field="6" type="button" dataOnly="0" labelOnly="1" outline="0" axis="axisRow" fieldPosition="0"/>
    </format>
    <format dxfId="15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0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5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31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5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31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9"/>
    <tableColumn id="3" xr3:uid="{C1CBFBDE-1229-45F4-8BA9-1320006ADF8C}" uniqueName="3" name="CANTIDAD POR MODULO" queryTableFieldId="3" dataDxfId="112" dataCellStyle="Millares"/>
    <tableColumn id="4" xr3:uid="{7A6D3DC3-3571-4D13-8C02-B298801CB5F9}" uniqueName="4" name="CUB GP" queryTableFieldId="6" dataDxfId="111" dataCellStyle="Millares"/>
    <tableColumn id="5" xr3:uid="{8E1D17AB-D5A3-4D6B-8D13-5D71C1B06CF2}" uniqueName="5" name="CUBICACION REAL" queryTableFieldId="7" dataDxfId="110" dataCellStyle="Millares"/>
    <tableColumn id="6" xr3:uid="{4635D237-FCD2-4BFA-87F5-3ECDB244B328}" uniqueName="6" name="Columna1" queryTableFieldId="8" dataDxfId="109" dataCellStyle="Millares"/>
    <tableColumn id="7" xr3:uid="{68413393-99E5-4206-B7A5-0FB5FECD45F8}" uniqueName="7" name="CUB_ACTUALIZADA" queryTableFieldId="9" dataDxfId="108" dataCellStyle="Millares"/>
    <tableColumn id="8" xr3:uid="{A475C059-2CD3-4846-A3CA-9B373F702155}" uniqueName="8" name="Columna2" queryTableFieldId="10" dataDxfId="107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8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7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6" dataCellStyle="Millares"/>
    <tableColumn id="8" xr3:uid="{5D286AFD-13F0-4545-99E6-339A5CC1A4A7}" name="CANTIDAD X MODULOS" dataDxfId="215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4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13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12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11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10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06" dataCellStyle="Moneda"/>
    <tableColumn id="14" xr3:uid="{A1802760-3411-4297-8335-EF8E51D4008B}" uniqueName="14" name="UNIDAD DE MEDIDAD" queryTableFieldId="18" dataDxfId="105" dataCellStyle="Moneda"/>
    <tableColumn id="22" xr3:uid="{DBFC1F14-4757-4DCA-A9E1-E029631FD0A8}" uniqueName="22" name="PPTO_ACTUALIZADO" queryTableFieldId="26" dataDxfId="104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9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8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03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02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01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00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99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98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97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96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95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94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93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92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91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90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89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88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87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86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85"/>
    <tableColumn id="2" xr3:uid="{5699B8CC-A9B9-494A-BE92-CA2A39DFED09}" uniqueName="2" name="CODIGO" queryTableFieldId="2"/>
    <tableColumn id="3" xr3:uid="{AFFE68E0-54F7-4250-B075-A2AB6670FDC7}" uniqueName="3" name="MATERIAL" queryTableFieldId="3" dataDxfId="207"/>
    <tableColumn id="4" xr3:uid="{78035FAE-E64E-4DA5-9D70-DAE6FA9F2677}" uniqueName="4" name="U.M" queryTableFieldId="4" dataDxfId="206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05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204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20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84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83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82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81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80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79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78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77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54" tableType="queryTable" totalsRowShown="0">
  <autoFilter ref="A1:AD2154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138"/>
    <tableColumn id="2" xr3:uid="{4A5F2C48-EAB1-49BD-A4A7-EFEB15690485}" uniqueName="2" name="FECHA SOLICITUD" queryTableFieldId="2" dataDxfId="137"/>
    <tableColumn id="3" xr3:uid="{41E9869B-60D1-47E3-87F9-7C94C33DB541}" uniqueName="3" name="OBS. MODULO" queryTableFieldId="3" dataDxfId="136"/>
    <tableColumn id="27" xr3:uid="{9D5D1E35-9490-41E8-B895-94976D9D19CF}" uniqueName="27" name="MES" queryTableFieldId="38" dataDxfId="135" dataCellStyle="Millares"/>
    <tableColumn id="4" xr3:uid="{5DF334D3-F0D6-4372-88E1-ABF2084DE7E5}" uniqueName="4" name="OBS TRABAJO MODULO" queryTableFieldId="4" dataDxfId="134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33"/>
    <tableColumn id="7" xr3:uid="{692A33A2-C449-4586-8F3F-CD183B5B624F}" uniqueName="7" name="UNIDAD DE MEDIDA" queryTableFieldId="7" dataDxfId="132"/>
    <tableColumn id="8" xr3:uid="{56C516C2-1AAE-44D7-8A0D-AF396C45720B}" uniqueName="8" name="CANTIDAD SOLICITADA" queryTableFieldId="8" dataDxfId="131" dataCellStyle="Millares"/>
    <tableColumn id="9" xr3:uid="{E5431BFC-4CEF-4614-8902-01E44155F4BF}" uniqueName="9" name="DEVOLUCIÓN" queryTableFieldId="9" dataDxfId="130" dataCellStyle="Millares"/>
    <tableColumn id="29" xr3:uid="{14CF1913-03EE-4BA2-B20E-E32EB67FEAC2}" uniqueName="29" name="CANTIDAD RECEPCIONADA" queryTableFieldId="35" dataDxfId="129" dataCellStyle="Millares"/>
    <tableColumn id="10" xr3:uid="{F1FA0DCE-9421-44D3-9FD8-4DCB8BDDDF7B}" uniqueName="10" name="VALOR X UN (GD)" queryTableFieldId="10" dataDxfId="128" dataCellStyle="Moneda"/>
    <tableColumn id="11" xr3:uid="{3874A170-0E3F-4EEA-8FF5-E3DB47B144B3}" uniqueName="11" name="VALOR TOTAL GD POR ITEM" queryTableFieldId="11" dataDxfId="127" dataCellStyle="Moneda"/>
    <tableColumn id="12" xr3:uid="{83512BF1-6F0C-41E8-B9EF-C9D54F4AB3D2}" uniqueName="12" name="VALOR TOTAL POR ITEM GD" queryTableFieldId="12" dataDxfId="126" dataCellStyle="Moneda"/>
    <tableColumn id="13" xr3:uid="{BFBE252F-2A3B-4E39-BAB8-5554D1C265FE}" uniqueName="13" name="VALOR PPTO" queryTableFieldId="13" dataDxfId="125" dataCellStyle="Moneda"/>
    <tableColumn id="14" xr3:uid="{3C303E8F-953A-4F50-A7B4-573D80E364C3}" uniqueName="14" name="DIF. VALOR UND." queryTableFieldId="14" dataDxfId="124" dataCellStyle="Moneda"/>
    <tableColumn id="15" xr3:uid="{9732C988-3591-461A-96B1-3179F4479C1B}" uniqueName="15" name="DIF VALOR TOTAL PAGADO" queryTableFieldId="15" dataDxfId="123" dataCellStyle="Moneda"/>
    <tableColumn id="16" xr3:uid="{1C1CC130-46D5-4EEE-9E23-34DA8C66F18F}" uniqueName="16" name="DIF %" queryTableFieldId="16" dataDxfId="122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12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120" dataCellStyle="Moneda"/>
    <tableColumn id="28" xr3:uid="{8F779554-5451-4921-BC8B-D5C78BCBDD91}" uniqueName="28" name="TOTAL SEGÚN PPTO" queryTableFieldId="34" dataDxfId="119" dataCellStyle="Moneda"/>
    <tableColumn id="22" xr3:uid="{B6BA023C-D6D7-4AE6-A273-CBB6EEAEA057}" uniqueName="22" name="TAREA WIP" queryTableFieldId="37" dataDxfId="118" dataCellStyle="Millares"/>
    <tableColumn id="23" xr3:uid="{937B32EE-BB35-49A6-B662-77F96759C243}" uniqueName="23" name="% DESVIACION PRECIO" queryTableFieldId="23" dataDxfId="11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11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11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11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11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99">
      <calculatedColumnFormula>+IFERROR(Tabla2[[#This Row],[PRECIO PROMEDIO]]-Tabla2[[#This Row],[PRECIO PPTO]],"")</calculatedColumnFormula>
    </tableColumn>
    <tableColumn id="9" xr3:uid="{7F411851-147E-4E4E-8229-5FD88D821403}" name="PROYECCION PPTO" dataDxfId="19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28" tableType="queryTable" totalsRowShown="0">
  <autoFilter ref="A1:J28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0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6" dataCellStyle="Porcentaje">
  <autoFilter ref="B80:M92" xr:uid="{4AA73989-C695-4116-B454-543D155D6334}"/>
  <tableColumns count="12">
    <tableColumn id="1" xr3:uid="{167326E4-8197-47EE-B063-9E36F45121A5}" name="MESES" dataDxfId="195"/>
    <tableColumn id="2" xr3:uid="{7F13EC40-6222-4D8E-B558-6E28C1AA405C}" name="COMPRA MATERIALES"/>
    <tableColumn id="3" xr3:uid="{B9458293-1FBB-44CF-A73D-767375FF10F3}" name="COMPRAS ACUMULADAS" dataDxfId="194" dataCellStyle="Moneda [0]">
      <calculatedColumnFormula>+D80+C81</calculatedColumnFormula>
    </tableColumn>
    <tableColumn id="4" xr3:uid="{C3635461-CEA5-4350-BD8F-1FD268A82375}" name="INGRESO MENSUAL" dataDxfId="193" dataCellStyle="Moneda [0]"/>
    <tableColumn id="5" xr3:uid="{B7D25F04-165E-4A37-AB50-7E98EDA3DEA4}" name="INGRESO ACUMULADO" dataDxfId="19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1" dataCellStyle="Porcentaje"/>
    <tableColumn id="9" xr3:uid="{3F9ED427-F6DC-409F-81AC-50A05CB3FE9A}" name="%AVANCE ESPERADO ECONOMICO ACUM." dataDxfId="190">
      <calculatedColumnFormula>+J80+I81</calculatedColumnFormula>
    </tableColumn>
    <tableColumn id="10" xr3:uid="{245B4028-22B8-41AF-9C03-33CE3602D178}" name="%AVANCE FISICO ACUM." dataDxfId="189" dataCellStyle="Porcentaje"/>
    <tableColumn id="11" xr3:uid="{F159507F-0736-4A71-A91B-2DF579422DA3}" name="%AVANCE FISICO MENSUAL" dataDxfId="188" dataCellStyle="Porcentaje"/>
    <tableColumn id="12" xr3:uid="{ED15780F-67ED-4946-9B63-8E6DD2FACC4B}" name="GAP ECONOMICO MENSUAL" dataDxfId="18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6"/>
    <tableColumn id="11" xr3:uid="{04445DB0-1931-41BF-8A23-1CC33FBD24EF}" uniqueName="11" name="SEMANA" queryTableFieldId="11" dataDxfId="18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1">
  <autoFilter ref="A1:BI705" xr:uid="{733B259C-0C7F-4ABB-BF59-A989FD567068}"/>
  <tableColumns count="61">
    <tableColumn id="1" xr3:uid="{A9AE20D3-CDB0-4AA6-AB6C-FA62E0EA287C}" uniqueName="1" name="TORRE" queryTableFieldId="1" dataDxfId="180"/>
    <tableColumn id="2" xr3:uid="{D38DD590-BDE4-42C5-8AB3-CB6006C59BB0}" uniqueName="2" name="N° MÓDULO" queryTableFieldId="2" dataDxfId="179"/>
    <tableColumn id="3" xr3:uid="{2F030480-F99C-42B8-BC78-D6AA04BB3365}" uniqueName="3" name="N° SERIE" queryTableFieldId="3"/>
    <tableColumn id="4" xr3:uid="{413B0370-C4E6-401A-9FD1-29E1273EE439}" uniqueName="4" name="TIPO" queryTableFieldId="4" dataDxfId="17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77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76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75">
      <calculatedColumnFormula>+DAY(CURVA[[#This Row],[Fecha]])</calculatedColumnFormula>
    </tableColumn>
    <tableColumn id="9" xr3:uid="{F48D8867-8FAF-4893-8EF8-9A41A66A5B20}" uniqueName="9" name="MES" queryTableFieldId="9" dataDxfId="174">
      <calculatedColumnFormula>+TEXT(CURVA[[#This Row],[Fecha]],"MMMM")</calculatedColumnFormula>
    </tableColumn>
    <tableColumn id="10" xr3:uid="{B31119CA-4A6B-4874-B794-01136F89EA5E}" uniqueName="10" name="AÑO" queryTableFieldId="10" dataDxfId="173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2" dataCellStyle="Porcentaje">
      <calculatedColumnFormula>+C262</calculatedColumnFormula>
    </tableColumn>
    <tableColumn id="3" xr3:uid="{85889510-E849-4246-9506-67BB4E38CB54}" name="COMPRAS" dataDxfId="17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0" dataCellStyle="Porcentaje">
      <calculatedColumnFormula>+C422</calculatedColumnFormula>
    </tableColumn>
    <tableColumn id="3" xr3:uid="{FC65709B-1BE1-4573-8455-DA5F41A356BF}" name="COMPRAS" dataDxfId="16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6.9261433369169146E-3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1.0845883796820443E-3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3.9007125935933173E-4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7.2305891978802954E-4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4.5666879144507129E-4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5.7083598930633911E-3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4.947245240654939E-3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4.5676393077662233E-2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9.551988887726074E-3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3.4364326556241616E-2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9.9334976072458114E-2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2.0787943943905849E-2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5.9052983093740782E-2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1.0198936342273259E-2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2504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80.160064025610254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16238.279153354633</v>
      </c>
      <c r="K17" s="7">
        <f>+P_CRITICOS[[#This Row],[CANT COMPRADA]]/$E$36</f>
        <v>2.3822888620384553E-2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43.763440860215042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1653.9484029484029</v>
      </c>
      <c r="K18" s="7">
        <f>+P_CRITICOS[[#This Row],[CANT COMPRADA]]/$E$36</f>
        <v>2.7105195558896004E-2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1.8476058187215177E-2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2.0997250473318175E-2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4.5666879144507129E-4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4213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121.5873015873016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10297.102302397341</v>
      </c>
      <c r="K22" s="7">
        <f>+P_CRITICOS[[#This Row],[CANT COMPRADA]]/$E$36</f>
        <v>4.0082200382460111E-2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7.9536481176683254E-3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0.52610147561103238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2.317594116583737E-2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4.6808551123119812E-3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7.5921186577743108E-3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3.5201552673890912E-4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105109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111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111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80551</v>
      </c>
      <c r="V73" s="3">
        <f>+IFERROR(PRODUCTOS[[#This Row],[PRECIO DE COMPRA]]/PRODUCTOS[[#This Row],[CANT. COMPRADA]],"")</f>
        <v>725.68468468468473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6863</v>
      </c>
      <c r="V92" s="3">
        <f>+IFERROR(PRODUCTOS[[#This Row],[PRECIO DE COMPRA]]/PRODUCTOS[[#This Row],[CANT. COMPRADA]],"")</f>
        <v>311.95454545454544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229658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229658</v>
      </c>
      <c r="T94" s="3">
        <f>+IFERROR(PRODUCTOS[[#This Row],[CANTIDAD RECIBIDA]]/PRODUCTOS[[#This Row],[CANT X MODULO]],"")</f>
        <v>9458.2445302445303</v>
      </c>
      <c r="U94" s="3">
        <f>+SUMIFS(DETALLE_GD_1[VALOR TOTAL POR ITEM GD],DETALLE_GD_1[CODIGO],PRODUCTOS[[#This Row],[CODIGO]])</f>
        <v>785753</v>
      </c>
      <c r="V94" s="3">
        <f>+IFERROR(PRODUCTOS[[#This Row],[PRECIO DE COMPRA]]/PRODUCTOS[[#This Row],[CANT. COMPRADA]],"")</f>
        <v>3.4214048715916712</v>
      </c>
      <c r="W94" s="3">
        <f>+IFERROR(PRODUCTOS[[#This Row],[PRECIO COMPRA UNITARIO]]*PRODUCTOS[[#This Row],[PPTO FALTANTE]],"")</f>
        <v>-727267.50512501202</v>
      </c>
      <c r="X94" s="7">
        <f>+IFERROR(PRODUCTOS[[#This Row],[PROYECCION COMPRA]]/PRODUCTOS[[#This Row],[PPTO TOTAL]]-1,"")</f>
        <v>-13.557505143847587</v>
      </c>
      <c r="Y94" s="3">
        <f>+IFERROR((PRODUCTOS[[#This Row],[CANT X MODULO]]*704)-PRODUCTOS[[#This Row],[CANT. COMPRADA]],"")</f>
        <v>-212564</v>
      </c>
      <c r="Z94" s="17">
        <f>+IFERROR(PRODUCTOS[[#This Row],[CANT. COMPRADA]]/PRODUCTOS[[#This Row],[PPTO FALTANTE]],"")</f>
        <v>-1.0804181328917408</v>
      </c>
      <c r="AA94" s="3">
        <f>+IFERROR(PRODUCTOS[[#This Row],[PROYECCION COMPRA]]-(PRODUCTOS[[#This Row],[PPTO FALTANTE]]*PRODUCTOS[[#This Row],[PPTO]]),"")</f>
        <v>-7094.5087690120563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435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435</v>
      </c>
      <c r="T96" s="3">
        <f>+IFERROR(PRODUCTOS[[#This Row],[CANTIDAD RECIBIDA]]/PRODUCTOS[[#This Row],[CANT X MODULO]],"")</f>
        <v>828.57142857142856</v>
      </c>
      <c r="U96" s="3">
        <f>+SUMIFS(DETALLE_GD_1[VALOR TOTAL POR ITEM GD],DETALLE_GD_1[CODIGO],PRODUCTOS[[#This Row],[CODIGO]])</f>
        <v>608381</v>
      </c>
      <c r="V96" s="3">
        <f>+IFERROR(PRODUCTOS[[#This Row],[PRECIO DE COMPRA]]/PRODUCTOS[[#This Row],[CANT. COMPRADA]],"")</f>
        <v>1398.5770114942529</v>
      </c>
      <c r="W96" s="3">
        <f>+IFERROR(PRODUCTOS[[#This Row],[PRECIO COMPRA UNITARIO]]*PRODUCTOS[[#This Row],[PPTO FALTANTE]],"")</f>
        <v>-91466.936551724109</v>
      </c>
      <c r="X96" s="7">
        <f>+IFERROR(PRODUCTOS[[#This Row],[PROYECCION COMPRA]]/PRODUCTOS[[#This Row],[PPTO TOTAL]]-1,"")</f>
        <v>-1.1797897285997836</v>
      </c>
      <c r="Y96" s="3">
        <f>+IFERROR((PRODUCTOS[[#This Row],[CANT X MODULO]]*704)-PRODUCTOS[[#This Row],[CANT. COMPRADA]],"")</f>
        <v>-65.399999999999977</v>
      </c>
      <c r="Z96" s="17">
        <f>+IFERROR(PRODUCTOS[[#This Row],[CANT. COMPRADA]]/PRODUCTOS[[#This Row],[PPTO FALTANTE]],"")</f>
        <v>-6.6513761467889934</v>
      </c>
      <c r="AA96" s="3">
        <f>+IFERROR(PRODUCTOS[[#This Row],[PROYECCION COMPRA]]-(PRODUCTOS[[#This Row],[PPTO FALTANTE]]*PRODUCTOS[[#This Row],[PPTO]]),"")</f>
        <v>-1445.6858021241351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1013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1013</v>
      </c>
      <c r="T97" s="3">
        <f>+IFERROR(PRODUCTOS[[#This Row],[CANTIDAD RECIBIDA]]/PRODUCTOS[[#This Row],[CANT X MODULO]],"")</f>
        <v>643.17460317460313</v>
      </c>
      <c r="U97" s="3">
        <f>+SUMIFS(DETALLE_GD_1[VALOR TOTAL POR ITEM GD],DETALLE_GD_1[CODIGO],PRODUCTOS[[#This Row],[CODIGO]])</f>
        <v>3732297</v>
      </c>
      <c r="V97" s="3">
        <f>+IFERROR(PRODUCTOS[[#This Row],[PRECIO DE COMPRA]]/PRODUCTOS[[#This Row],[CANT. COMPRADA]],"")</f>
        <v>3684.3998025666338</v>
      </c>
      <c r="W97" s="3">
        <f>+IFERROR(PRODUCTOS[[#This Row],[PRECIO COMPRA UNITARIO]]*PRODUCTOS[[#This Row],[PPTO FALTANTE]],"")</f>
        <v>352965.50108588417</v>
      </c>
      <c r="X97" s="7">
        <f>+IFERROR(PRODUCTOS[[#This Row],[PROYECCION COMPRA]]/PRODUCTOS[[#This Row],[PPTO TOTAL]]-1,"")</f>
        <v>-0.91328196243288318</v>
      </c>
      <c r="Y97" s="3">
        <f>+IFERROR((PRODUCTOS[[#This Row],[CANT X MODULO]]*704)-PRODUCTOS[[#This Row],[CANT. COMPRADA]],"")</f>
        <v>95.800000000000182</v>
      </c>
      <c r="Z97" s="17">
        <f>+IFERROR(PRODUCTOS[[#This Row],[CANT. COMPRADA]]/PRODUCTOS[[#This Row],[PPTO FALTANTE]],"")</f>
        <v>10.574112734864281</v>
      </c>
      <c r="AA97" s="3">
        <f>+IFERROR(PRODUCTOS[[#This Row],[PROYECCION COMPRA]]-(PRODUCTOS[[#This Row],[PPTO FALTANTE]]*PRODUCTOS[[#This Row],[PPTO]]),"")</f>
        <v>1295.672253883502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1801230</v>
      </c>
      <c r="B100" t="s">
        <v>51</v>
      </c>
      <c r="C100" t="s">
        <v>574</v>
      </c>
      <c r="D100" t="s">
        <v>244</v>
      </c>
      <c r="E100" t="s">
        <v>406</v>
      </c>
      <c r="F100" s="2">
        <v>9309.8461540000008</v>
      </c>
      <c r="G100" s="6" t="s">
        <v>31</v>
      </c>
      <c r="H100" s="2">
        <v>9309.8461540000008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0.52500000000000002</v>
      </c>
      <c r="M100" s="2">
        <f>+IFERROR(PRODUCTOS[[#This Row],[PPTO]]*PRODUCTOS[[#This Row],[CANT X MODULO]],"")</f>
        <v>4887.6692308500005</v>
      </c>
      <c r="N100" s="2">
        <f>+IFERROR(PRODUCTOS[[#This Row],[PPTO X MODULO]]*32,"")</f>
        <v>156405.41538720002</v>
      </c>
      <c r="O100" s="2">
        <f>+IFERROR(PRODUCTOS[[#This Row],[PPTO X TORRE]]*22,"")</f>
        <v>3440919.1385184005</v>
      </c>
      <c r="P100" s="3">
        <f>+IFERROR(PRODUCTOS[[#This Row],[CANT X MODULO]]*702,"")</f>
        <v>368.55</v>
      </c>
      <c r="Q100" s="3">
        <f>+SUMIFS(DETALLE_GD_1[CANTIDAD SOLICITADA],DETALLE_GD_1[CODIGO],PRODUCTOS[[#This Row],[CODIGO]])</f>
        <v>179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179</v>
      </c>
      <c r="T100" s="3">
        <f>+IFERROR(PRODUCTOS[[#This Row],[CANTIDAD RECIBIDA]]/PRODUCTOS[[#This Row],[CANT X MODULO]],"")</f>
        <v>340.95238095238096</v>
      </c>
      <c r="U100" s="3">
        <f>+SUMIFS(DETALLE_GD_1[VALOR TOTAL POR ITEM GD],DETALLE_GD_1[CODIGO],PRODUCTOS[[#This Row],[CODIGO]])</f>
        <v>664439</v>
      </c>
      <c r="V100" s="3">
        <f>+IFERROR(PRODUCTOS[[#This Row],[PRECIO DE COMPRA]]/PRODUCTOS[[#This Row],[CANT. COMPRADA]],"")</f>
        <v>3711.9497206703909</v>
      </c>
      <c r="W100" s="3">
        <f>+IFERROR(PRODUCTOS[[#This Row],[PRECIO COMPRA UNITARIO]]*PRODUCTOS[[#This Row],[PPTO FALTANTE]],"")</f>
        <v>707497.6167597766</v>
      </c>
      <c r="X100" s="7">
        <f>+IFERROR(PRODUCTOS[[#This Row],[PROYECCION COMPRA]]/PRODUCTOS[[#This Row],[PPTO TOTAL]]-1,"")</f>
        <v>-0.79438702617568258</v>
      </c>
      <c r="Y100" s="3">
        <f>+IFERROR((PRODUCTOS[[#This Row],[CANT X MODULO]]*704)-PRODUCTOS[[#This Row],[CANT. COMPRADA]],"")</f>
        <v>190.60000000000002</v>
      </c>
      <c r="Z100" s="17">
        <f>+IFERROR(PRODUCTOS[[#This Row],[CANT. COMPRADA]]/PRODUCTOS[[#This Row],[PPTO FALTANTE]],"")</f>
        <v>0.93913955928646364</v>
      </c>
      <c r="AA100" s="3">
        <f>+IFERROR(PRODUCTOS[[#This Row],[PROYECCION COMPRA]]-(PRODUCTOS[[#This Row],[PPTO FALTANTE]]*PRODUCTOS[[#This Row],[PPTO]]),"")</f>
        <v>-1066959.0601926236</v>
      </c>
      <c r="AB100" s="3">
        <f>+_xlfn.XLOOKUP(PRODUCTOS[[#This Row],[CODIGO]],DETALLE_GD_1[CODIGO],DETALLE_GD_1[VALOR PPTO],"",0)</f>
        <v>9309.8462</v>
      </c>
      <c r="AC100" s="3">
        <f>+AB100-PRODUCTOS[[#This Row],[PPTO_ACTUALIZADO]]</f>
        <v>4.5999999201740138E-5</v>
      </c>
    </row>
    <row r="101" spans="1:29" x14ac:dyDescent="0.25">
      <c r="A101">
        <v>2304053</v>
      </c>
      <c r="B101" t="s">
        <v>213</v>
      </c>
      <c r="C101">
        <v>0</v>
      </c>
      <c r="D101" t="s">
        <v>244</v>
      </c>
      <c r="E101" t="s">
        <v>399</v>
      </c>
      <c r="F101" s="2">
        <v>866.41015300000004</v>
      </c>
      <c r="G101" s="6" t="s">
        <v>31</v>
      </c>
      <c r="H101" s="2">
        <v>862.00000000000011</v>
      </c>
      <c r="I101" t="b">
        <v>0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2.1</v>
      </c>
      <c r="M101" s="2">
        <f>+IFERROR(PRODUCTOS[[#This Row],[PPTO]]*PRODUCTOS[[#This Row],[CANT X MODULO]],"")</f>
        <v>1819.4613213000002</v>
      </c>
      <c r="N101" s="2">
        <f>+IFERROR(PRODUCTOS[[#This Row],[PPTO X MODULO]]*32,"")</f>
        <v>58222.762281600008</v>
      </c>
      <c r="O101" s="2">
        <f>+IFERROR(PRODUCTOS[[#This Row],[PPTO X TORRE]]*22,"")</f>
        <v>1280900.7701952001</v>
      </c>
      <c r="P101" s="3">
        <f>+IFERROR(PRODUCTOS[[#This Row],[CANT X MODULO]]*702,"")</f>
        <v>1474.2</v>
      </c>
      <c r="Q101" s="3">
        <f>+SUMIFS(DETALLE_GD_1[CANTIDAD SOLICITADA],DETALLE_GD_1[CODIGO],PRODUCTOS[[#This Row],[CODIGO]])</f>
        <v>713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713</v>
      </c>
      <c r="T101" s="3">
        <f>+IFERROR(PRODUCTOS[[#This Row],[CANTIDAD RECIBIDA]]/PRODUCTOS[[#This Row],[CANT X MODULO]],"")</f>
        <v>339.52380952380952</v>
      </c>
      <c r="U101" s="3">
        <f>+SUMIFS(DETALLE_GD_1[VALOR TOTAL POR ITEM GD],DETALLE_GD_1[CODIGO],PRODUCTOS[[#This Row],[CODIGO]])</f>
        <v>714237</v>
      </c>
      <c r="V101" s="3">
        <f>+IFERROR(PRODUCTOS[[#This Row],[PRECIO DE COMPRA]]/PRODUCTOS[[#This Row],[CANT. COMPRADA]],"")</f>
        <v>1001.73492286115</v>
      </c>
      <c r="W101" s="3">
        <f>+IFERROR(PRODUCTOS[[#This Row],[PRECIO COMPRA UNITARIO]]*PRODUCTOS[[#This Row],[PPTO FALTANTE]],"")</f>
        <v>766727.90995792428</v>
      </c>
      <c r="X101" s="7">
        <f>+IFERROR(PRODUCTOS[[#This Row],[PROYECCION COMPRA]]/PRODUCTOS[[#This Row],[PPTO TOTAL]]-1,"")</f>
        <v>-0.40141506055845333</v>
      </c>
      <c r="Y101" s="3">
        <f>+IFERROR((PRODUCTOS[[#This Row],[CANT X MODULO]]*704)-PRODUCTOS[[#This Row],[CANT. COMPRADA]],"")</f>
        <v>765.40000000000009</v>
      </c>
      <c r="Z101" s="17">
        <f>+IFERROR(PRODUCTOS[[#This Row],[CANT. COMPRADA]]/PRODUCTOS[[#This Row],[PPTO FALTANTE]],"")</f>
        <v>0.93153906454141611</v>
      </c>
      <c r="AA101" s="3">
        <f>+IFERROR(PRODUCTOS[[#This Row],[PROYECCION COMPRA]]-(PRODUCTOS[[#This Row],[PPTO FALTANTE]]*PRODUCTOS[[#This Row],[PPTO]]),"")</f>
        <v>103577.57885172416</v>
      </c>
      <c r="AB101" s="3">
        <f>+_xlfn.XLOOKUP(PRODUCTOS[[#This Row],[CODIGO]],DETALLE_GD_1[CODIGO],DETALLE_GD_1[VALOR PPTO],"",0)</f>
        <v>862</v>
      </c>
      <c r="AC101" s="3">
        <f>+AB101-PRODUCTOS[[#This Row],[PPTO_ACTUALIZADO]]</f>
        <v>0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x14ac:dyDescent="0.25">
      <c r="A104">
        <v>704024</v>
      </c>
      <c r="B104" t="s">
        <v>332</v>
      </c>
      <c r="C104" t="s">
        <v>673</v>
      </c>
      <c r="D104" t="s">
        <v>240</v>
      </c>
      <c r="E104" t="s">
        <v>402</v>
      </c>
      <c r="F104" s="2">
        <v>363</v>
      </c>
      <c r="G104" s="6" t="s">
        <v>31</v>
      </c>
      <c r="H104" s="2">
        <v>363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4.2</v>
      </c>
      <c r="M104" s="2">
        <f>+IFERROR(PRODUCTOS[[#This Row],[PPTO]]*PRODUCTOS[[#This Row],[CANT X MODULO]],"")</f>
        <v>1524.6000000000001</v>
      </c>
      <c r="N104" s="2">
        <f>+IFERROR(PRODUCTOS[[#This Row],[PPTO X MODULO]]*32,"")</f>
        <v>48787.200000000004</v>
      </c>
      <c r="O104" s="2">
        <f>+IFERROR(PRODUCTOS[[#This Row],[PPTO X TORRE]]*22,"")</f>
        <v>1073318.4000000001</v>
      </c>
      <c r="P104" s="3">
        <f>+IFERROR(PRODUCTOS[[#This Row],[CANT X MODULO]]*702,"")</f>
        <v>2948.4</v>
      </c>
      <c r="Q104" s="3">
        <f>+SUMIFS(DETALLE_GD_1[CANTIDAD SOLICITADA],DETALLE_GD_1[CODIGO],PRODUCTOS[[#This Row],[CODIGO]])</f>
        <v>1096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1096</v>
      </c>
      <c r="T104" s="3">
        <f>+IFERROR(PRODUCTOS[[#This Row],[CANTIDAD RECIBIDA]]/PRODUCTOS[[#This Row],[CANT X MODULO]],"")</f>
        <v>260.95238095238096</v>
      </c>
      <c r="U104" s="3">
        <f>+SUMIFS(DETALLE_GD_1[VALOR TOTAL POR ITEM GD],DETALLE_GD_1[CODIGO],PRODUCTOS[[#This Row],[CODIGO]])</f>
        <v>348453</v>
      </c>
      <c r="V104" s="3">
        <f>+IFERROR(PRODUCTOS[[#This Row],[PRECIO DE COMPRA]]/PRODUCTOS[[#This Row],[CANT. COMPRADA]],"")</f>
        <v>317.93156934306569</v>
      </c>
      <c r="W104" s="3">
        <f>+IFERROR(PRODUCTOS[[#This Row],[PRECIO COMPRA UNITARIO]]*PRODUCTOS[[#This Row],[PPTO FALTANTE]],"")</f>
        <v>591607.06423357665</v>
      </c>
      <c r="X104" s="7">
        <f>+IFERROR(PRODUCTOS[[#This Row],[PROYECCION COMPRA]]/PRODUCTOS[[#This Row],[PPTO TOTAL]]-1,"")</f>
        <v>-0.4488056254010212</v>
      </c>
      <c r="Y104" s="3">
        <f>+IFERROR((PRODUCTOS[[#This Row],[CANT X MODULO]]*704)-PRODUCTOS[[#This Row],[CANT. COMPRADA]],"")</f>
        <v>1860.8000000000002</v>
      </c>
      <c r="Z104" s="17">
        <f>+IFERROR(PRODUCTOS[[#This Row],[CANT. COMPRADA]]/PRODUCTOS[[#This Row],[PPTO FALTANTE]],"")</f>
        <v>0.58899398108340495</v>
      </c>
      <c r="AA104" s="3">
        <f>+IFERROR(PRODUCTOS[[#This Row],[PROYECCION COMPRA]]-(PRODUCTOS[[#This Row],[PPTO FALTANTE]]*PRODUCTOS[[#This Row],[PPTO]]),"")</f>
        <v>-83863.335766423377</v>
      </c>
      <c r="AB104" s="3">
        <f>+_xlfn.XLOOKUP(PRODUCTOS[[#This Row],[CODIGO]],DETALLE_GD_1[CODIGO],DETALLE_GD_1[VALOR PPTO],"",0)</f>
        <v>363</v>
      </c>
      <c r="AC104" s="3">
        <f>+AB104-PRODUCTOS[[#This Row],[PPTO_ACTUALIZADO]]</f>
        <v>0</v>
      </c>
    </row>
    <row r="105" spans="1:29" x14ac:dyDescent="0.25">
      <c r="A105">
        <v>701040</v>
      </c>
      <c r="B105" t="s">
        <v>19</v>
      </c>
      <c r="C105" t="s">
        <v>563</v>
      </c>
      <c r="D105" t="s">
        <v>240</v>
      </c>
      <c r="E105" t="s">
        <v>402</v>
      </c>
      <c r="F105" s="2">
        <v>7835.7259539999995</v>
      </c>
      <c r="G105" s="6" t="s">
        <v>18</v>
      </c>
      <c r="H105" s="2">
        <v>7835.7259539999986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4.2840000000000007</v>
      </c>
      <c r="M105" s="2">
        <f>+IFERROR(PRODUCTOS[[#This Row],[PPTO]]*PRODUCTOS[[#This Row],[CANT X MODULO]],"")</f>
        <v>33568.249986936004</v>
      </c>
      <c r="N105" s="2">
        <f>+IFERROR(PRODUCTOS[[#This Row],[PPTO X MODULO]]*32,"")</f>
        <v>1074183.9995819521</v>
      </c>
      <c r="O105" s="2">
        <f>+IFERROR(PRODUCTOS[[#This Row],[PPTO X TORRE]]*22,"")</f>
        <v>23632047.990802947</v>
      </c>
      <c r="P105" s="3">
        <f>+IFERROR(PRODUCTOS[[#This Row],[CANT X MODULO]]*702,"")</f>
        <v>3007.3680000000004</v>
      </c>
      <c r="Q105" s="3">
        <f>+SUMIFS(DETALLE_GD_1[CANTIDAD SOLICITADA],DETALLE_GD_1[CODIGO],PRODUCTOS[[#This Row],[CODIGO]])</f>
        <v>1055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1055</v>
      </c>
      <c r="T105" s="3">
        <f>+IFERROR(PRODUCTOS[[#This Row],[CANTIDAD RECIBIDA]]/PRODUCTOS[[#This Row],[CANT X MODULO]],"")</f>
        <v>246.26517273576093</v>
      </c>
      <c r="U105" s="3">
        <f>+SUMIFS(DETALLE_GD_1[VALOR TOTAL POR ITEM GD],DETALLE_GD_1[CODIGO],PRODUCTOS[[#This Row],[CODIGO]])</f>
        <v>8000165</v>
      </c>
      <c r="V105" s="3">
        <f>+IFERROR(PRODUCTOS[[#This Row],[PRECIO DE COMPRA]]/PRODUCTOS[[#This Row],[CANT. COMPRADA]],"")</f>
        <v>7583.0947867298582</v>
      </c>
      <c r="W105" s="3">
        <f>+IFERROR(PRODUCTOS[[#This Row],[PRECIO COMPRA UNITARIO]]*PRODUCTOS[[#This Row],[PPTO FALTANTE]],"")</f>
        <v>14869963.558710907</v>
      </c>
      <c r="X105" s="7">
        <f>+IFERROR(PRODUCTOS[[#This Row],[PROYECCION COMPRA]]/PRODUCTOS[[#This Row],[PPTO TOTAL]]-1,"")</f>
        <v>-0.37077126940085958</v>
      </c>
      <c r="Y105" s="3">
        <f>+IFERROR((PRODUCTOS[[#This Row],[CANT X MODULO]]*704)-PRODUCTOS[[#This Row],[CANT. COMPRADA]],"")</f>
        <v>1960.9360000000006</v>
      </c>
      <c r="Z105" s="17">
        <f>+IFERROR(PRODUCTOS[[#This Row],[CANT. COMPRADA]]/PRODUCTOS[[#This Row],[PPTO FALTANTE]],"")</f>
        <v>0.53800837967174842</v>
      </c>
      <c r="AA105" s="3">
        <f>+IFERROR(PRODUCTOS[[#This Row],[PROYECCION COMPRA]]-(PRODUCTOS[[#This Row],[PPTO FALTANTE]]*PRODUCTOS[[#This Row],[PPTO]]),"")</f>
        <v>-495393.55062204041</v>
      </c>
      <c r="AB105" s="3">
        <f>+_xlfn.XLOOKUP(PRODUCTOS[[#This Row],[CODIGO]],DETALLE_GD_1[CODIGO],DETALLE_GD_1[VALOR PPTO],"",0)</f>
        <v>7835.7259999999997</v>
      </c>
      <c r="AC105" s="3">
        <f>+AB105-PRODUCTOS[[#This Row],[PPTO_ACTUALIZADO]]</f>
        <v>4.6000001020729542E-5</v>
      </c>
    </row>
    <row r="106" spans="1:29" x14ac:dyDescent="0.25">
      <c r="A106">
        <v>410045</v>
      </c>
      <c r="B106" t="s">
        <v>110</v>
      </c>
      <c r="C106" t="s">
        <v>615</v>
      </c>
      <c r="D106" t="s">
        <v>240</v>
      </c>
      <c r="E106" t="s">
        <v>399</v>
      </c>
      <c r="F106" s="2">
        <v>368.00136099999997</v>
      </c>
      <c r="G106" s="6" t="s">
        <v>31</v>
      </c>
      <c r="H106" s="2">
        <v>368.00136099999992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16.800000000000004</v>
      </c>
      <c r="M106" s="2">
        <f>+IFERROR(PRODUCTOS[[#This Row],[PPTO]]*PRODUCTOS[[#This Row],[CANT X MODULO]],"")</f>
        <v>6182.4228648000008</v>
      </c>
      <c r="N106" s="2">
        <f>+IFERROR(PRODUCTOS[[#This Row],[PPTO X MODULO]]*32,"")</f>
        <v>197837.53167360002</v>
      </c>
      <c r="O106" s="2">
        <f>+IFERROR(PRODUCTOS[[#This Row],[PPTO X TORRE]]*22,"")</f>
        <v>4352425.6968192002</v>
      </c>
      <c r="P106" s="3">
        <f>+IFERROR(PRODUCTOS[[#This Row],[CANT X MODULO]]*702,"")</f>
        <v>11793.600000000002</v>
      </c>
      <c r="Q106" s="3">
        <f>+SUMIFS(DETALLE_GD_1[CANTIDAD SOLICITADA],DETALLE_GD_1[CODIGO],PRODUCTOS[[#This Row],[CODIGO]])</f>
        <v>3813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3813</v>
      </c>
      <c r="T106" s="3">
        <f>+IFERROR(PRODUCTOS[[#This Row],[CANTIDAD RECIBIDA]]/PRODUCTOS[[#This Row],[CANT X MODULO]],"")</f>
        <v>226.96428571428567</v>
      </c>
      <c r="U106" s="3">
        <f>+SUMIFS(DETALLE_GD_1[VALOR TOTAL POR ITEM GD],DETALLE_GD_1[CODIGO],PRODUCTOS[[#This Row],[CODIGO]])</f>
        <v>1326894</v>
      </c>
      <c r="V106" s="3">
        <f>+IFERROR(PRODUCTOS[[#This Row],[PRECIO DE COMPRA]]/PRODUCTOS[[#This Row],[CANT. COMPRADA]],"")</f>
        <v>347.99213217938632</v>
      </c>
      <c r="W106" s="3">
        <f>+IFERROR(PRODUCTOS[[#This Row],[PRECIO COMPRA UNITARIO]]*PRODUCTOS[[#This Row],[PPTO FALTANTE]],"")</f>
        <v>2788878.5457120389</v>
      </c>
      <c r="X106" s="7">
        <f>+IFERROR(PRODUCTOS[[#This Row],[PROYECCION COMPRA]]/PRODUCTOS[[#This Row],[PPTO TOTAL]]-1,"")</f>
        <v>-0.35923580550721834</v>
      </c>
      <c r="Y106" s="3">
        <f>+IFERROR((PRODUCTOS[[#This Row],[CANT X MODULO]]*704)-PRODUCTOS[[#This Row],[CANT. COMPRADA]],"")</f>
        <v>8014.2000000000025</v>
      </c>
      <c r="Z106" s="17">
        <f>+IFERROR(PRODUCTOS[[#This Row],[CANT. COMPRADA]]/PRODUCTOS[[#This Row],[PPTO FALTANTE]],"")</f>
        <v>0.47578048963090497</v>
      </c>
      <c r="AA106" s="3">
        <f>+IFERROR(PRODUCTOS[[#This Row],[PROYECCION COMPRA]]-(PRODUCTOS[[#This Row],[PPTO FALTANTE]]*PRODUCTOS[[#This Row],[PPTO]]),"")</f>
        <v>-160357.96161416173</v>
      </c>
      <c r="AB106" s="3">
        <f>+_xlfn.XLOOKUP(PRODUCTOS[[#This Row],[CODIGO]],DETALLE_GD_1[CODIGO],DETALLE_GD_1[VALOR PPTO],"",0)</f>
        <v>368.00139999999999</v>
      </c>
      <c r="AC106" s="3">
        <f>+AB106-PRODUCTOS[[#This Row],[PPTO_ACTUALIZADO]]</f>
        <v>3.9000000072064722E-5</v>
      </c>
    </row>
    <row r="107" spans="1:29" x14ac:dyDescent="0.25">
      <c r="A107">
        <v>408034</v>
      </c>
      <c r="B107" t="s">
        <v>250</v>
      </c>
      <c r="C107">
        <v>0</v>
      </c>
      <c r="D107">
        <v>0</v>
      </c>
      <c r="E107">
        <v>0</v>
      </c>
      <c r="F107" s="2">
        <v>1866.9503549999999</v>
      </c>
      <c r="G107" s="6" t="s">
        <v>36</v>
      </c>
      <c r="H107" s="2">
        <v>1866.9503550000009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7.1400000000000005E-2</v>
      </c>
      <c r="M107" s="2">
        <f>+IFERROR(PRODUCTOS[[#This Row],[PPTO]]*PRODUCTOS[[#This Row],[CANT X MODULO]],"")</f>
        <v>133.30025534700002</v>
      </c>
      <c r="N107" s="2">
        <f>+IFERROR(PRODUCTOS[[#This Row],[PPTO X MODULO]]*32,"")</f>
        <v>4265.6081711040006</v>
      </c>
      <c r="O107" s="2">
        <f>+IFERROR(PRODUCTOS[[#This Row],[PPTO X TORRE]]*22,"")</f>
        <v>93843.379764288009</v>
      </c>
      <c r="P107" s="3">
        <f>+IFERROR(PRODUCTOS[[#This Row],[CANT X MODULO]]*702,"")</f>
        <v>50.122800000000005</v>
      </c>
      <c r="Q107" s="3">
        <f>+SUMIFS(DETALLE_GD_1[CANTIDAD SOLICITADA],DETALLE_GD_1[CODIGO],PRODUCTOS[[#This Row],[CODIGO]])</f>
        <v>16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16</v>
      </c>
      <c r="T107" s="3">
        <f>+IFERROR(PRODUCTOS[[#This Row],[CANTIDAD RECIBIDA]]/PRODUCTOS[[#This Row],[CANT X MODULO]],"")</f>
        <v>224.08963585434171</v>
      </c>
      <c r="U107" s="3">
        <f>+SUMIFS(DETALLE_GD_1[VALOR TOTAL POR ITEM GD],DETALLE_GD_1[CODIGO],PRODUCTOS[[#This Row],[CODIGO]])</f>
        <v>29872</v>
      </c>
      <c r="V107" s="3">
        <f>+IFERROR(PRODUCTOS[[#This Row],[PRECIO DE COMPRA]]/PRODUCTOS[[#This Row],[CANT. COMPRADA]],"")</f>
        <v>1867</v>
      </c>
      <c r="W107" s="3">
        <f>+IFERROR(PRODUCTOS[[#This Row],[PRECIO COMPRA UNITARIO]]*PRODUCTOS[[#This Row],[PPTO FALTANTE]],"")</f>
        <v>63973.875200000009</v>
      </c>
      <c r="X107" s="7">
        <f>+IFERROR(PRODUCTOS[[#This Row],[PROYECCION COMPRA]]/PRODUCTOS[[#This Row],[PPTO TOTAL]]-1,"")</f>
        <v>-0.31829101465988341</v>
      </c>
      <c r="Y107" s="3">
        <f>+IFERROR((PRODUCTOS[[#This Row],[CANT X MODULO]]*704)-PRODUCTOS[[#This Row],[CANT. COMPRADA]],"")</f>
        <v>34.265600000000006</v>
      </c>
      <c r="Z107" s="17">
        <f>+IFERROR(PRODUCTOS[[#This Row],[CANT. COMPRADA]]/PRODUCTOS[[#This Row],[PPTO FALTANTE]],"")</f>
        <v>0.46694060515502417</v>
      </c>
      <c r="AA107" s="3">
        <f>+IFERROR(PRODUCTOS[[#This Row],[PROYECCION COMPRA]]-(PRODUCTOS[[#This Row],[PPTO FALTANTE]]*PRODUCTOS[[#This Row],[PPTO]]),"")</f>
        <v>1.7011157119995914</v>
      </c>
      <c r="AB107" s="3">
        <f>+_xlfn.XLOOKUP(PRODUCTOS[[#This Row],[CODIGO]],DETALLE_GD_1[CODIGO],DETALLE_GD_1[VALOR PPTO],"",0)</f>
        <v>1866.9503999999999</v>
      </c>
      <c r="AC107" s="3">
        <f>+AB107-PRODUCTOS[[#This Row],[PPTO_ACTUALIZADO]]</f>
        <v>4.4999999090578058E-5</v>
      </c>
    </row>
    <row r="108" spans="1:29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129982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129982</v>
      </c>
      <c r="T118" s="3">
        <f>+IFERROR(PRODUCTOS[[#This Row],[CANTIDAD RECIBIDA]]/PRODUCTOS[[#This Row],[CANT X MODULO]],"")</f>
        <v>134.5569358178054</v>
      </c>
      <c r="U118" s="3">
        <f>+SUMIFS(DETALLE_GD_1[VALOR TOTAL POR ITEM GD],DETALLE_GD_1[CODIGO],PRODUCTOS[[#This Row],[CODIGO]])</f>
        <v>846925</v>
      </c>
      <c r="V118" s="3">
        <f>+IFERROR(PRODUCTOS[[#This Row],[PRECIO DE COMPRA]]/PRODUCTOS[[#This Row],[CANT. COMPRADA]],"")</f>
        <v>6.5157098675201182</v>
      </c>
      <c r="W118" s="3">
        <f>+IFERROR(PRODUCTOS[[#This Row],[PRECIO COMPRA UNITARIO]]*PRODUCTOS[[#This Row],[PPTO FALTANTE]],"")</f>
        <v>3584174.7153452015</v>
      </c>
      <c r="X118" s="7">
        <f>+IFERROR(PRODUCTOS[[#This Row],[PROYECCION COMPRA]]/PRODUCTOS[[#This Row],[PPTO TOTAL]]-1,"")</f>
        <v>-0.23377377953259437</v>
      </c>
      <c r="Y118" s="3">
        <f>+IFERROR((PRODUCTOS[[#This Row],[CANT X MODULO]]*704)-PRODUCTOS[[#This Row],[CANT. COMPRADA]],"")</f>
        <v>550082</v>
      </c>
      <c r="Z118" s="17">
        <f>+IFERROR(PRODUCTOS[[#This Row],[CANT. COMPRADA]]/PRODUCTOS[[#This Row],[PPTO FALTANTE]],"")</f>
        <v>0.23629567955323025</v>
      </c>
      <c r="AA118" s="3">
        <f>+IFERROR(PRODUCTOS[[#This Row],[PROYECCION COMPRA]]-(PRODUCTOS[[#This Row],[PPTO FALTANTE]]*PRODUCTOS[[#This Row],[PPTO]]),"")</f>
        <v>-199465.30689479876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701084</v>
      </c>
      <c r="B119" t="s">
        <v>38</v>
      </c>
      <c r="C119" t="s">
        <v>567</v>
      </c>
      <c r="D119" t="s">
        <v>240</v>
      </c>
      <c r="E119" t="s">
        <v>402</v>
      </c>
      <c r="F119" s="2">
        <v>38182.916666999998</v>
      </c>
      <c r="G119" s="6" t="s">
        <v>18</v>
      </c>
      <c r="H119" s="2">
        <v>38182.916666999998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0.69825000000000004</v>
      </c>
      <c r="M119" s="2">
        <f>+IFERROR(PRODUCTOS[[#This Row],[PPTO]]*PRODUCTOS[[#This Row],[CANT X MODULO]],"")</f>
        <v>26661.22156273275</v>
      </c>
      <c r="N119" s="2">
        <f>+IFERROR(PRODUCTOS[[#This Row],[PPTO X MODULO]]*32,"")</f>
        <v>853159.09000744799</v>
      </c>
      <c r="O119" s="2">
        <f>+IFERROR(PRODUCTOS[[#This Row],[PPTO X TORRE]]*22,"")</f>
        <v>18769499.980163857</v>
      </c>
      <c r="P119" s="3">
        <f>+IFERROR(PRODUCTOS[[#This Row],[CANT X MODULO]]*702,"")</f>
        <v>490.17150000000004</v>
      </c>
      <c r="Q119" s="3">
        <f>+SUMIFS(DETALLE_GD_1[CANTIDAD SOLICITADA],DETALLE_GD_1[CODIGO],PRODUCTOS[[#This Row],[CODIGO]])</f>
        <v>92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92</v>
      </c>
      <c r="T119" s="3">
        <f>+IFERROR(PRODUCTOS[[#This Row],[CANTIDAD RECIBIDA]]/PRODUCTOS[[#This Row],[CANT X MODULO]],"")</f>
        <v>131.7579663444325</v>
      </c>
      <c r="U119" s="3">
        <f>+SUMIFS(DETALLE_GD_1[VALOR TOTAL POR ITEM GD],DETALLE_GD_1[CODIGO],PRODUCTOS[[#This Row],[CODIGO]])</f>
        <v>3603697</v>
      </c>
      <c r="V119" s="3">
        <f>+IFERROR(PRODUCTOS[[#This Row],[PRECIO DE COMPRA]]/PRODUCTOS[[#This Row],[CANT. COMPRADA]],"")</f>
        <v>39170.619565217392</v>
      </c>
      <c r="W119" s="3">
        <f>+IFERROR(PRODUCTOS[[#This Row],[PRECIO COMPRA UNITARIO]]*PRODUCTOS[[#This Row],[PPTO FALTANTE]],"")</f>
        <v>15651326.118434785</v>
      </c>
      <c r="X119" s="7">
        <f>+IFERROR(PRODUCTOS[[#This Row],[PROYECCION COMPRA]]/PRODUCTOS[[#This Row],[PPTO TOTAL]]-1,"")</f>
        <v>-0.16612983111028246</v>
      </c>
      <c r="Y119" s="3">
        <f>+IFERROR((PRODUCTOS[[#This Row],[CANT X MODULO]]*704)-PRODUCTOS[[#This Row],[CANT. COMPRADA]],"")</f>
        <v>399.56800000000004</v>
      </c>
      <c r="Z119" s="17">
        <f>+IFERROR(PRODUCTOS[[#This Row],[CANT. COMPRADA]]/PRODUCTOS[[#This Row],[PPTO FALTANTE]],"")</f>
        <v>0.23024866856204698</v>
      </c>
      <c r="AA119" s="3">
        <f>+IFERROR(PRODUCTOS[[#This Row],[PROYECCION COMPRA]]-(PRODUCTOS[[#This Row],[PPTO FALTANTE]]*PRODUCTOS[[#This Row],[PPTO]]),"")</f>
        <v>394654.47163492814</v>
      </c>
      <c r="AB119" s="3">
        <f>+_xlfn.XLOOKUP(PRODUCTOS[[#This Row],[CODIGO]],DETALLE_GD_1[CODIGO],DETALLE_GD_1[VALOR PPTO],"",0)</f>
        <v>38182.916700000002</v>
      </c>
      <c r="AC119" s="3">
        <f>+AB119-PRODUCTOS[[#This Row],[PPTO_ACTUALIZADO]]</f>
        <v>3.300000389572233E-5</v>
      </c>
    </row>
    <row r="120" spans="1:29" x14ac:dyDescent="0.25">
      <c r="A120">
        <v>408071</v>
      </c>
      <c r="B120" t="s">
        <v>111</v>
      </c>
      <c r="C120" t="s">
        <v>616</v>
      </c>
      <c r="D120" t="s">
        <v>240</v>
      </c>
      <c r="E120" t="s">
        <v>399</v>
      </c>
      <c r="F120" s="2">
        <v>23200.297871999999</v>
      </c>
      <c r="G120" s="6" t="s">
        <v>36</v>
      </c>
      <c r="H120" s="2">
        <v>23200.297871999981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0.20317500000000016</v>
      </c>
      <c r="M120" s="2">
        <f>+IFERROR(PRODUCTOS[[#This Row],[PPTO]]*PRODUCTOS[[#This Row],[CANT X MODULO]],"")</f>
        <v>4713.7205201436036</v>
      </c>
      <c r="N120" s="2">
        <f>+IFERROR(PRODUCTOS[[#This Row],[PPTO X MODULO]]*32,"")</f>
        <v>150839.05664459532</v>
      </c>
      <c r="O120" s="2">
        <f>+IFERROR(PRODUCTOS[[#This Row],[PPTO X TORRE]]*22,"")</f>
        <v>3318459.2461810969</v>
      </c>
      <c r="P120" s="3">
        <f>+IFERROR(PRODUCTOS[[#This Row],[CANT X MODULO]]*702,"")</f>
        <v>142.62885000000011</v>
      </c>
      <c r="Q120" s="3">
        <f>+SUMIFS(DETALLE_GD_1[CANTIDAD SOLICITADA],DETALLE_GD_1[CODIGO],PRODUCTOS[[#This Row],[CODIGO]])</f>
        <v>26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26</v>
      </c>
      <c r="T120" s="3">
        <f>+IFERROR(PRODUCTOS[[#This Row],[CANTIDAD RECIBIDA]]/PRODUCTOS[[#This Row],[CANT X MODULO]],"")</f>
        <v>127.96850006152322</v>
      </c>
      <c r="U120" s="3">
        <f>+SUMIFS(DETALLE_GD_1[VALOR TOTAL POR ITEM GD],DETALLE_GD_1[CODIGO],PRODUCTOS[[#This Row],[CODIGO]])</f>
        <v>603223</v>
      </c>
      <c r="V120" s="3">
        <f>+IFERROR(PRODUCTOS[[#This Row],[PRECIO DE COMPRA]]/PRODUCTOS[[#This Row],[CANT. COMPRADA]],"")</f>
        <v>23200.884615384617</v>
      </c>
      <c r="W120" s="3">
        <f>+IFERROR(PRODUCTOS[[#This Row],[PRECIO COMPRA UNITARIO]]*PRODUCTOS[[#This Row],[PPTO FALTANTE]],"")</f>
        <v>2715320.1711384645</v>
      </c>
      <c r="X120" s="7">
        <f>+IFERROR(PRODUCTOS[[#This Row],[PROYECCION COMPRA]]/PRODUCTOS[[#This Row],[PPTO TOTAL]]-1,"")</f>
        <v>-0.18175274436072364</v>
      </c>
      <c r="Y120" s="3">
        <f>+IFERROR((PRODUCTOS[[#This Row],[CANT X MODULO]]*704)-PRODUCTOS[[#This Row],[CANT. COMPRADA]],"")</f>
        <v>117.03520000000012</v>
      </c>
      <c r="Z120" s="17">
        <f>+IFERROR(PRODUCTOS[[#This Row],[CANT. COMPRADA]]/PRODUCTOS[[#This Row],[PPTO FALTANTE]],"")</f>
        <v>0.2221553857301049</v>
      </c>
      <c r="AA120" s="3">
        <f>+IFERROR(PRODUCTOS[[#This Row],[PROYECCION COMPRA]]-(PRODUCTOS[[#This Row],[PPTO FALTANTE]]*PRODUCTOS[[#This Row],[PPTO]]),"")</f>
        <v>68.669629367534071</v>
      </c>
      <c r="AB120" s="3">
        <f>+_xlfn.XLOOKUP(PRODUCTOS[[#This Row],[CODIGO]],DETALLE_GD_1[CODIGO],DETALLE_GD_1[VALOR PPTO],"",0)</f>
        <v>23200.297900000001</v>
      </c>
      <c r="AC120" s="3">
        <f>+AB120-PRODUCTOS[[#This Row],[PPTO_ACTUALIZADO]]</f>
        <v>2.8000020392937586E-5</v>
      </c>
    </row>
    <row r="121" spans="1:29" x14ac:dyDescent="0.25">
      <c r="A121">
        <v>704025</v>
      </c>
      <c r="B121" t="s">
        <v>333</v>
      </c>
      <c r="C121" t="s">
        <v>674</v>
      </c>
      <c r="D121" t="s">
        <v>240</v>
      </c>
      <c r="E121" t="s">
        <v>402</v>
      </c>
      <c r="F121" s="2">
        <v>580</v>
      </c>
      <c r="G121" s="6" t="s">
        <v>31</v>
      </c>
      <c r="H121" s="2">
        <v>580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4.2</v>
      </c>
      <c r="M121" s="2">
        <f>+IFERROR(PRODUCTOS[[#This Row],[PPTO]]*PRODUCTOS[[#This Row],[CANT X MODULO]],"")</f>
        <v>2436</v>
      </c>
      <c r="N121" s="2">
        <f>+IFERROR(PRODUCTOS[[#This Row],[PPTO X MODULO]]*32,"")</f>
        <v>77952</v>
      </c>
      <c r="O121" s="2">
        <f>+IFERROR(PRODUCTOS[[#This Row],[PPTO X TORRE]]*22,"")</f>
        <v>1714944</v>
      </c>
      <c r="P121" s="3">
        <f>+IFERROR(PRODUCTOS[[#This Row],[CANT X MODULO]]*702,"")</f>
        <v>2948.4</v>
      </c>
      <c r="Q121" s="3">
        <f>+SUMIFS(DETALLE_GD_1[CANTIDAD SOLICITADA],DETALLE_GD_1[CODIGO],PRODUCTOS[[#This Row],[CODIGO]])</f>
        <v>532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532</v>
      </c>
      <c r="T121" s="3">
        <f>+IFERROR(PRODUCTOS[[#This Row],[CANTIDAD RECIBIDA]]/PRODUCTOS[[#This Row],[CANT X MODULO]],"")</f>
        <v>126.66666666666666</v>
      </c>
      <c r="U121" s="3">
        <f>+SUMIFS(DETALLE_GD_1[VALOR TOTAL POR ITEM GD],DETALLE_GD_1[CODIGO],PRODUCTOS[[#This Row],[CODIGO]])</f>
        <v>308507</v>
      </c>
      <c r="V121" s="3">
        <f>+IFERROR(PRODUCTOS[[#This Row],[PRECIO DE COMPRA]]/PRODUCTOS[[#This Row],[CANT. COMPRADA]],"")</f>
        <v>579.9003759398496</v>
      </c>
      <c r="W121" s="3">
        <f>+IFERROR(PRODUCTOS[[#This Row],[PRECIO COMPRA UNITARIO]]*PRODUCTOS[[#This Row],[PPTO FALTANTE]],"")</f>
        <v>1406142.4315789475</v>
      </c>
      <c r="X121" s="7">
        <f>+IFERROR(PRODUCTOS[[#This Row],[PROYECCION COMPRA]]/PRODUCTOS[[#This Row],[PPTO TOTAL]]-1,"")</f>
        <v>-0.18006510324596747</v>
      </c>
      <c r="Y121" s="3">
        <f>+IFERROR((PRODUCTOS[[#This Row],[CANT X MODULO]]*704)-PRODUCTOS[[#This Row],[CANT. COMPRADA]],"")</f>
        <v>2424.8000000000002</v>
      </c>
      <c r="Z121" s="17">
        <f>+IFERROR(PRODUCTOS[[#This Row],[CANT. COMPRADA]]/PRODUCTOS[[#This Row],[PPTO FALTANTE]],"")</f>
        <v>0.21939953810623555</v>
      </c>
      <c r="AA121" s="3">
        <f>+IFERROR(PRODUCTOS[[#This Row],[PROYECCION COMPRA]]-(PRODUCTOS[[#This Row],[PPTO FALTANTE]]*PRODUCTOS[[#This Row],[PPTO]]),"")</f>
        <v>-241.568421052536</v>
      </c>
      <c r="AB121" s="3">
        <f>+_xlfn.XLOOKUP(PRODUCTOS[[#This Row],[CODIGO]],DETALLE_GD_1[CODIGO],DETALLE_GD_1[VALOR PPTO],"",0)</f>
        <v>580</v>
      </c>
      <c r="AC121" s="3">
        <f>+AB121-PRODUCTOS[[#This Row],[PPTO_ACTUALIZADO]]</f>
        <v>0</v>
      </c>
    </row>
    <row r="122" spans="1:29" x14ac:dyDescent="0.25">
      <c r="A122">
        <v>304007</v>
      </c>
      <c r="B122" t="s">
        <v>80</v>
      </c>
      <c r="C122" t="s">
        <v>541</v>
      </c>
      <c r="D122" t="s">
        <v>240</v>
      </c>
      <c r="E122" t="s">
        <v>401</v>
      </c>
      <c r="F122" s="2">
        <v>11444.353021999999</v>
      </c>
      <c r="G122" s="6" t="s">
        <v>18</v>
      </c>
      <c r="H122" s="2">
        <v>11444.353021999996</v>
      </c>
      <c r="I122" t="b">
        <v>1</v>
      </c>
      <c r="J122" t="str">
        <f>+_xlfn.XLOOKUP(PRODUCTOS[[#This Row],[CODIGO]],P_CRITICOS[CODIGO],P_CRITICOS[DESC CORTA],"",0)</f>
        <v>OSB 11MM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8.6625000000000014</v>
      </c>
      <c r="M122" s="2">
        <f>+IFERROR(PRODUCTOS[[#This Row],[PPTO]]*PRODUCTOS[[#This Row],[CANT X MODULO]],"")</f>
        <v>99136.70805307501</v>
      </c>
      <c r="N122" s="2">
        <f>+IFERROR(PRODUCTOS[[#This Row],[PPTO X MODULO]]*32,"")</f>
        <v>3172374.6576984003</v>
      </c>
      <c r="O122" s="2">
        <f>+IFERROR(PRODUCTOS[[#This Row],[PPTO X TORRE]]*22,"")</f>
        <v>69792242.469364807</v>
      </c>
      <c r="P122" s="3">
        <f>+IFERROR(PRODUCTOS[[#This Row],[CANT X MODULO]]*702,"")</f>
        <v>6081.0750000000007</v>
      </c>
      <c r="Q122" s="3">
        <f>+SUMIFS(DETALLE_GD_1[CANTIDAD SOLICITADA],DETALLE_GD_1[CODIGO],PRODUCTOS[[#This Row],[CODIGO]])</f>
        <v>1072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1072</v>
      </c>
      <c r="T122" s="3">
        <f>+IFERROR(PRODUCTOS[[#This Row],[CANTIDAD RECIBIDA]]/PRODUCTOS[[#This Row],[CANT X MODULO]],"")</f>
        <v>123.75180375180373</v>
      </c>
      <c r="U122" s="3">
        <f>+SUMIFS(DETALLE_GD_1[VALOR TOTAL POR ITEM GD],DETALLE_GD_1[CODIGO],PRODUCTOS[[#This Row],[CODIGO]])</f>
        <v>12389283</v>
      </c>
      <c r="V122" s="3">
        <f>+IFERROR(PRODUCTOS[[#This Row],[PRECIO DE COMPRA]]/PRODUCTOS[[#This Row],[CANT. COMPRADA]],"")</f>
        <v>11557.16697761194</v>
      </c>
      <c r="W122" s="3">
        <f>+IFERROR(PRODUCTOS[[#This Row],[PRECIO COMPRA UNITARIO]]*PRODUCTOS[[#This Row],[PPTO FALTANTE]],"")</f>
        <v>58090944.096268669</v>
      </c>
      <c r="X122" s="7">
        <f>+IFERROR(PRODUCTOS[[#This Row],[PROYECCION COMPRA]]/PRODUCTOS[[#This Row],[PPTO TOTAL]]-1,"")</f>
        <v>-0.1676590113612183</v>
      </c>
      <c r="Y122" s="3">
        <f>+IFERROR((PRODUCTOS[[#This Row],[CANT X MODULO]]*704)-PRODUCTOS[[#This Row],[CANT. COMPRADA]],"")</f>
        <v>5026.4000000000015</v>
      </c>
      <c r="Z122" s="17">
        <f>+IFERROR(PRODUCTOS[[#This Row],[CANT. COMPRADA]]/PRODUCTOS[[#This Row],[PPTO FALTANTE]],"")</f>
        <v>0.21327391373547663</v>
      </c>
      <c r="AA122" s="3">
        <f>+IFERROR(PRODUCTOS[[#This Row],[PROYECCION COMPRA]]-(PRODUCTOS[[#This Row],[PPTO FALTANTE]]*PRODUCTOS[[#This Row],[PPTO]]),"")</f>
        <v>567048.06648785621</v>
      </c>
      <c r="AB122" s="3">
        <f>+_xlfn.XLOOKUP(PRODUCTOS[[#This Row],[CODIGO]],DETALLE_GD_1[CODIGO],DETALLE_GD_1[VALOR PPTO],"",0)</f>
        <v>11444.352999999999</v>
      </c>
      <c r="AC122" s="3">
        <f>+AB122-PRODUCTOS[[#This Row],[PPTO_ACTUALIZADO]]</f>
        <v>-2.1999996533850208E-5</v>
      </c>
    </row>
    <row r="123" spans="1:29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16</v>
      </c>
      <c r="T123" s="3">
        <f>+IFERROR(PRODUCTOS[[#This Row],[CANTIDAD RECIBIDA]]/PRODUCTOS[[#This Row],[CANT X MODULO]],"")</f>
        <v>121.9047619047619</v>
      </c>
      <c r="U123" s="3">
        <f>+SUMIFS(DETALLE_GD_1[VALOR TOTAL POR ITEM GD],DETALLE_GD_1[CODIGO],PRODUCTOS[[#This Row],[CODIGO]])</f>
        <v>347247</v>
      </c>
      <c r="V123" s="3">
        <f>+IFERROR(PRODUCTOS[[#This Row],[PRECIO DE COMPRA]]/PRODUCTOS[[#This Row],[CANT. COMPRADA]],"")</f>
        <v>21702.9375</v>
      </c>
      <c r="W123" s="3">
        <f>+IFERROR(PRODUCTOS[[#This Row],[PRECIO COMPRA UNITARIO]]*PRODUCTOS[[#This Row],[PPTO FALTANTE]],"")</f>
        <v>1658104.425</v>
      </c>
      <c r="X123" s="7">
        <f>+IFERROR(PRODUCTOS[[#This Row],[PROYECCION COMPRA]]/PRODUCTOS[[#This Row],[PPTO TOTAL]]-1,"")</f>
        <v>-0.18121810115428771</v>
      </c>
      <c r="Y123" s="3">
        <f>+IFERROR((PRODUCTOS[[#This Row],[CANT X MODULO]]*704)-PRODUCTOS[[#This Row],[CANT. COMPRADA]],"")</f>
        <v>76.400000000000006</v>
      </c>
      <c r="Z123" s="17">
        <f>+IFERROR(PRODUCTOS[[#This Row],[CANT. COMPRADA]]/PRODUCTOS[[#This Row],[PPTO FALTANTE]],"")</f>
        <v>0.20942408376963348</v>
      </c>
      <c r="AA123" s="3">
        <f>+IFERROR(PRODUCTOS[[#This Row],[PROYECCION COMPRA]]-(PRODUCTOS[[#This Row],[PPTO FALTANTE]]*PRODUCTOS[[#This Row],[PPTO]]),"")</f>
        <v>-16318.00371040008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x14ac:dyDescent="0.25">
      <c r="A124">
        <v>302046</v>
      </c>
      <c r="B124" t="s">
        <v>115</v>
      </c>
      <c r="C124" t="s">
        <v>547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4213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4213</v>
      </c>
      <c r="T124" s="3">
        <f>+IFERROR(PRODUCTOS[[#This Row],[CANTIDAD RECIBIDA]]/PRODUCTOS[[#This Row],[CANT X MODULO]],"")</f>
        <v>121.5873015873016</v>
      </c>
      <c r="U124" s="3">
        <f>+SUMIFS(DETALLE_GD_1[VALOR TOTAL POR ITEM GD],DETALLE_GD_1[CODIGO],PRODUCTOS[[#This Row],[CODIGO]])</f>
        <v>43381692</v>
      </c>
      <c r="V124" s="3">
        <f>+IFERROR(PRODUCTOS[[#This Row],[PRECIO DE COMPRA]]/PRODUCTOS[[#This Row],[CANT. COMPRADA]],"")</f>
        <v>10297.102302397341</v>
      </c>
      <c r="W124" s="3">
        <f>+IFERROR(PRODUCTOS[[#This Row],[PRECIO COMPRA UNITARIO]]*PRODUCTOS[[#This Row],[PPTO FALTANTE]],"")</f>
        <v>207801702.72375977</v>
      </c>
      <c r="X124" s="7">
        <f>+IFERROR(PRODUCTOS[[#This Row],[PROYECCION COMPRA]]/PRODUCTOS[[#This Row],[PPTO TOTAL]]-1,"")</f>
        <v>-0.16126470229601908</v>
      </c>
      <c r="Y124" s="3">
        <f>+IFERROR((PRODUCTOS[[#This Row],[CANT X MODULO]]*704)-PRODUCTOS[[#This Row],[CANT. COMPRADA]],"")</f>
        <v>20180.599999999999</v>
      </c>
      <c r="Z124" s="17">
        <f>+IFERROR(PRODUCTOS[[#This Row],[CANT. COMPRADA]]/PRODUCTOS[[#This Row],[PPTO FALTANTE]],"")</f>
        <v>0.2087648533740325</v>
      </c>
      <c r="AA124" s="3">
        <f>+IFERROR(PRODUCTOS[[#This Row],[PROYECCION COMPRA]]-(PRODUCTOS[[#This Row],[PPTO FALTANTE]]*PRODUCTOS[[#This Row],[PPTO]]),"")</f>
        <v>2835451.7006195784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5316484</v>
      </c>
      <c r="B125" t="s">
        <v>96</v>
      </c>
      <c r="C125" t="s">
        <v>602</v>
      </c>
      <c r="D125" t="s">
        <v>258</v>
      </c>
      <c r="E125" t="s">
        <v>405</v>
      </c>
      <c r="F125" s="2">
        <v>4372.7272730000004</v>
      </c>
      <c r="G125" s="6" t="s">
        <v>31</v>
      </c>
      <c r="H125" s="2">
        <v>4372.7272730000004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0.52500000000000002</v>
      </c>
      <c r="M125" s="2">
        <f>+IFERROR(PRODUCTOS[[#This Row],[PPTO]]*PRODUCTOS[[#This Row],[CANT X MODULO]],"")</f>
        <v>2295.6818183250002</v>
      </c>
      <c r="N125" s="2">
        <f>+IFERROR(PRODUCTOS[[#This Row],[PPTO X MODULO]]*32,"")</f>
        <v>73461.818186400007</v>
      </c>
      <c r="O125" s="2">
        <f>+IFERROR(PRODUCTOS[[#This Row],[PPTO X TORRE]]*22,"")</f>
        <v>1616160.0001008001</v>
      </c>
      <c r="P125" s="3">
        <f>+IFERROR(PRODUCTOS[[#This Row],[CANT X MODULO]]*702,"")</f>
        <v>368.55</v>
      </c>
      <c r="Q125" s="3">
        <f>+SUMIFS(DETALLE_GD_1[CANTIDAD SOLICITADA],DETALLE_GD_1[CODIGO],PRODUCTOS[[#This Row],[CODIGO]])</f>
        <v>62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62</v>
      </c>
      <c r="T125" s="3">
        <f>+IFERROR(PRODUCTOS[[#This Row],[CANTIDAD RECIBIDA]]/PRODUCTOS[[#This Row],[CANT X MODULO]],"")</f>
        <v>118.09523809523809</v>
      </c>
      <c r="U125" s="3">
        <f>+SUMIFS(DETALLE_GD_1[VALOR TOTAL POR ITEM GD],DETALLE_GD_1[CODIGO],PRODUCTOS[[#This Row],[CODIGO]])</f>
        <v>268837</v>
      </c>
      <c r="V125" s="3">
        <f>+IFERROR(PRODUCTOS[[#This Row],[PRECIO DE COMPRA]]/PRODUCTOS[[#This Row],[CANT. COMPRADA]],"")</f>
        <v>4336.0806451612907</v>
      </c>
      <c r="W125" s="3">
        <f>+IFERROR(PRODUCTOS[[#This Row],[PRECIO COMPRA UNITARIO]]*PRODUCTOS[[#This Row],[PPTO FALTANTE]],"")</f>
        <v>1333778.4064516132</v>
      </c>
      <c r="X125" s="7">
        <f>+IFERROR(PRODUCTOS[[#This Row],[PROYECCION COMPRA]]/PRODUCTOS[[#This Row],[PPTO TOTAL]]-1,"")</f>
        <v>-0.17472378578332259</v>
      </c>
      <c r="Y125" s="3">
        <f>+IFERROR((PRODUCTOS[[#This Row],[CANT X MODULO]]*704)-PRODUCTOS[[#This Row],[CANT. COMPRADA]],"")</f>
        <v>307.60000000000002</v>
      </c>
      <c r="Z125" s="17">
        <f>+IFERROR(PRODUCTOS[[#This Row],[CANT. COMPRADA]]/PRODUCTOS[[#This Row],[PPTO FALTANTE]],"")</f>
        <v>0.20156046814044212</v>
      </c>
      <c r="AA125" s="3">
        <f>+IFERROR(PRODUCTOS[[#This Row],[PROYECCION COMPRA]]-(PRODUCTOS[[#This Row],[PPTO FALTANTE]]*PRODUCTOS[[#This Row],[PPTO]]),"")</f>
        <v>-11272.502723186975</v>
      </c>
      <c r="AB125" s="3">
        <f>+_xlfn.XLOOKUP(PRODUCTOS[[#This Row],[CODIGO]],DETALLE_GD_1[CODIGO],DETALLE_GD_1[VALOR PPTO],"",0)</f>
        <v>4372.7272999999996</v>
      </c>
      <c r="AC125" s="3">
        <f>+AB125-PRODUCTOS[[#This Row],[PPTO_ACTUALIZADO]]</f>
        <v>2.6999999136023689E-5</v>
      </c>
    </row>
    <row r="126" spans="1:29" x14ac:dyDescent="0.25">
      <c r="A126">
        <v>302249</v>
      </c>
      <c r="B126" t="s">
        <v>178</v>
      </c>
      <c r="C126">
        <v>0</v>
      </c>
      <c r="D126" t="s">
        <v>240</v>
      </c>
      <c r="E126" t="s">
        <v>403</v>
      </c>
      <c r="F126" s="2">
        <v>2226.3091479999998</v>
      </c>
      <c r="G126" s="6" t="s">
        <v>20</v>
      </c>
      <c r="H126" s="2">
        <v>2226.3091479999998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6.3000000000000007</v>
      </c>
      <c r="M126" s="2">
        <f>+IFERROR(PRODUCTOS[[#This Row],[PPTO]]*PRODUCTOS[[#This Row],[CANT X MODULO]],"")</f>
        <v>14025.7476324</v>
      </c>
      <c r="N126" s="2">
        <f>+IFERROR(PRODUCTOS[[#This Row],[PPTO X MODULO]]*32,"")</f>
        <v>448823.9242368</v>
      </c>
      <c r="O126" s="2">
        <f>+IFERROR(PRODUCTOS[[#This Row],[PPTO X TORRE]]*22,"")</f>
        <v>9874126.3332096003</v>
      </c>
      <c r="P126" s="3">
        <f>+IFERROR(PRODUCTOS[[#This Row],[CANT X MODULO]]*702,"")</f>
        <v>4422.6000000000004</v>
      </c>
      <c r="Q126" s="3">
        <f>+SUMIFS(DETALLE_GD_1[CANTIDAD SOLICITADA],DETALLE_GD_1[CODIGO],PRODUCTOS[[#This Row],[CODIGO]])</f>
        <v>744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744</v>
      </c>
      <c r="T126" s="3">
        <f>+IFERROR(PRODUCTOS[[#This Row],[CANTIDAD RECIBIDA]]/PRODUCTOS[[#This Row],[CANT X MODULO]],"")</f>
        <v>118.09523809523809</v>
      </c>
      <c r="U126" s="3">
        <f>+SUMIFS(DETALLE_GD_1[VALOR TOTAL POR ITEM GD],DETALLE_GD_1[CODIGO],PRODUCTOS[[#This Row],[CODIGO]])</f>
        <v>1681108</v>
      </c>
      <c r="V126" s="3">
        <f>+IFERROR(PRODUCTOS[[#This Row],[PRECIO DE COMPRA]]/PRODUCTOS[[#This Row],[CANT. COMPRADA]],"")</f>
        <v>2259.5537634408602</v>
      </c>
      <c r="W126" s="3">
        <f>+IFERROR(PRODUCTOS[[#This Row],[PRECIO COMPRA UNITARIO]]*PRODUCTOS[[#This Row],[PPTO FALTANTE]],"")</f>
        <v>8340464.851612905</v>
      </c>
      <c r="X126" s="7">
        <f>+IFERROR(PRODUCTOS[[#This Row],[PROYECCION COMPRA]]/PRODUCTOS[[#This Row],[PPTO TOTAL]]-1,"")</f>
        <v>-0.15532123347850424</v>
      </c>
      <c r="Y126" s="3">
        <f>+IFERROR((PRODUCTOS[[#This Row],[CANT X MODULO]]*704)-PRODUCTOS[[#This Row],[CANT. COMPRADA]],"")</f>
        <v>3691.2000000000007</v>
      </c>
      <c r="Z126" s="17">
        <f>+IFERROR(PRODUCTOS[[#This Row],[CANT. COMPRADA]]/PRODUCTOS[[#This Row],[PPTO FALTANTE]],"")</f>
        <v>0.2015604681404421</v>
      </c>
      <c r="AA126" s="3">
        <f>+IFERROR(PRODUCTOS[[#This Row],[PROYECCION COMPRA]]-(PRODUCTOS[[#This Row],[PPTO FALTANTE]]*PRODUCTOS[[#This Row],[PPTO]]),"")</f>
        <v>122712.52451530378</v>
      </c>
      <c r="AB126" s="3">
        <f>+_xlfn.XLOOKUP(PRODUCTOS[[#This Row],[CODIGO]],DETALLE_GD_1[CODIGO],DETALLE_GD_1[VALOR PPTO],"",0)</f>
        <v>2226.3090999999999</v>
      </c>
      <c r="AC126" s="3">
        <f>+AB126-PRODUCTOS[[#This Row],[PPTO_ACTUALIZADO]]</f>
        <v>-4.799999987881165E-5</v>
      </c>
    </row>
    <row r="127" spans="1:29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836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836</v>
      </c>
      <c r="T127" s="3">
        <f>+IFERROR(PRODUCTOS[[#This Row],[CANTIDAD RECIBIDA]]/PRODUCTOS[[#This Row],[CANT X MODULO]],"")</f>
        <v>117.95414462081126</v>
      </c>
      <c r="U127" s="3">
        <f>+SUMIFS(DETALLE_GD_1[VALOR TOTAL POR ITEM GD],DETALLE_GD_1[CODIGO],PRODUCTOS[[#This Row],[CODIGO]])</f>
        <v>18802683</v>
      </c>
      <c r="V127" s="3">
        <f>+IFERROR(PRODUCTOS[[#This Row],[PRECIO DE COMPRA]]/PRODUCTOS[[#This Row],[CANT. COMPRADA]],"")</f>
        <v>22491.247607655503</v>
      </c>
      <c r="W127" s="3">
        <f>+IFERROR(PRODUCTOS[[#This Row],[PRECIO COMPRA UNITARIO]]*PRODUCTOS[[#This Row],[PPTO FALTANTE]],"")</f>
        <v>93419646.063157931</v>
      </c>
      <c r="X127" s="7">
        <f>+IFERROR(PRODUCTOS[[#This Row],[PROYECCION COMPRA]]/PRODUCTOS[[#This Row],[PPTO TOTAL]]-1,"")</f>
        <v>-0.15458475142011519</v>
      </c>
      <c r="Y127" s="3">
        <f>+IFERROR((PRODUCTOS[[#This Row],[CANT X MODULO]]*704)-PRODUCTOS[[#This Row],[CANT. COMPRADA]],"")</f>
        <v>4153.6000000000013</v>
      </c>
      <c r="Z127" s="17">
        <f>+IFERROR(PRODUCTOS[[#This Row],[CANT. COMPRADA]]/PRODUCTOS[[#This Row],[PPTO FALTANTE]],"")</f>
        <v>0.2012711864406779</v>
      </c>
      <c r="AA127" s="3">
        <f>+IFERROR(PRODUCTOS[[#This Row],[PROYECCION COMPRA]]-(PRODUCTOS[[#This Row],[PPTO FALTANTE]]*PRODUCTOS[[#This Row],[PPTO]]),"")</f>
        <v>1432513.6533786952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x14ac:dyDescent="0.25">
      <c r="A128">
        <v>1405006</v>
      </c>
      <c r="B128" t="s">
        <v>199</v>
      </c>
      <c r="C128">
        <v>0</v>
      </c>
      <c r="D128" t="s">
        <v>244</v>
      </c>
      <c r="E128" t="s">
        <v>409</v>
      </c>
      <c r="F128" s="2">
        <v>35.19746</v>
      </c>
      <c r="G128" s="6" t="s">
        <v>31</v>
      </c>
      <c r="H128" s="2">
        <v>35.197460000000007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30.450000000000003</v>
      </c>
      <c r="M128" s="2">
        <f>+IFERROR(PRODUCTOS[[#This Row],[PPTO]]*PRODUCTOS[[#This Row],[CANT X MODULO]],"")</f>
        <v>1071.762657</v>
      </c>
      <c r="N128" s="2">
        <f>+IFERROR(PRODUCTOS[[#This Row],[PPTO X MODULO]]*32,"")</f>
        <v>34296.405024</v>
      </c>
      <c r="O128" s="2">
        <f>+IFERROR(PRODUCTOS[[#This Row],[PPTO X TORRE]]*22,"")</f>
        <v>754520.91052799998</v>
      </c>
      <c r="P128" s="3">
        <f>+IFERROR(PRODUCTOS[[#This Row],[CANT X MODULO]]*702,"")</f>
        <v>21375.9</v>
      </c>
      <c r="Q128" s="3">
        <f>+SUMIFS(DETALLE_GD_1[CANTIDAD SOLICITADA],DETALLE_GD_1[CODIGO],PRODUCTOS[[#This Row],[CODIGO]])</f>
        <v>3550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3550</v>
      </c>
      <c r="T128" s="3">
        <f>+IFERROR(PRODUCTOS[[#This Row],[CANTIDAD RECIBIDA]]/PRODUCTOS[[#This Row],[CANT X MODULO]],"")</f>
        <v>116.58456486042692</v>
      </c>
      <c r="U128" s="3">
        <f>+SUMIFS(DETALLE_GD_1[VALOR TOTAL POR ITEM GD],DETALLE_GD_1[CODIGO],PRODUCTOS[[#This Row],[CODIGO]])</f>
        <v>125167</v>
      </c>
      <c r="V128" s="3">
        <f>+IFERROR(PRODUCTOS[[#This Row],[PRECIO DE COMPRA]]/PRODUCTOS[[#This Row],[CANT. COMPRADA]],"")</f>
        <v>35.258309859154927</v>
      </c>
      <c r="W128" s="3">
        <f>+IFERROR(PRODUCTOS[[#This Row],[PRECIO COMPRA UNITARIO]]*PRODUCTOS[[#This Row],[PPTO FALTANTE]],"")</f>
        <v>630658.33678873244</v>
      </c>
      <c r="X128" s="7">
        <f>+IFERROR(PRODUCTOS[[#This Row],[PROYECCION COMPRA]]/PRODUCTOS[[#This Row],[PPTO TOTAL]]-1,"")</f>
        <v>-0.16416055805874319</v>
      </c>
      <c r="Y128" s="3">
        <f>+IFERROR((PRODUCTOS[[#This Row],[CANT X MODULO]]*704)-PRODUCTOS[[#This Row],[CANT. COMPRADA]],"")</f>
        <v>17886.800000000003</v>
      </c>
      <c r="Z128" s="17">
        <f>+IFERROR(PRODUCTOS[[#This Row],[CANT. COMPRADA]]/PRODUCTOS[[#This Row],[PPTO FALTANTE]],"")</f>
        <v>0.19847038039224452</v>
      </c>
      <c r="AA128" s="3">
        <f>+IFERROR(PRODUCTOS[[#This Row],[PROYECCION COMPRA]]-(PRODUCTOS[[#This Row],[PPTO FALTANTE]]*PRODUCTOS[[#This Row],[PPTO]]),"")</f>
        <v>1088.4092607323546</v>
      </c>
      <c r="AB128" s="3">
        <f>+_xlfn.XLOOKUP(PRODUCTOS[[#This Row],[CODIGO]],DETALLE_GD_1[CODIGO],DETALLE_GD_1[VALOR PPTO],"",0)</f>
        <v>35.197499999999998</v>
      </c>
      <c r="AC128" s="3">
        <f>+AB128-PRODUCTOS[[#This Row],[PPTO_ACTUALIZADO]]</f>
        <v>3.9999999991380264E-5</v>
      </c>
    </row>
    <row r="129" spans="1:29" x14ac:dyDescent="0.25">
      <c r="A129">
        <v>5316483</v>
      </c>
      <c r="B129" t="s">
        <v>97</v>
      </c>
      <c r="C129" t="s">
        <v>603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61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61</v>
      </c>
      <c r="T129" s="3">
        <f>+IFERROR(PRODUCTOS[[#This Row],[CANTIDAD RECIBIDA]]/PRODUCTOS[[#This Row],[CANT X MODULO]],"")</f>
        <v>116.19047619047619</v>
      </c>
      <c r="U129" s="3">
        <f>+SUMIFS(DETALLE_GD_1[VALOR TOTAL POR ITEM GD],DETALLE_GD_1[CODIGO],PRODUCTOS[[#This Row],[CODIGO]])</f>
        <v>186197</v>
      </c>
      <c r="V129" s="3">
        <f>+IFERROR(PRODUCTOS[[#This Row],[PRECIO DE COMPRA]]/PRODUCTOS[[#This Row],[CANT. COMPRADA]],"")</f>
        <v>3052.4098360655739</v>
      </c>
      <c r="W129" s="3">
        <f>+IFERROR(PRODUCTOS[[#This Row],[PRECIO COMPRA UNITARIO]]*PRODUCTOS[[#This Row],[PPTO FALTANTE]],"")</f>
        <v>941973.67540983623</v>
      </c>
      <c r="X129" s="7">
        <f>+IFERROR(PRODUCTOS[[#This Row],[PROYECCION COMPRA]]/PRODUCTOS[[#This Row],[PPTO TOTAL]]-1,"")</f>
        <v>-0.21280440720821192</v>
      </c>
      <c r="Y129" s="3">
        <f>+IFERROR((PRODUCTOS[[#This Row],[CANT X MODULO]]*704)-PRODUCTOS[[#This Row],[CANT. COMPRADA]],"")</f>
        <v>308.60000000000002</v>
      </c>
      <c r="Z129" s="17">
        <f>+IFERROR(PRODUCTOS[[#This Row],[CANT. COMPRADA]]/PRODUCTOS[[#This Row],[PPTO FALTANTE]],"")</f>
        <v>0.19766688269604665</v>
      </c>
      <c r="AA129" s="3">
        <f>+IFERROR(PRODUCTOS[[#This Row],[PROYECCION COMPRA]]-(PRODUCTOS[[#This Row],[PPTO FALTANTE]]*PRODUCTOS[[#This Row],[PPTO]]),"")</f>
        <v>-57151.888919963851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 t="s">
        <v>21</v>
      </c>
      <c r="B130" t="s">
        <v>22</v>
      </c>
      <c r="C130" t="s">
        <v>528</v>
      </c>
      <c r="D130" t="s">
        <v>240</v>
      </c>
      <c r="E130" t="s">
        <v>403</v>
      </c>
      <c r="F130" s="2">
        <v>15359.702784999999</v>
      </c>
      <c r="G130" s="6" t="s">
        <v>20</v>
      </c>
      <c r="H130" s="2">
        <v>15359.702785000003</v>
      </c>
      <c r="I130" t="b">
        <v>1</v>
      </c>
      <c r="J130" t="str">
        <f>+_xlfn.XLOOKUP(PRODUCTOS[[#This Row],[CODIGO]],P_CRITICOS[CODIGO],P_CRITICOS[DESC CORTA],"",0)</f>
        <v>PINO 3X8X320</v>
      </c>
      <c r="K130" t="str">
        <f>+IFERROR(IF(VLOOKUP(PRODUCTOS[[#This Row],[CODIGO]],P_CRITICOS[],3,0)="*","PRODUCTO CRITICO","NO CRITICO"),"NO CRITICO")</f>
        <v>PRODUCTO CRITICO</v>
      </c>
      <c r="L130" s="15">
        <f>+_xlfn.XLOOKUP(PRODUCTOS[[#This Row],[CODIGO]],BD_MODULO[Artículo],BD_MODULO[CUB_ACTUALIZADA],"",0)</f>
        <v>6.3000000000000007</v>
      </c>
      <c r="M130" s="2">
        <f>+IFERROR(PRODUCTOS[[#This Row],[PPTO]]*PRODUCTOS[[#This Row],[CANT X MODULO]],"")</f>
        <v>96766.127545500014</v>
      </c>
      <c r="N130" s="2">
        <f>+IFERROR(PRODUCTOS[[#This Row],[PPTO X MODULO]]*32,"")</f>
        <v>3096516.0814560005</v>
      </c>
      <c r="O130" s="2">
        <f>+IFERROR(PRODUCTOS[[#This Row],[PPTO X TORRE]]*22,"")</f>
        <v>68123353.792032003</v>
      </c>
      <c r="P130" s="3">
        <f>+IFERROR(PRODUCTOS[[#This Row],[CANT X MODULO]]*702,"")</f>
        <v>4422.6000000000004</v>
      </c>
      <c r="Q130" s="3">
        <f>+SUMIFS(DETALLE_GD_1[CANTIDAD SOLICITADA],DETALLE_GD_1[CODIGO],PRODUCTOS[[#This Row],[CODIGO]])</f>
        <v>728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728</v>
      </c>
      <c r="T130" s="3">
        <f>+IFERROR(PRODUCTOS[[#This Row],[CANTIDAD RECIBIDA]]/PRODUCTOS[[#This Row],[CANT X MODULO]],"")</f>
        <v>115.55555555555554</v>
      </c>
      <c r="U130" s="3">
        <f>+SUMIFS(DETALLE_GD_1[VALOR TOTAL POR ITEM GD],DETALLE_GD_1[CODIGO],PRODUCTOS[[#This Row],[CODIGO]])</f>
        <v>11256292</v>
      </c>
      <c r="V130" s="3">
        <f>+IFERROR(PRODUCTOS[[#This Row],[PRECIO DE COMPRA]]/PRODUCTOS[[#This Row],[CANT. COMPRADA]],"")</f>
        <v>15461.939560439561</v>
      </c>
      <c r="W130" s="3">
        <f>+IFERROR(PRODUCTOS[[#This Row],[PRECIO COMPRA UNITARIO]]*PRODUCTOS[[#This Row],[PPTO FALTANTE]],"")</f>
        <v>57320502.338461556</v>
      </c>
      <c r="X130" s="7">
        <f>+IFERROR(PRODUCTOS[[#This Row],[PROYECCION COMPRA]]/PRODUCTOS[[#This Row],[PPTO TOTAL]]-1,"")</f>
        <v>-0.1585777982474198</v>
      </c>
      <c r="Y130" s="3">
        <f>+IFERROR((PRODUCTOS[[#This Row],[CANT X MODULO]]*704)-PRODUCTOS[[#This Row],[CANT. COMPRADA]],"")</f>
        <v>3707.2000000000007</v>
      </c>
      <c r="Z130" s="17">
        <f>+IFERROR(PRODUCTOS[[#This Row],[CANT. COMPRADA]]/PRODUCTOS[[#This Row],[PPTO FALTANTE]],"")</f>
        <v>0.19637462235649544</v>
      </c>
      <c r="AA130" s="3">
        <f>+IFERROR(PRODUCTOS[[#This Row],[PROYECCION COMPRA]]-(PRODUCTOS[[#This Row],[PPTO FALTANTE]]*PRODUCTOS[[#This Row],[PPTO]]),"")</f>
        <v>379012.17390954494</v>
      </c>
      <c r="AB130" s="3">
        <f>+_xlfn.XLOOKUP(PRODUCTOS[[#This Row],[CODIGO]],DETALLE_GD_1[CODIGO],DETALLE_GD_1[VALOR PPTO],"",0)</f>
        <v>15359.702799999999</v>
      </c>
      <c r="AC130" s="3">
        <f>+AB130-PRODUCTOS[[#This Row],[PPTO_ACTUALIZADO]]</f>
        <v>1.499999598308932E-5</v>
      </c>
    </row>
    <row r="131" spans="1:29" x14ac:dyDescent="0.25">
      <c r="A131">
        <v>704022</v>
      </c>
      <c r="B131" t="s">
        <v>330</v>
      </c>
      <c r="C131" t="s">
        <v>669</v>
      </c>
      <c r="D131" t="s">
        <v>240</v>
      </c>
      <c r="E131" t="s">
        <v>402</v>
      </c>
      <c r="F131" s="2">
        <v>306</v>
      </c>
      <c r="G131" s="6" t="s">
        <v>31</v>
      </c>
      <c r="H131" s="2">
        <v>306.00000000000006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14.175000000000001</v>
      </c>
      <c r="M131" s="2">
        <f>+IFERROR(PRODUCTOS[[#This Row],[PPTO]]*PRODUCTOS[[#This Row],[CANT X MODULO]],"")</f>
        <v>4337.55</v>
      </c>
      <c r="N131" s="2">
        <f>+IFERROR(PRODUCTOS[[#This Row],[PPTO X MODULO]]*32,"")</f>
        <v>138801.60000000001</v>
      </c>
      <c r="O131" s="2">
        <f>+IFERROR(PRODUCTOS[[#This Row],[PPTO X TORRE]]*22,"")</f>
        <v>3053635.2</v>
      </c>
      <c r="P131" s="3">
        <f>+IFERROR(PRODUCTOS[[#This Row],[CANT X MODULO]]*702,"")</f>
        <v>9950.85</v>
      </c>
      <c r="Q131" s="3">
        <f>+SUMIFS(DETALLE_GD_1[CANTIDAD SOLICITADA],DETALLE_GD_1[CODIGO],PRODUCTOS[[#This Row],[CODIGO]])</f>
        <v>1610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1610</v>
      </c>
      <c r="T131" s="3">
        <f>+IFERROR(PRODUCTOS[[#This Row],[CANTIDAD RECIBIDA]]/PRODUCTOS[[#This Row],[CANT X MODULO]],"")</f>
        <v>113.58024691358024</v>
      </c>
      <c r="U131" s="3">
        <f>+SUMIFS(DETALLE_GD_1[VALOR TOTAL POR ITEM GD],DETALLE_GD_1[CODIGO],PRODUCTOS[[#This Row],[CODIGO]])</f>
        <v>416003</v>
      </c>
      <c r="V131" s="3">
        <f>+IFERROR(PRODUCTOS[[#This Row],[PRECIO DE COMPRA]]/PRODUCTOS[[#This Row],[CANT. COMPRADA]],"")</f>
        <v>258.38695652173914</v>
      </c>
      <c r="W131" s="3">
        <f>+IFERROR(PRODUCTOS[[#This Row],[PRECIO COMPRA UNITARIO]]*PRODUCTOS[[#This Row],[PPTO FALTANTE]],"")</f>
        <v>2162492.1165217394</v>
      </c>
      <c r="X131" s="7">
        <f>+IFERROR(PRODUCTOS[[#This Row],[PROYECCION COMPRA]]/PRODUCTOS[[#This Row],[PPTO TOTAL]]-1,"")</f>
        <v>-0.29183023678737419</v>
      </c>
      <c r="Y131" s="3">
        <f>+IFERROR((PRODUCTOS[[#This Row],[CANT X MODULO]]*704)-PRODUCTOS[[#This Row],[CANT. COMPRADA]],"")</f>
        <v>8369.2000000000007</v>
      </c>
      <c r="Z131" s="17">
        <f>+IFERROR(PRODUCTOS[[#This Row],[CANT. COMPRADA]]/PRODUCTOS[[#This Row],[PPTO FALTANTE]],"")</f>
        <v>0.19237203077952492</v>
      </c>
      <c r="AA131" s="3">
        <f>+IFERROR(PRODUCTOS[[#This Row],[PROYECCION COMPRA]]-(PRODUCTOS[[#This Row],[PPTO FALTANTE]]*PRODUCTOS[[#This Row],[PPTO]]),"")</f>
        <v>-398483.08347826079</v>
      </c>
      <c r="AB131" s="3">
        <f>+_xlfn.XLOOKUP(PRODUCTOS[[#This Row],[CODIGO]],DETALLE_GD_1[CODIGO],DETALLE_GD_1[VALOR PPTO],"",0)</f>
        <v>306</v>
      </c>
      <c r="AC131" s="3">
        <f>+AB131-PRODUCTOS[[#This Row],[PPTO_ACTUALIZADO]]</f>
        <v>0</v>
      </c>
    </row>
    <row r="132" spans="1:29" x14ac:dyDescent="0.25">
      <c r="A132">
        <v>408088</v>
      </c>
      <c r="B132" t="s">
        <v>109</v>
      </c>
      <c r="C132" t="s">
        <v>614</v>
      </c>
      <c r="D132" t="s">
        <v>240</v>
      </c>
      <c r="E132" t="s">
        <v>399</v>
      </c>
      <c r="F132" s="2">
        <v>17500.092714999999</v>
      </c>
      <c r="G132" s="6" t="s">
        <v>36</v>
      </c>
      <c r="H132" s="2">
        <v>17500.092714999999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0.126</v>
      </c>
      <c r="M132" s="2">
        <f>+IFERROR(PRODUCTOS[[#This Row],[PPTO]]*PRODUCTOS[[#This Row],[CANT X MODULO]],"")</f>
        <v>2205.0116820899998</v>
      </c>
      <c r="N132" s="2">
        <f>+IFERROR(PRODUCTOS[[#This Row],[PPTO X MODULO]]*32,"")</f>
        <v>70560.373826879993</v>
      </c>
      <c r="O132" s="2">
        <f>+IFERROR(PRODUCTOS[[#This Row],[PPTO X TORRE]]*22,"")</f>
        <v>1552328.2241913599</v>
      </c>
      <c r="P132" s="3">
        <f>+IFERROR(PRODUCTOS[[#This Row],[CANT X MODULO]]*702,"")</f>
        <v>88.451999999999998</v>
      </c>
      <c r="Q132" s="3">
        <f>+SUMIFS(DETALLE_GD_1[CANTIDAD SOLICITADA],DETALLE_GD_1[CODIGO],PRODUCTOS[[#This Row],[CODIGO]])</f>
        <v>14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14</v>
      </c>
      <c r="T132" s="3">
        <f>+IFERROR(PRODUCTOS[[#This Row],[CANTIDAD RECIBIDA]]/PRODUCTOS[[#This Row],[CANT X MODULO]],"")</f>
        <v>111.11111111111111</v>
      </c>
      <c r="U132" s="3">
        <f>+SUMIFS(DETALLE_GD_1[VALOR TOTAL POR ITEM GD],DETALLE_GD_1[CODIGO],PRODUCTOS[[#This Row],[CODIGO]])</f>
        <v>245000</v>
      </c>
      <c r="V132" s="3">
        <f>+IFERROR(PRODUCTOS[[#This Row],[PRECIO DE COMPRA]]/PRODUCTOS[[#This Row],[CANT. COMPRADA]],"")</f>
        <v>17500</v>
      </c>
      <c r="W132" s="3">
        <f>+IFERROR(PRODUCTOS[[#This Row],[PRECIO COMPRA UNITARIO]]*PRODUCTOS[[#This Row],[PPTO FALTANTE]],"")</f>
        <v>1307320.0000000002</v>
      </c>
      <c r="X132" s="7">
        <f>+IFERROR(PRODUCTOS[[#This Row],[PROYECCION COMPRA]]/PRODUCTOS[[#This Row],[PPTO TOTAL]]-1,"")</f>
        <v>-0.15783274463040164</v>
      </c>
      <c r="Y132" s="3">
        <f>+IFERROR((PRODUCTOS[[#This Row],[CANT X MODULO]]*704)-PRODUCTOS[[#This Row],[CANT. COMPRADA]],"")</f>
        <v>74.704000000000008</v>
      </c>
      <c r="Z132" s="17">
        <f>+IFERROR(PRODUCTOS[[#This Row],[CANT. COMPRADA]]/PRODUCTOS[[#This Row],[PPTO FALTANTE]],"")</f>
        <v>0.1874062968515742</v>
      </c>
      <c r="AA132" s="3">
        <f>+IFERROR(PRODUCTOS[[#This Row],[PROYECCION COMPRA]]-(PRODUCTOS[[#This Row],[PPTO FALTANTE]]*PRODUCTOS[[#This Row],[PPTO]]),"")</f>
        <v>-6.9261813599150628</v>
      </c>
      <c r="AB132" s="3">
        <f>+_xlfn.XLOOKUP(PRODUCTOS[[#This Row],[CODIGO]],DETALLE_GD_1[CODIGO],DETALLE_GD_1[VALOR PPTO],"",0)</f>
        <v>17500.092700000001</v>
      </c>
      <c r="AC132" s="3">
        <f>+AB132-PRODUCTOS[[#This Row],[PPTO_ACTUALIZADO]]</f>
        <v>-1.4999997802078724E-5</v>
      </c>
    </row>
    <row r="133" spans="1:29" x14ac:dyDescent="0.25">
      <c r="A133">
        <v>412302</v>
      </c>
      <c r="B133" t="s">
        <v>165</v>
      </c>
      <c r="C133">
        <v>0</v>
      </c>
      <c r="D133" t="s">
        <v>240</v>
      </c>
      <c r="E133" t="s">
        <v>399</v>
      </c>
      <c r="F133" s="2">
        <v>4742.4586669999999</v>
      </c>
      <c r="G133" s="6" t="s">
        <v>31</v>
      </c>
      <c r="H133" s="2">
        <v>4742.4586669999999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4979.5816003500004</v>
      </c>
      <c r="N133" s="2">
        <f>+IFERROR(PRODUCTOS[[#This Row],[PPTO X MODULO]]*32,"")</f>
        <v>159346.61121120001</v>
      </c>
      <c r="O133" s="2">
        <f>+IFERROR(PRODUCTOS[[#This Row],[PPTO X TORRE]]*22,"")</f>
        <v>3505625.4466464003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115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115</v>
      </c>
      <c r="T133" s="3">
        <f>+IFERROR(PRODUCTOS[[#This Row],[CANTIDAD RECIBIDA]]/PRODUCTOS[[#This Row],[CANT X MODULO]],"")</f>
        <v>109.52380952380952</v>
      </c>
      <c r="U133" s="3">
        <f>+SUMIFS(DETALLE_GD_1[VALOR TOTAL POR ITEM GD],DETALLE_GD_1[CODIGO],PRODUCTOS[[#This Row],[CODIGO]])</f>
        <v>545384</v>
      </c>
      <c r="V133" s="3">
        <f>+IFERROR(PRODUCTOS[[#This Row],[PRECIO DE COMPRA]]/PRODUCTOS[[#This Row],[CANT. COMPRADA]],"")</f>
        <v>4742.4695652173914</v>
      </c>
      <c r="W133" s="3">
        <f>+IFERROR(PRODUCTOS[[#This Row],[PRECIO COMPRA UNITARIO]]*PRODUCTOS[[#This Row],[PPTO FALTANTE]],"")</f>
        <v>2960249.502608696</v>
      </c>
      <c r="X133" s="7">
        <f>+IFERROR(PRODUCTOS[[#This Row],[PROYECCION COMPRA]]/PRODUCTOS[[#This Row],[PPTO TOTAL]]-1,"")</f>
        <v>-0.15557165257327454</v>
      </c>
      <c r="Y133" s="3">
        <f>+IFERROR((PRODUCTOS[[#This Row],[CANT X MODULO]]*704)-PRODUCTOS[[#This Row],[CANT. COMPRADA]],"")</f>
        <v>624.20000000000005</v>
      </c>
      <c r="Z133" s="17">
        <f>+IFERROR(PRODUCTOS[[#This Row],[CANT. COMPRADA]]/PRODUCTOS[[#This Row],[PPTO FALTANTE]],"")</f>
        <v>0.18423582185197052</v>
      </c>
      <c r="AA133" s="3">
        <f>+IFERROR(PRODUCTOS[[#This Row],[PROYECCION COMPRA]]-(PRODUCTOS[[#This Row],[PPTO FALTANTE]]*PRODUCTOS[[#This Row],[PPTO]]),"")</f>
        <v>6.802667296025902</v>
      </c>
      <c r="AB133" s="3">
        <f>+_xlfn.XLOOKUP(PRODUCTOS[[#This Row],[CODIGO]],DETALLE_GD_1[CODIGO],DETALLE_GD_1[VALOR PPTO],"",0)</f>
        <v>4742.4587000000001</v>
      </c>
      <c r="AC133" s="3">
        <f>+AB133-PRODUCTOS[[#This Row],[PPTO_ACTUALIZADO]]</f>
        <v>3.3000000257743523E-5</v>
      </c>
    </row>
    <row r="134" spans="1:29" x14ac:dyDescent="0.25">
      <c r="A134">
        <v>412280</v>
      </c>
      <c r="B134" t="s">
        <v>40</v>
      </c>
      <c r="C134" t="s">
        <v>552</v>
      </c>
      <c r="D134" t="s">
        <v>240</v>
      </c>
      <c r="E134" t="s">
        <v>399</v>
      </c>
      <c r="F134" s="2">
        <v>40002.920093000001</v>
      </c>
      <c r="G134" s="6" t="s">
        <v>31</v>
      </c>
      <c r="H134" s="2">
        <v>40002.920093000001</v>
      </c>
      <c r="I134" t="b">
        <v>1</v>
      </c>
      <c r="J134" t="str">
        <f>+_xlfn.XLOOKUP(PRODUCTOS[[#This Row],[CODIGO]],P_CRITICOS[CODIGO],P_CRITICOS[DESC CORTA],"",0)</f>
        <v>HOLDOWN PB2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7.875</v>
      </c>
      <c r="M134" s="2">
        <f>+IFERROR(PRODUCTOS[[#This Row],[PPTO]]*PRODUCTOS[[#This Row],[CANT X MODULO]],"")</f>
        <v>315022.99573237501</v>
      </c>
      <c r="N134" s="2">
        <f>+IFERROR(PRODUCTOS[[#This Row],[PPTO X MODULO]]*32,"")</f>
        <v>10080735.863436</v>
      </c>
      <c r="O134" s="2">
        <f>+IFERROR(PRODUCTOS[[#This Row],[PPTO X TORRE]]*22,"")</f>
        <v>221776188.995592</v>
      </c>
      <c r="P134" s="3">
        <f>+IFERROR(PRODUCTOS[[#This Row],[CANT X MODULO]]*702,"")</f>
        <v>5528.25</v>
      </c>
      <c r="Q134" s="3">
        <f>+SUMIFS(DETALLE_GD_1[CANTIDAD SOLICITADA],DETALLE_GD_1[CODIGO],PRODUCTOS[[#This Row],[CODIGO]])</f>
        <v>798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798</v>
      </c>
      <c r="T134" s="3">
        <f>+IFERROR(PRODUCTOS[[#This Row],[CANTIDAD RECIBIDA]]/PRODUCTOS[[#This Row],[CANT X MODULO]],"")</f>
        <v>101.33333333333333</v>
      </c>
      <c r="U134" s="3">
        <f>+SUMIFS(DETALLE_GD_1[VALOR TOTAL POR ITEM GD],DETALLE_GD_1[CODIGO],PRODUCTOS[[#This Row],[CODIGO]])</f>
        <v>31293935</v>
      </c>
      <c r="V134" s="3">
        <f>+IFERROR(PRODUCTOS[[#This Row],[PRECIO DE COMPRA]]/PRODUCTOS[[#This Row],[CANT. COMPRADA]],"")</f>
        <v>39215.45739348371</v>
      </c>
      <c r="W134" s="3">
        <f>+IFERROR(PRODUCTOS[[#This Row],[PRECIO COMPRA UNITARIO]]*PRODUCTOS[[#This Row],[PPTO FALTANTE]],"")</f>
        <v>186116560.78947368</v>
      </c>
      <c r="X134" s="7">
        <f>+IFERROR(PRODUCTOS[[#This Row],[PROYECCION COMPRA]]/PRODUCTOS[[#This Row],[PPTO TOTAL]]-1,"")</f>
        <v>-0.16079105862364274</v>
      </c>
      <c r="Y134" s="3">
        <f>+IFERROR((PRODUCTOS[[#This Row],[CANT X MODULO]]*704)-PRODUCTOS[[#This Row],[CANT. COMPRADA]],"")</f>
        <v>4746</v>
      </c>
      <c r="Z134" s="17">
        <f>+IFERROR(PRODUCTOS[[#This Row],[CANT. COMPRADA]]/PRODUCTOS[[#This Row],[PPTO FALTANTE]],"")</f>
        <v>0.16814159292035399</v>
      </c>
      <c r="AA134" s="3">
        <f>+IFERROR(PRODUCTOS[[#This Row],[PROYECCION COMPRA]]-(PRODUCTOS[[#This Row],[PPTO FALTANTE]]*PRODUCTOS[[#This Row],[PPTO]]),"")</f>
        <v>-3737297.9719043076</v>
      </c>
      <c r="AB134" s="3">
        <f>+_xlfn.XLOOKUP(PRODUCTOS[[#This Row],[CODIGO]],DETALLE_GD_1[CODIGO],DETALLE_GD_1[VALOR PPTO],"",0)</f>
        <v>40002.920100000003</v>
      </c>
      <c r="AC134" s="3">
        <f>+AB134-PRODUCTOS[[#This Row],[PPTO_ACTUALIZADO]]</f>
        <v>7.0000023697502911E-6</v>
      </c>
    </row>
    <row r="135" spans="1:29" x14ac:dyDescent="0.25">
      <c r="A135">
        <v>304101</v>
      </c>
      <c r="B135" t="s">
        <v>17</v>
      </c>
      <c r="C135" t="s">
        <v>535</v>
      </c>
      <c r="D135" t="s">
        <v>240</v>
      </c>
      <c r="E135" t="s">
        <v>401</v>
      </c>
      <c r="F135" s="2">
        <v>9657.5879499999992</v>
      </c>
      <c r="G135" s="6" t="s">
        <v>18</v>
      </c>
      <c r="H135" s="2">
        <v>9657.5879500000046</v>
      </c>
      <c r="I135" t="b">
        <v>1</v>
      </c>
      <c r="J135" t="str">
        <f>+_xlfn.XLOOKUP(PRODUCTOS[[#This Row],[CODIGO]],P_CRITICOS[CODIGO],P_CRITICOS[DESC CORTA],"",0)</f>
        <v>OSB 9.5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47.643749999999976</v>
      </c>
      <c r="M135" s="2">
        <f>+IFERROR(PRODUCTOS[[#This Row],[PPTO]]*PRODUCTOS[[#This Row],[CANT X MODULO]],"")</f>
        <v>460123.70589281223</v>
      </c>
      <c r="N135" s="2">
        <f>+IFERROR(PRODUCTOS[[#This Row],[PPTO X MODULO]]*32,"")</f>
        <v>14723958.588569991</v>
      </c>
      <c r="O135" s="2">
        <f>+IFERROR(PRODUCTOS[[#This Row],[PPTO X TORRE]]*22,"")</f>
        <v>323927088.94853979</v>
      </c>
      <c r="P135" s="3">
        <f>+IFERROR(PRODUCTOS[[#This Row],[CANT X MODULO]]*702,"")</f>
        <v>33445.912499999984</v>
      </c>
      <c r="Q135" s="3">
        <f>+SUMIFS(DETALLE_GD_1[CANTIDAD SOLICITADA],DETALLE_GD_1[CODIGO],PRODUCTOS[[#This Row],[CODIGO]])</f>
        <v>4801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4801</v>
      </c>
      <c r="T135" s="3">
        <f>+IFERROR(PRODUCTOS[[#This Row],[CANTIDAD RECIBIDA]]/PRODUCTOS[[#This Row],[CANT X MODULO]],"")</f>
        <v>100.76872622327173</v>
      </c>
      <c r="U135" s="3">
        <f>+SUMIFS(DETALLE_GD_1[VALOR TOTAL POR ITEM GD],DETALLE_GD_1[CODIGO],PRODUCTOS[[#This Row],[CODIGO]])</f>
        <v>46341721</v>
      </c>
      <c r="V135" s="3">
        <f>+IFERROR(PRODUCTOS[[#This Row],[PRECIO DE COMPRA]]/PRODUCTOS[[#This Row],[CANT. COMPRADA]],"")</f>
        <v>9652.5142678608627</v>
      </c>
      <c r="W135" s="3">
        <f>+IFERROR(PRODUCTOS[[#This Row],[PRECIO COMPRA UNITARIO]]*PRODUCTOS[[#This Row],[PPTO FALTANTE]],"")</f>
        <v>277415190.56117457</v>
      </c>
      <c r="X135" s="7">
        <f>+IFERROR(PRODUCTOS[[#This Row],[PROYECCION COMPRA]]/PRODUCTOS[[#This Row],[PPTO TOTAL]]-1,"")</f>
        <v>-0.14358755403366175</v>
      </c>
      <c r="Y135" s="3">
        <f>+IFERROR((PRODUCTOS[[#This Row],[CANT X MODULO]]*704)-PRODUCTOS[[#This Row],[CANT. COMPRADA]],"")</f>
        <v>28740.199999999983</v>
      </c>
      <c r="Z135" s="17">
        <f>+IFERROR(PRODUCTOS[[#This Row],[CANT. COMPRADA]]/PRODUCTOS[[#This Row],[PPTO FALTANTE]],"")</f>
        <v>0.16704824601081422</v>
      </c>
      <c r="AA135" s="3">
        <f>+IFERROR(PRODUCTOS[[#This Row],[PROYECCION COMPRA]]-(PRODUCTOS[[#This Row],[PPTO FALTANTE]]*PRODUCTOS[[#This Row],[PPTO]]),"")</f>
        <v>-145818.63941526413</v>
      </c>
      <c r="AB135" s="3">
        <f>+_xlfn.XLOOKUP(PRODUCTOS[[#This Row],[CODIGO]],DETALLE_GD_1[CODIGO],DETALLE_GD_1[VALOR PPTO],"",0)</f>
        <v>9657.5879999999997</v>
      </c>
      <c r="AC135" s="3">
        <f>+AB135-PRODUCTOS[[#This Row],[PPTO_ACTUALIZADO]]</f>
        <v>4.9999995098914951E-5</v>
      </c>
    </row>
    <row r="136" spans="1:29" x14ac:dyDescent="0.25">
      <c r="A136">
        <v>705028</v>
      </c>
      <c r="B136" t="s">
        <v>72</v>
      </c>
      <c r="C136" t="s">
        <v>590</v>
      </c>
      <c r="D136" t="s">
        <v>240</v>
      </c>
      <c r="E136" t="s">
        <v>402</v>
      </c>
      <c r="F136" s="2">
        <v>22927.086207</v>
      </c>
      <c r="G136" s="6" t="s">
        <v>18</v>
      </c>
      <c r="H136" s="2">
        <v>22927.086207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3.6749999999999998</v>
      </c>
      <c r="M136" s="2">
        <f>+IFERROR(PRODUCTOS[[#This Row],[PPTO]]*PRODUCTOS[[#This Row],[CANT X MODULO]],"")</f>
        <v>84257.041810725001</v>
      </c>
      <c r="N136" s="2">
        <f>+IFERROR(PRODUCTOS[[#This Row],[PPTO X MODULO]]*32,"")</f>
        <v>2696225.3379432</v>
      </c>
      <c r="O136" s="2">
        <f>+IFERROR(PRODUCTOS[[#This Row],[PPTO X TORRE]]*22,"")</f>
        <v>59316957.4347504</v>
      </c>
      <c r="P136" s="3">
        <f>+IFERROR(PRODUCTOS[[#This Row],[CANT X MODULO]]*702,"")</f>
        <v>2579.85</v>
      </c>
      <c r="Q136" s="3">
        <f>+SUMIFS(DETALLE_GD_1[CANTIDAD SOLICITADA],DETALLE_GD_1[CODIGO],PRODUCTOS[[#This Row],[CODIGO]])</f>
        <v>369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369</v>
      </c>
      <c r="T136" s="3">
        <f>+IFERROR(PRODUCTOS[[#This Row],[CANTIDAD RECIBIDA]]/PRODUCTOS[[#This Row],[CANT X MODULO]],"")</f>
        <v>100.40816326530613</v>
      </c>
      <c r="U136" s="3">
        <f>+SUMIFS(DETALLE_GD_1[VALOR TOTAL POR ITEM GD],DETALLE_GD_1[CODIGO],PRODUCTOS[[#This Row],[CODIGO]])</f>
        <v>8408853</v>
      </c>
      <c r="V136" s="3">
        <f>+IFERROR(PRODUCTOS[[#This Row],[PRECIO DE COMPRA]]/PRODUCTOS[[#This Row],[CANT. COMPRADA]],"")</f>
        <v>22788.219512195123</v>
      </c>
      <c r="W136" s="3">
        <f>+IFERROR(PRODUCTOS[[#This Row],[PRECIO COMPRA UNITARIO]]*PRODUCTOS[[#This Row],[PPTO FALTANTE]],"")</f>
        <v>50548828.521951213</v>
      </c>
      <c r="X136" s="7">
        <f>+IFERROR(PRODUCTOS[[#This Row],[PROYECCION COMPRA]]/PRODUCTOS[[#This Row],[PPTO TOTAL]]-1,"")</f>
        <v>-0.14781825117116409</v>
      </c>
      <c r="Y136" s="3">
        <f>+IFERROR((PRODUCTOS[[#This Row],[CANT X MODULO]]*704)-PRODUCTOS[[#This Row],[CANT. COMPRADA]],"")</f>
        <v>2218.1999999999998</v>
      </c>
      <c r="Z136" s="17">
        <f>+IFERROR(PRODUCTOS[[#This Row],[CANT. COMPRADA]]/PRODUCTOS[[#This Row],[PPTO FALTANTE]],"")</f>
        <v>0.16635109548282392</v>
      </c>
      <c r="AA136" s="3">
        <f>+IFERROR(PRODUCTOS[[#This Row],[PROYECCION COMPRA]]-(PRODUCTOS[[#This Row],[PPTO FALTANTE]]*PRODUCTOS[[#This Row],[PPTO]]),"")</f>
        <v>-308034.10241618007</v>
      </c>
      <c r="AB136" s="3">
        <f>+_xlfn.XLOOKUP(PRODUCTOS[[#This Row],[CODIGO]],DETALLE_GD_1[CODIGO],DETALLE_GD_1[VALOR PPTO],"",0)</f>
        <v>22927.086200000002</v>
      </c>
      <c r="AC136" s="3">
        <f>+AB136-PRODUCTOS[[#This Row],[PPTO_ACTUALIZADO]]</f>
        <v>-6.999998731771484E-6</v>
      </c>
    </row>
    <row r="137" spans="1:29" x14ac:dyDescent="0.25">
      <c r="A137">
        <v>1901008</v>
      </c>
      <c r="B137" t="s">
        <v>278</v>
      </c>
      <c r="C137" t="s">
        <v>540</v>
      </c>
      <c r="D137" t="s">
        <v>240</v>
      </c>
      <c r="E137" t="s">
        <v>404</v>
      </c>
      <c r="F137" s="2">
        <v>2112.795779</v>
      </c>
      <c r="G137" s="6" t="s">
        <v>26</v>
      </c>
      <c r="H137" s="2">
        <v>2112.795779</v>
      </c>
      <c r="I137" t="b">
        <v>1</v>
      </c>
      <c r="J137" t="str">
        <f>+_xlfn.XLOOKUP(PRODUCTOS[[#This Row],[CODIGO]],P_CRITICOS[CODIGO],P_CRITICOS[DESC CORTA],"",0)</f>
        <v>AISLAN GLASS 90MM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62.430325650000007</v>
      </c>
      <c r="M137" s="2">
        <f>+IFERROR(PRODUCTOS[[#This Row],[PPTO]]*PRODUCTOS[[#This Row],[CANT X MODULO]],"")</f>
        <v>131902.52851491544</v>
      </c>
      <c r="N137" s="2">
        <f>+IFERROR(PRODUCTOS[[#This Row],[PPTO X MODULO]]*32,"")</f>
        <v>4220880.912477294</v>
      </c>
      <c r="O137" s="2">
        <f>+IFERROR(PRODUCTOS[[#This Row],[PPTO X TORRE]]*22,"")</f>
        <v>92859380.074500471</v>
      </c>
      <c r="P137" s="3">
        <f>+IFERROR(PRODUCTOS[[#This Row],[CANT X MODULO]]*702,"")</f>
        <v>43826.088606300007</v>
      </c>
      <c r="Q137" s="3">
        <f>+SUMIFS(DETALLE_GD_1[CANTIDAD SOLICITADA],DETALLE_GD_1[CODIGO],PRODUCTOS[[#This Row],[CODIGO]])</f>
        <v>6207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6207</v>
      </c>
      <c r="T137" s="3">
        <f>+IFERROR(PRODUCTOS[[#This Row],[CANTIDAD RECIBIDA]]/PRODUCTOS[[#This Row],[CANT X MODULO]],"")</f>
        <v>99.422835543065915</v>
      </c>
      <c r="U137" s="3">
        <f>+SUMIFS(DETALLE_GD_1[VALOR TOTAL POR ITEM GD],DETALLE_GD_1[CODIGO],PRODUCTOS[[#This Row],[CODIGO]])</f>
        <v>12785089</v>
      </c>
      <c r="V137" s="3">
        <f>+IFERROR(PRODUCTOS[[#This Row],[PRECIO DE COMPRA]]/PRODUCTOS[[#This Row],[CANT. COMPRADA]],"")</f>
        <v>2059.785564685033</v>
      </c>
      <c r="W137" s="3">
        <f>+IFERROR(PRODUCTOS[[#This Row],[PRECIO COMPRA UNITARIO]]*PRODUCTOS[[#This Row],[PPTO FALTANTE]],"")</f>
        <v>77744441.83500886</v>
      </c>
      <c r="X137" s="7">
        <f>+IFERROR(PRODUCTOS[[#This Row],[PROYECCION COMPRA]]/PRODUCTOS[[#This Row],[PPTO TOTAL]]-1,"")</f>
        <v>-0.1627723362719522</v>
      </c>
      <c r="Y137" s="3">
        <f>+IFERROR((PRODUCTOS[[#This Row],[CANT X MODULO]]*704)-PRODUCTOS[[#This Row],[CANT. COMPRADA]],"")</f>
        <v>37743.949257600005</v>
      </c>
      <c r="Z137" s="17">
        <f>+IFERROR(PRODUCTOS[[#This Row],[CANT. COMPRADA]]/PRODUCTOS[[#This Row],[PPTO FALTANTE]],"")</f>
        <v>0.16445019988866633</v>
      </c>
      <c r="AA137" s="3">
        <f>+IFERROR(PRODUCTOS[[#This Row],[PROYECCION COMPRA]]-(PRODUCTOS[[#This Row],[PPTO FALTANTE]]*PRODUCTOS[[#This Row],[PPTO]]),"")</f>
        <v>-2000814.8392386138</v>
      </c>
      <c r="AB137" s="3">
        <f>+_xlfn.XLOOKUP(PRODUCTOS[[#This Row],[CODIGO]],DETALLE_GD_1[CODIGO],DETALLE_GD_1[VALOR PPTO],"",0)</f>
        <v>2112.7957999999999</v>
      </c>
      <c r="AC137" s="3">
        <f>+AB137-PRODUCTOS[[#This Row],[PPTO_ACTUALIZADO]]</f>
        <v>2.0999999833293259E-5</v>
      </c>
    </row>
    <row r="138" spans="1:29" x14ac:dyDescent="0.25">
      <c r="A138">
        <v>410126</v>
      </c>
      <c r="B138" t="s">
        <v>159</v>
      </c>
      <c r="C138">
        <v>0</v>
      </c>
      <c r="D138" t="s">
        <v>240</v>
      </c>
      <c r="E138">
        <v>0</v>
      </c>
      <c r="F138" s="2">
        <v>983.61888099999999</v>
      </c>
      <c r="G138" s="6" t="s">
        <v>31</v>
      </c>
      <c r="H138" s="2">
        <v>983.61888099999999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10.5</v>
      </c>
      <c r="M138" s="2">
        <f>+IFERROR(PRODUCTOS[[#This Row],[PPTO]]*PRODUCTOS[[#This Row],[CANT X MODULO]],"")</f>
        <v>10327.998250500001</v>
      </c>
      <c r="N138" s="2">
        <f>+IFERROR(PRODUCTOS[[#This Row],[PPTO X MODULO]]*32,"")</f>
        <v>330495.94401600002</v>
      </c>
      <c r="O138" s="2">
        <f>+IFERROR(PRODUCTOS[[#This Row],[PPTO X TORRE]]*22,"")</f>
        <v>7270910.768352</v>
      </c>
      <c r="P138" s="3">
        <f>+IFERROR(PRODUCTOS[[#This Row],[CANT X MODULO]]*702,"")</f>
        <v>7371</v>
      </c>
      <c r="Q138" s="3">
        <f>+SUMIFS(DETALLE_GD_1[CANTIDAD SOLICITADA],DETALLE_GD_1[CODIGO],PRODUCTOS[[#This Row],[CODIGO]])</f>
        <v>1018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1018</v>
      </c>
      <c r="T138" s="3">
        <f>+IFERROR(PRODUCTOS[[#This Row],[CANTIDAD RECIBIDA]]/PRODUCTOS[[#This Row],[CANT X MODULO]],"")</f>
        <v>96.952380952380949</v>
      </c>
      <c r="U138" s="3">
        <f>+SUMIFS(DETALLE_GD_1[VALOR TOTAL POR ITEM GD],DETALLE_GD_1[CODIGO],PRODUCTOS[[#This Row],[CODIGO]])</f>
        <v>1001510</v>
      </c>
      <c r="V138" s="3">
        <f>+IFERROR(PRODUCTOS[[#This Row],[PRECIO DE COMPRA]]/PRODUCTOS[[#This Row],[CANT. COMPRADA]],"")</f>
        <v>983.80157170923383</v>
      </c>
      <c r="W138" s="3">
        <f>+IFERROR(PRODUCTOS[[#This Row],[PRECIO COMPRA UNITARIO]]*PRODUCTOS[[#This Row],[PPTO FALTANTE]],"")</f>
        <v>6270751.2180746561</v>
      </c>
      <c r="X138" s="7">
        <f>+IFERROR(PRODUCTOS[[#This Row],[PROYECCION COMPRA]]/PRODUCTOS[[#This Row],[PPTO TOTAL]]-1,"")</f>
        <v>-0.13755629550987281</v>
      </c>
      <c r="Y138" s="3">
        <f>+IFERROR((PRODUCTOS[[#This Row],[CANT X MODULO]]*704)-PRODUCTOS[[#This Row],[CANT. COMPRADA]],"")</f>
        <v>6374</v>
      </c>
      <c r="Z138" s="17">
        <f>+IFERROR(PRODUCTOS[[#This Row],[CANT. COMPRADA]]/PRODUCTOS[[#This Row],[PPTO FALTANTE]],"")</f>
        <v>0.15971132726702228</v>
      </c>
      <c r="AA138" s="3">
        <f>+IFERROR(PRODUCTOS[[#This Row],[PROYECCION COMPRA]]-(PRODUCTOS[[#This Row],[PPTO FALTANTE]]*PRODUCTOS[[#This Row],[PPTO]]),"")</f>
        <v>1164.4705806560814</v>
      </c>
      <c r="AB138" s="3">
        <f>+_xlfn.XLOOKUP(PRODUCTOS[[#This Row],[CODIGO]],DETALLE_GD_1[CODIGO],DETALLE_GD_1[VALOR PPTO],"",0)</f>
        <v>983.61890000000005</v>
      </c>
      <c r="AC138" s="3">
        <f>+AB138-PRODUCTOS[[#This Row],[PPTO_ACTUALIZADO]]</f>
        <v>1.9000000065716449E-5</v>
      </c>
    </row>
    <row r="139" spans="1:29" x14ac:dyDescent="0.25">
      <c r="A139" t="s">
        <v>179</v>
      </c>
      <c r="B139" t="s">
        <v>180</v>
      </c>
      <c r="C139">
        <v>0</v>
      </c>
      <c r="D139" t="s">
        <v>240</v>
      </c>
      <c r="E139" t="s">
        <v>399</v>
      </c>
      <c r="F139" s="2">
        <v>55858.301887000001</v>
      </c>
      <c r="G139" s="6" t="s">
        <v>36</v>
      </c>
      <c r="H139" s="2">
        <v>55858.301886999994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0.68833333333333335</v>
      </c>
      <c r="M139" s="2">
        <f>+IFERROR(PRODUCTOS[[#This Row],[PPTO]]*PRODUCTOS[[#This Row],[CANT X MODULO]],"")</f>
        <v>38449.131132218332</v>
      </c>
      <c r="N139" s="2">
        <f>+IFERROR(PRODUCTOS[[#This Row],[PPTO X MODULO]]*32,"")</f>
        <v>1230372.1962309866</v>
      </c>
      <c r="O139" s="2">
        <f>+IFERROR(PRODUCTOS[[#This Row],[PPTO X TORRE]]*22,"")</f>
        <v>27068188.317081705</v>
      </c>
      <c r="P139" s="3">
        <f>+IFERROR(PRODUCTOS[[#This Row],[CANT X MODULO]]*702,"")</f>
        <v>483.21000000000004</v>
      </c>
      <c r="Q139" s="3">
        <f>+SUMIFS(DETALLE_GD_1[CANTIDAD SOLICITADA],DETALLE_GD_1[CODIGO],PRODUCTOS[[#This Row],[CODIGO]])</f>
        <v>66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66</v>
      </c>
      <c r="T139" s="3">
        <f>+IFERROR(PRODUCTOS[[#This Row],[CANTIDAD RECIBIDA]]/PRODUCTOS[[#This Row],[CANT X MODULO]],"")</f>
        <v>95.883777239709445</v>
      </c>
      <c r="U139" s="3">
        <f>+SUMIFS(DETALLE_GD_1[VALOR TOTAL POR ITEM GD],DETALLE_GD_1[CODIGO],PRODUCTOS[[#This Row],[CODIGO]])</f>
        <v>3914262</v>
      </c>
      <c r="V139" s="3">
        <f>+IFERROR(PRODUCTOS[[#This Row],[PRECIO DE COMPRA]]/PRODUCTOS[[#This Row],[CANT. COMPRADA]],"")</f>
        <v>59307</v>
      </c>
      <c r="W139" s="3">
        <f>+IFERROR(PRODUCTOS[[#This Row],[PRECIO COMPRA UNITARIO]]*PRODUCTOS[[#This Row],[PPTO FALTANTE]],"")</f>
        <v>24825119.440000001</v>
      </c>
      <c r="X139" s="7">
        <f>+IFERROR(PRODUCTOS[[#This Row],[PROYECCION COMPRA]]/PRODUCTOS[[#This Row],[PPTO TOTAL]]-1,"")</f>
        <v>-8.2867344160827638E-2</v>
      </c>
      <c r="Y139" s="3">
        <f>+IFERROR((PRODUCTOS[[#This Row],[CANT X MODULO]]*704)-PRODUCTOS[[#This Row],[CANT. COMPRADA]],"")</f>
        <v>418.5866666666667</v>
      </c>
      <c r="Z139" s="17">
        <f>+IFERROR(PRODUCTOS[[#This Row],[CANT. COMPRADA]]/PRODUCTOS[[#This Row],[PPTO FALTANTE]],"")</f>
        <v>0.15767344078486334</v>
      </c>
      <c r="AA139" s="3">
        <f>+IFERROR(PRODUCTOS[[#This Row],[PROYECCION COMPRA]]-(PRODUCTOS[[#This Row],[PPTO FALTANTE]]*PRODUCTOS[[#This Row],[PPTO]]),"")</f>
        <v>1443579.0474602915</v>
      </c>
      <c r="AB139" s="3">
        <f>+_xlfn.XLOOKUP(PRODUCTOS[[#This Row],[CODIGO]],DETALLE_GD_1[CODIGO],DETALLE_GD_1[VALOR PPTO],"",0)</f>
        <v>55858.301899999999</v>
      </c>
      <c r="AC139" s="3">
        <f>+AB139-PRODUCTOS[[#This Row],[PPTO_ACTUALIZADO]]</f>
        <v>1.3000004400964826E-5</v>
      </c>
    </row>
    <row r="140" spans="1:29" x14ac:dyDescent="0.25">
      <c r="A140">
        <v>407427</v>
      </c>
      <c r="B140" t="s">
        <v>172</v>
      </c>
      <c r="C140">
        <v>0</v>
      </c>
      <c r="D140" t="s">
        <v>240</v>
      </c>
      <c r="E140" t="s">
        <v>399</v>
      </c>
      <c r="F140" s="2">
        <v>22557.545454999999</v>
      </c>
      <c r="G140" s="6" t="s">
        <v>36</v>
      </c>
      <c r="H140" s="2">
        <v>22557.545454999999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0.105</v>
      </c>
      <c r="M140" s="2">
        <f>+IFERROR(PRODUCTOS[[#This Row],[PPTO]]*PRODUCTOS[[#This Row],[CANT X MODULO]],"")</f>
        <v>2368.5422727749997</v>
      </c>
      <c r="N140" s="2">
        <f>+IFERROR(PRODUCTOS[[#This Row],[PPTO X MODULO]]*32,"")</f>
        <v>75793.35272879999</v>
      </c>
      <c r="O140" s="2">
        <f>+IFERROR(PRODUCTOS[[#This Row],[PPTO X TORRE]]*22,"")</f>
        <v>1667453.7600335998</v>
      </c>
      <c r="P140" s="3">
        <f>+IFERROR(PRODUCTOS[[#This Row],[CANT X MODULO]]*702,"")</f>
        <v>73.709999999999994</v>
      </c>
      <c r="Q140" s="3">
        <f>+SUMIFS(DETALLE_GD_1[CANTIDAD SOLICITADA],DETALLE_GD_1[CODIGO],PRODUCTOS[[#This Row],[CODIGO]])</f>
        <v>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225577</v>
      </c>
      <c r="V140" s="3">
        <f>+IFERROR(PRODUCTOS[[#This Row],[PRECIO DE COMPRA]]/PRODUCTOS[[#This Row],[CANT. COMPRADA]],"")</f>
        <v>22557.7</v>
      </c>
      <c r="W140" s="3">
        <f>+IFERROR(PRODUCTOS[[#This Row],[PRECIO COMPRA UNITARIO]]*PRODUCTOS[[#This Row],[PPTO FALTANTE]],"")</f>
        <v>1441888.1840000001</v>
      </c>
      <c r="X140" s="7">
        <f>+IFERROR(PRODUCTOS[[#This Row],[PROYECCION COMPRA]]/PRODUCTOS[[#This Row],[PPTO TOTAL]]-1,"")</f>
        <v>-0.13527546096933718</v>
      </c>
      <c r="Y140" s="3">
        <f>+IFERROR((PRODUCTOS[[#This Row],[CANT X MODULO]]*704)-PRODUCTOS[[#This Row],[CANT. COMPRADA]],"")</f>
        <v>63.92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9.8785164002329111</v>
      </c>
      <c r="AB140" s="3">
        <f>+_xlfn.XLOOKUP(PRODUCTOS[[#This Row],[CODIGO]],DETALLE_GD_1[CODIGO],DETALLE_GD_1[VALOR PPTO],"",0)</f>
        <v>22557.5455</v>
      </c>
      <c r="AC140" s="3">
        <f>+AB140-PRODUCTOS[[#This Row],[PPTO_ACTUALIZADO]]</f>
        <v>4.5000000682193786E-5</v>
      </c>
    </row>
    <row r="141" spans="1:29" x14ac:dyDescent="0.25">
      <c r="A141">
        <v>407115</v>
      </c>
      <c r="B141" t="s">
        <v>282</v>
      </c>
      <c r="C141">
        <v>0</v>
      </c>
      <c r="D141" t="s">
        <v>240</v>
      </c>
      <c r="E141" t="s">
        <v>399</v>
      </c>
      <c r="F141" s="2">
        <v>547.98400000000004</v>
      </c>
      <c r="G141" s="6" t="s">
        <v>31</v>
      </c>
      <c r="H141" s="2">
        <v>567</v>
      </c>
      <c r="I141" t="b">
        <v>0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4.2</v>
      </c>
      <c r="M141" s="2">
        <f>+IFERROR(PRODUCTOS[[#This Row],[PPTO]]*PRODUCTOS[[#This Row],[CANT X MODULO]],"")</f>
        <v>2301.5328000000004</v>
      </c>
      <c r="N141" s="2">
        <f>+IFERROR(PRODUCTOS[[#This Row],[PPTO X MODULO]]*32,"")</f>
        <v>73649.049600000013</v>
      </c>
      <c r="O141" s="2">
        <f>+IFERROR(PRODUCTOS[[#This Row],[PPTO X TORRE]]*22,"")</f>
        <v>1620279.0912000004</v>
      </c>
      <c r="P141" s="3">
        <f>+IFERROR(PRODUCTOS[[#This Row],[CANT X MODULO]]*702,"")</f>
        <v>2948.4</v>
      </c>
      <c r="Q141" s="3">
        <f>+SUMIFS(DETALLE_GD_1[CANTIDAD SOLICITADA],DETALLE_GD_1[CODIGO],PRODUCTOS[[#This Row],[CODIGO]])</f>
        <v>400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400</v>
      </c>
      <c r="T141" s="3">
        <f>+IFERROR(PRODUCTOS[[#This Row],[CANTIDAD RECIBIDA]]/PRODUCTOS[[#This Row],[CANT X MODULO]],"")</f>
        <v>95.238095238095241</v>
      </c>
      <c r="U141" s="3">
        <f>+SUMIFS(DETALLE_GD_1[VALOR TOTAL POR ITEM GD],DETALLE_GD_1[CODIGO],PRODUCTOS[[#This Row],[CODIGO]])</f>
        <v>219193</v>
      </c>
      <c r="V141" s="3">
        <f>+IFERROR(PRODUCTOS[[#This Row],[PRECIO DE COMPRA]]/PRODUCTOS[[#This Row],[CANT. COMPRADA]],"")</f>
        <v>547.98249999999996</v>
      </c>
      <c r="W141" s="3">
        <f>+IFERROR(PRODUCTOS[[#This Row],[PRECIO COMPRA UNITARIO]]*PRODUCTOS[[#This Row],[PPTO FALTANTE]],"")</f>
        <v>1401081.656</v>
      </c>
      <c r="X141" s="7">
        <f>+IFERROR(PRODUCTOS[[#This Row],[PROYECCION COMPRA]]/PRODUCTOS[[#This Row],[PPTO TOTAL]]-1,"")</f>
        <v>-0.13528375228100975</v>
      </c>
      <c r="Y141" s="3">
        <f>+IFERROR((PRODUCTOS[[#This Row],[CANT X MODULO]]*704)-PRODUCTOS[[#This Row],[CANT. COMPRADA]],"")</f>
        <v>2556.8000000000002</v>
      </c>
      <c r="Z141" s="17">
        <f>+IFERROR(PRODUCTOS[[#This Row],[CANT. COMPRADA]]/PRODUCTOS[[#This Row],[PPTO FALTANTE]],"")</f>
        <v>0.15644555694618273</v>
      </c>
      <c r="AA141" s="3">
        <f>+IFERROR(PRODUCTOS[[#This Row],[PROYECCION COMPRA]]-(PRODUCTOS[[#This Row],[PPTO FALTANTE]]*PRODUCTOS[[#This Row],[PPTO]]),"")</f>
        <v>-3.8352000003214926</v>
      </c>
      <c r="AB141" s="3">
        <f>+_xlfn.XLOOKUP(PRODUCTOS[[#This Row],[CODIGO]],DETALLE_GD_1[CODIGO],DETALLE_GD_1[VALOR PPTO],"",0)</f>
        <v>567</v>
      </c>
      <c r="AC141" s="3">
        <f>+AB141-PRODUCTOS[[#This Row],[PPTO_ACTUALIZADO]]</f>
        <v>0</v>
      </c>
    </row>
    <row r="142" spans="1:29" x14ac:dyDescent="0.25">
      <c r="A142">
        <v>1103086</v>
      </c>
      <c r="B142" t="s">
        <v>489</v>
      </c>
      <c r="C142" t="s">
        <v>686</v>
      </c>
      <c r="D142" t="s">
        <v>355</v>
      </c>
      <c r="E142" t="s">
        <v>355</v>
      </c>
      <c r="G142" s="6" t="s">
        <v>137</v>
      </c>
      <c r="H142" s="2">
        <v>10466</v>
      </c>
      <c r="I142" t="b">
        <v>0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0.52500000000000002</v>
      </c>
      <c r="M142" s="2">
        <f>+IFERROR(PRODUCTOS[[#This Row],[PPTO]]*PRODUCTOS[[#This Row],[CANT X MODULO]],"")</f>
        <v>0</v>
      </c>
      <c r="N142" s="2">
        <f>+IFERROR(PRODUCTOS[[#This Row],[PPTO X MODULO]]*32,"")</f>
        <v>0</v>
      </c>
      <c r="O142" s="2">
        <f>+IFERROR(PRODUCTOS[[#This Row],[PPTO X TORRE]]*22,"")</f>
        <v>0</v>
      </c>
      <c r="P142" s="3">
        <f>+IFERROR(PRODUCTOS[[#This Row],[CANT X MODULO]]*702,"")</f>
        <v>368.55</v>
      </c>
      <c r="Q142" s="3">
        <f>+SUMIFS(DETALLE_GD_1[CANTIDAD SOLICITADA],DETALLE_GD_1[CODIGO],PRODUCTOS[[#This Row],[CODIGO]])</f>
        <v>50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50</v>
      </c>
      <c r="T142" s="3">
        <f>+IFERROR(PRODUCTOS[[#This Row],[CANTIDAD RECIBIDA]]/PRODUCTOS[[#This Row],[CANT X MODULO]],"")</f>
        <v>95.238095238095241</v>
      </c>
      <c r="U142" s="3">
        <f>+SUMIFS(DETALLE_GD_1[VALOR TOTAL POR ITEM GD],DETALLE_GD_1[CODIGO],PRODUCTOS[[#This Row],[CODIGO]])</f>
        <v>523291</v>
      </c>
      <c r="V142" s="3">
        <f>+IFERROR(PRODUCTOS[[#This Row],[PRECIO DE COMPRA]]/PRODUCTOS[[#This Row],[CANT. COMPRADA]],"")</f>
        <v>10465.82</v>
      </c>
      <c r="W142" s="3">
        <f>+IFERROR(PRODUCTOS[[#This Row],[PRECIO COMPRA UNITARIO]]*PRODUCTOS[[#This Row],[PPTO FALTANTE]],"")</f>
        <v>3344876.0720000002</v>
      </c>
      <c r="X142" s="7" t="str">
        <f>+IFERROR(PRODUCTOS[[#This Row],[PROYECCION COMPRA]]/PRODUCTOS[[#This Row],[PPTO TOTAL]]-1,"")</f>
        <v/>
      </c>
      <c r="Y142" s="3">
        <f>+IFERROR((PRODUCTOS[[#This Row],[CANT X MODULO]]*704)-PRODUCTOS[[#This Row],[CANT. COMPRADA]],"")</f>
        <v>319.60000000000002</v>
      </c>
      <c r="Z142" s="17">
        <f>+IFERROR(PRODUCTOS[[#This Row],[CANT. COMPRADA]]/PRODUCTOS[[#This Row],[PPTO FALTANTE]],"")</f>
        <v>0.15644555694618273</v>
      </c>
      <c r="AA142" s="3">
        <f>+IFERROR(PRODUCTOS[[#This Row],[PROYECCION COMPRA]]-(PRODUCTOS[[#This Row],[PPTO FALTANTE]]*PRODUCTOS[[#This Row],[PPTO]]),"")</f>
        <v>3344876.0720000002</v>
      </c>
      <c r="AB142" s="3">
        <f>+_xlfn.XLOOKUP(PRODUCTOS[[#This Row],[CODIGO]],DETALLE_GD_1[CODIGO],DETALLE_GD_1[VALOR PPTO],"",0)</f>
        <v>10466</v>
      </c>
      <c r="AC142" s="3">
        <f>+AB142-PRODUCTOS[[#This Row],[PPTO_ACTUALIZADO]]</f>
        <v>0</v>
      </c>
    </row>
    <row r="143" spans="1:29" x14ac:dyDescent="0.25">
      <c r="A143">
        <v>1103087</v>
      </c>
      <c r="B143" t="s">
        <v>490</v>
      </c>
      <c r="C143" t="s">
        <v>686</v>
      </c>
      <c r="D143" t="s">
        <v>355</v>
      </c>
      <c r="E143" t="s">
        <v>355</v>
      </c>
      <c r="G143" s="6" t="s">
        <v>137</v>
      </c>
      <c r="H143" s="2">
        <v>9841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0.52500000000000002</v>
      </c>
      <c r="M143" s="2">
        <f>+IFERROR(PRODUCTOS[[#This Row],[PPTO]]*PRODUCTOS[[#This Row],[CANT X MODULO]],"")</f>
        <v>0</v>
      </c>
      <c r="N143" s="2">
        <f>+IFERROR(PRODUCTOS[[#This Row],[PPTO X MODULO]]*32,"")</f>
        <v>0</v>
      </c>
      <c r="O143" s="2">
        <f>+IFERROR(PRODUCTOS[[#This Row],[PPTO X TORRE]]*22,"")</f>
        <v>0</v>
      </c>
      <c r="P143" s="3">
        <f>+IFERROR(PRODUCTOS[[#This Row],[CANT X MODULO]]*702,"")</f>
        <v>368.55</v>
      </c>
      <c r="Q143" s="3">
        <f>+SUMIFS(DETALLE_GD_1[CANTIDAD SOLICITADA],DETALLE_GD_1[CODIGO],PRODUCTOS[[#This Row],[CODIGO]])</f>
        <v>50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492044</v>
      </c>
      <c r="V143" s="3">
        <f>+IFERROR(PRODUCTOS[[#This Row],[PRECIO DE COMPRA]]/PRODUCTOS[[#This Row],[CANT. COMPRADA]],"")</f>
        <v>9840.8799999999992</v>
      </c>
      <c r="W143" s="3">
        <f>+IFERROR(PRODUCTOS[[#This Row],[PRECIO COMPRA UNITARIO]]*PRODUCTOS[[#This Row],[PPTO FALTANTE]],"")</f>
        <v>3145145.2480000001</v>
      </c>
      <c r="X143" s="7" t="str">
        <f>+IFERROR(PRODUCTOS[[#This Row],[PROYECCION COMPRA]]/PRODUCTOS[[#This Row],[PPTO TOTAL]]-1,"")</f>
        <v/>
      </c>
      <c r="Y143" s="3">
        <f>+IFERROR((PRODUCTOS[[#This Row],[CANT X MODULO]]*704)-PRODUCTOS[[#This Row],[CANT. COMPRADA]],"")</f>
        <v>319.60000000000002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3145145.2480000001</v>
      </c>
      <c r="AB143" s="3">
        <f>+_xlfn.XLOOKUP(PRODUCTOS[[#This Row],[CODIGO]],DETALLE_GD_1[CODIGO],DETALLE_GD_1[VALOR PPTO],"",0)</f>
        <v>9841</v>
      </c>
      <c r="AC143" s="3">
        <f>+AB143-PRODUCTOS[[#This Row],[PPTO_ACTUALIZADO]]</f>
        <v>0</v>
      </c>
    </row>
    <row r="144" spans="1:29" x14ac:dyDescent="0.25">
      <c r="A144">
        <v>304002</v>
      </c>
      <c r="B144" t="s">
        <v>37</v>
      </c>
      <c r="C144" t="s">
        <v>545</v>
      </c>
      <c r="D144" t="s">
        <v>240</v>
      </c>
      <c r="E144" t="s">
        <v>402</v>
      </c>
      <c r="F144" s="2">
        <v>21246.507152999999</v>
      </c>
      <c r="G144" s="6" t="s">
        <v>18</v>
      </c>
      <c r="H144" s="2">
        <v>21246.507152999999</v>
      </c>
      <c r="I144" t="b">
        <v>1</v>
      </c>
      <c r="J144" t="str">
        <f>+_xlfn.XLOOKUP(PRODUCTOS[[#This Row],[CODIGO]],P_CRITICOS[CODIGO],P_CRITICOS[DESC CORTA],"",0)</f>
        <v>SMARTPANEL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23.296874999999996</v>
      </c>
      <c r="M144" s="2">
        <f>+IFERROR(PRODUCTOS[[#This Row],[PPTO]]*PRODUCTOS[[#This Row],[CANT X MODULO]],"")</f>
        <v>494977.22133004677</v>
      </c>
      <c r="N144" s="2">
        <f>+IFERROR(PRODUCTOS[[#This Row],[PPTO X MODULO]]*32,"")</f>
        <v>15839271.082561497</v>
      </c>
      <c r="O144" s="2">
        <f>+IFERROR(PRODUCTOS[[#This Row],[PPTO X TORRE]]*22,"")</f>
        <v>348463963.8163529</v>
      </c>
      <c r="P144" s="3">
        <f>+IFERROR(PRODUCTOS[[#This Row],[CANT X MODULO]]*702,"")</f>
        <v>16354.406249999998</v>
      </c>
      <c r="Q144" s="3">
        <f>+SUMIFS(DETALLE_GD_1[CANTIDAD SOLICITADA],DETALLE_GD_1[CODIGO],PRODUCTOS[[#This Row],[CODIGO]])</f>
        <v>2207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2207</v>
      </c>
      <c r="T144" s="3">
        <f>+IFERROR(PRODUCTOS[[#This Row],[CANTIDAD RECIBIDA]]/PRODUCTOS[[#This Row],[CANT X MODULO]],"")</f>
        <v>94.733735747820276</v>
      </c>
      <c r="U144" s="3">
        <f>+SUMIFS(DETALLE_GD_1[VALOR TOTAL POR ITEM GD],DETALLE_GD_1[CODIGO],PRODUCTOS[[#This Row],[CODIGO]])</f>
        <v>47625002</v>
      </c>
      <c r="V144" s="3">
        <f>+IFERROR(PRODUCTOS[[#This Row],[PRECIO DE COMPRA]]/PRODUCTOS[[#This Row],[CANT. COMPRADA]],"")</f>
        <v>21579.067512460355</v>
      </c>
      <c r="W144" s="3">
        <f>+IFERROR(PRODUCTOS[[#This Row],[PRECIO COMPRA UNITARIO]]*PRODUCTOS[[#This Row],[PPTO FALTANTE]],"")</f>
        <v>306293284.27186221</v>
      </c>
      <c r="X144" s="7">
        <f>+IFERROR(PRODUCTOS[[#This Row],[PROYECCION COMPRA]]/PRODUCTOS[[#This Row],[PPTO TOTAL]]-1,"")</f>
        <v>-0.12101876785949506</v>
      </c>
      <c r="Y144" s="3">
        <f>+IFERROR((PRODUCTOS[[#This Row],[CANT X MODULO]]*704)-PRODUCTOS[[#This Row],[CANT. COMPRADA]],"")</f>
        <v>14193.999999999996</v>
      </c>
      <c r="Z144" s="17">
        <f>+IFERROR(PRODUCTOS[[#This Row],[CANT. COMPRADA]]/PRODUCTOS[[#This Row],[PPTO FALTANTE]],"")</f>
        <v>0.15548823446526705</v>
      </c>
      <c r="AA144" s="3">
        <f>+IFERROR(PRODUCTOS[[#This Row],[PROYECCION COMPRA]]-(PRODUCTOS[[#This Row],[PPTO FALTANTE]]*PRODUCTOS[[#This Row],[PPTO]]),"")</f>
        <v>4720361.7421802878</v>
      </c>
      <c r="AB144" s="3">
        <f>+_xlfn.XLOOKUP(PRODUCTOS[[#This Row],[CODIGO]],DETALLE_GD_1[CODIGO],DETALLE_GD_1[VALOR PPTO],"",0)</f>
        <v>21246.5072</v>
      </c>
      <c r="AC144" s="3">
        <f>+AB144-PRODUCTOS[[#This Row],[PPTO_ACTUALIZADO]]</f>
        <v>4.7000001359265298E-5</v>
      </c>
    </row>
    <row r="145" spans="1:29" x14ac:dyDescent="0.25">
      <c r="A145">
        <v>1902014</v>
      </c>
      <c r="B145" t="s">
        <v>316</v>
      </c>
      <c r="C145" t="s">
        <v>300</v>
      </c>
      <c r="D145" t="s">
        <v>240</v>
      </c>
      <c r="E145">
        <v>0</v>
      </c>
      <c r="F145" s="2">
        <v>29779</v>
      </c>
      <c r="G145" s="6" t="s">
        <v>18</v>
      </c>
      <c r="H145" s="2">
        <v>29779.000000000004</v>
      </c>
      <c r="I145" t="b">
        <v>1</v>
      </c>
      <c r="J145" t="str">
        <f>+_xlfn.XLOOKUP(PRODUCTOS[[#This Row],[CODIGO]],P_CRITICOS[CODIGO],P_CRITICOS[DESC CORTA],"",0)</f>
        <v>VOLCOGLASS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5.5125000000000002</v>
      </c>
      <c r="M145" s="2">
        <f>+IFERROR(PRODUCTOS[[#This Row],[PPTO]]*PRODUCTOS[[#This Row],[CANT X MODULO]],"")</f>
        <v>164156.73750000002</v>
      </c>
      <c r="N145" s="2">
        <f>+IFERROR(PRODUCTOS[[#This Row],[PPTO X MODULO]]*32,"")</f>
        <v>5253015.6000000006</v>
      </c>
      <c r="O145" s="2">
        <f>+IFERROR(PRODUCTOS[[#This Row],[PPTO X TORRE]]*22,"")</f>
        <v>115566343.20000002</v>
      </c>
      <c r="P145" s="3">
        <f>+IFERROR(PRODUCTOS[[#This Row],[CANT X MODULO]]*702,"")</f>
        <v>3869.7750000000001</v>
      </c>
      <c r="Q145" s="3">
        <f>+SUMIFS(DETALLE_GD_1[CANTIDAD SOLICITADA],DETALLE_GD_1[CODIGO],PRODUCTOS[[#This Row],[CODIGO]])</f>
        <v>520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520</v>
      </c>
      <c r="T145" s="3">
        <f>+IFERROR(PRODUCTOS[[#This Row],[CANTIDAD RECIBIDA]]/PRODUCTOS[[#This Row],[CANT X MODULO]],"")</f>
        <v>94.331065759637184</v>
      </c>
      <c r="U145" s="3">
        <f>+SUMIFS(DETALLE_GD_1[VALOR TOTAL POR ITEM GD],DETALLE_GD_1[CODIGO],PRODUCTOS[[#This Row],[CODIGO]])</f>
        <v>15495874</v>
      </c>
      <c r="V145" s="3">
        <f>+IFERROR(PRODUCTOS[[#This Row],[PRECIO DE COMPRA]]/PRODUCTOS[[#This Row],[CANT. COMPRADA]],"")</f>
        <v>29799.757692307692</v>
      </c>
      <c r="W145" s="3">
        <f>+IFERROR(PRODUCTOS[[#This Row],[PRECIO COMPRA UNITARIO]]*PRODUCTOS[[#This Row],[PPTO FALTANTE]],"")</f>
        <v>100151025.6523077</v>
      </c>
      <c r="X145" s="7">
        <f>+IFERROR(PRODUCTOS[[#This Row],[PROYECCION COMPRA]]/PRODUCTOS[[#This Row],[PPTO TOTAL]]-1,"")</f>
        <v>-0.13338933396044594</v>
      </c>
      <c r="Y145" s="3">
        <f>+IFERROR((PRODUCTOS[[#This Row],[CANT X MODULO]]*704)-PRODUCTOS[[#This Row],[CANT. COMPRADA]],"")</f>
        <v>3360.8</v>
      </c>
      <c r="Z145" s="17">
        <f>+IFERROR(PRODUCTOS[[#This Row],[CANT. COMPRADA]]/PRODUCTOS[[#This Row],[PPTO FALTANTE]],"")</f>
        <v>0.1547250654606046</v>
      </c>
      <c r="AA145" s="3">
        <f>+IFERROR(PRODUCTOS[[#This Row],[PROYECCION COMPRA]]-(PRODUCTOS[[#This Row],[PPTO FALTANTE]]*PRODUCTOS[[#This Row],[PPTO]]),"")</f>
        <v>69762.452307701111</v>
      </c>
      <c r="AB145" s="3">
        <f>+_xlfn.XLOOKUP(PRODUCTOS[[#This Row],[CODIGO]],DETALLE_GD_1[CODIGO],DETALLE_GD_1[VALOR PPTO],"",0)</f>
        <v>29779</v>
      </c>
      <c r="AC145" s="3">
        <f>+AB145-PRODUCTOS[[#This Row],[PPTO_ACTUALIZADO]]</f>
        <v>0</v>
      </c>
    </row>
    <row r="146" spans="1:29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55298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55298</v>
      </c>
      <c r="T146" s="3">
        <f>+IFERROR(PRODUCTOS[[#This Row],[CANTIDAD RECIBIDA]]/PRODUCTOS[[#This Row],[CANT X MODULO]],"")</f>
        <v>94.044217687074834</v>
      </c>
      <c r="U146" s="3">
        <f>+SUMIFS(DETALLE_GD_1[VALOR TOTAL POR ITEM GD],DETALLE_GD_1[CODIGO],PRODUCTOS[[#This Row],[CODIGO]])</f>
        <v>25839815</v>
      </c>
      <c r="V146" s="3">
        <f>+IFERROR(PRODUCTOS[[#This Row],[PRECIO DE COMPRA]]/PRODUCTOS[[#This Row],[CANT. COMPRADA]],"")</f>
        <v>467.28299395999858</v>
      </c>
      <c r="W146" s="3">
        <f>+IFERROR(PRODUCTOS[[#This Row],[PRECIO COMPRA UNITARIO]]*PRODUCTOS[[#This Row],[PPTO FALTANTE]],"")</f>
        <v>167592914.91572934</v>
      </c>
      <c r="X146" s="7">
        <f>+IFERROR(PRODUCTOS[[#This Row],[PROYECCION COMPRA]]/PRODUCTOS[[#This Row],[PPTO TOTAL]]-1,"")</f>
        <v>-0.14437462002354551</v>
      </c>
      <c r="Y146" s="3">
        <f>+IFERROR((PRODUCTOS[[#This Row],[CANT X MODULO]]*704)-PRODUCTOS[[#This Row],[CANT. COMPRADA]],"")</f>
        <v>358654</v>
      </c>
      <c r="Z146" s="17">
        <f>+IFERROR(PRODUCTOS[[#This Row],[CANT. COMPRADA]]/PRODUCTOS[[#This Row],[PPTO FALTANTE]],"")</f>
        <v>0.15418202501575334</v>
      </c>
      <c r="AA146" s="3">
        <f>+IFERROR(PRODUCTOS[[#This Row],[PROYECCION COMPRA]]-(PRODUCTOS[[#This Row],[PPTO FALTANTE]]*PRODUCTOS[[#This Row],[PPTO]]),"")</f>
        <v>-2113277.6112306416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x14ac:dyDescent="0.25">
      <c r="A147">
        <v>304049</v>
      </c>
      <c r="B147" t="s">
        <v>318</v>
      </c>
      <c r="C147" t="s">
        <v>539</v>
      </c>
      <c r="D147" t="s">
        <v>240</v>
      </c>
      <c r="E147" t="s">
        <v>403</v>
      </c>
      <c r="F147" s="2">
        <v>14982</v>
      </c>
      <c r="G147" s="6" t="s">
        <v>18</v>
      </c>
      <c r="H147" s="2">
        <v>14981.999999999993</v>
      </c>
      <c r="I147" t="b">
        <v>1</v>
      </c>
      <c r="J147" t="str">
        <f>+_xlfn.XLOOKUP(PRODUCTOS[[#This Row],[CODIGO]],P_CRITICOS[CODIGO],P_CRITICOS[DESC CORTA],"",0)</f>
        <v>TERCIADO FENOLICO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23.273250000000008</v>
      </c>
      <c r="M147" s="2">
        <f>+IFERROR(PRODUCTOS[[#This Row],[PPTO]]*PRODUCTOS[[#This Row],[CANT X MODULO]],"")</f>
        <v>348679.83150000015</v>
      </c>
      <c r="N147" s="2">
        <f>+IFERROR(PRODUCTOS[[#This Row],[PPTO X MODULO]]*32,"")</f>
        <v>11157754.608000005</v>
      </c>
      <c r="O147" s="2">
        <f>+IFERROR(PRODUCTOS[[#This Row],[PPTO X TORRE]]*22,"")</f>
        <v>245470601.37600011</v>
      </c>
      <c r="P147" s="3">
        <f>+IFERROR(PRODUCTOS[[#This Row],[CANT X MODULO]]*702,"")</f>
        <v>16337.821500000005</v>
      </c>
      <c r="Q147" s="3">
        <f>+SUMIFS(DETALLE_GD_1[CANTIDAD SOLICITADA],DETALLE_GD_1[CODIGO],PRODUCTOS[[#This Row],[CODIGO]])</f>
        <v>2185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2185</v>
      </c>
      <c r="T147" s="3">
        <f>+IFERROR(PRODUCTOS[[#This Row],[CANTIDAD RECIBIDA]]/PRODUCTOS[[#This Row],[CANT X MODULO]],"")</f>
        <v>93.884610013642245</v>
      </c>
      <c r="U147" s="3">
        <f>+SUMIFS(DETALLE_GD_1[VALOR TOTAL POR ITEM GD],DETALLE_GD_1[CODIGO],PRODUCTOS[[#This Row],[CODIGO]])</f>
        <v>32734026</v>
      </c>
      <c r="V147" s="3">
        <f>+IFERROR(PRODUCTOS[[#This Row],[PRECIO DE COMPRA]]/PRODUCTOS[[#This Row],[CANT. COMPRADA]],"")</f>
        <v>14981.247597254005</v>
      </c>
      <c r="W147" s="3">
        <f>+IFERROR(PRODUCTOS[[#This Row],[PRECIO COMPRA UNITARIO]]*PRODUCTOS[[#This Row],[PPTO FALTANTE]],"")</f>
        <v>212724247.7325255</v>
      </c>
      <c r="X147" s="7">
        <f>+IFERROR(PRODUCTOS[[#This Row],[PROYECCION COMPRA]]/PRODUCTOS[[#This Row],[PPTO TOTAL]]-1,"")</f>
        <v>-0.13340234415002439</v>
      </c>
      <c r="Y147" s="3">
        <f>+IFERROR((PRODUCTOS[[#This Row],[CANT X MODULO]]*704)-PRODUCTOS[[#This Row],[CANT. COMPRADA]],"")</f>
        <v>14199.368000000006</v>
      </c>
      <c r="Z147" s="17">
        <f>+IFERROR(PRODUCTOS[[#This Row],[CANT. COMPRADA]]/PRODUCTOS[[#This Row],[PPTO FALTANTE]],"")</f>
        <v>0.15388008818420645</v>
      </c>
      <c r="AA147" s="3">
        <f>+IFERROR(PRODUCTOS[[#This Row],[PROYECCION COMPRA]]-(PRODUCTOS[[#This Row],[PPTO FALTANTE]]*PRODUCTOS[[#This Row],[PPTO]]),"")</f>
        <v>-10683.643474578857</v>
      </c>
      <c r="AB147" s="3">
        <f>+_xlfn.XLOOKUP(PRODUCTOS[[#This Row],[CODIGO]],DETALLE_GD_1[CODIGO],DETALLE_GD_1[VALOR PPTO],"",0)</f>
        <v>14982</v>
      </c>
      <c r="AC147" s="3">
        <f>+AB147-PRODUCTOS[[#This Row],[PPTO_ACTUALIZADO]]</f>
        <v>0</v>
      </c>
    </row>
    <row r="148" spans="1:29" x14ac:dyDescent="0.25">
      <c r="A148">
        <v>5309018</v>
      </c>
      <c r="B148" t="s">
        <v>112</v>
      </c>
      <c r="C148">
        <v>0</v>
      </c>
      <c r="D148" t="s">
        <v>244</v>
      </c>
      <c r="E148">
        <v>0</v>
      </c>
      <c r="F148" s="2">
        <v>699.99923200000001</v>
      </c>
      <c r="G148" s="6" t="s">
        <v>113</v>
      </c>
      <c r="H148" s="2">
        <v>699.99923200000046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34.649999999999991</v>
      </c>
      <c r="M148" s="2">
        <f>+IFERROR(PRODUCTOS[[#This Row],[PPTO]]*PRODUCTOS[[#This Row],[CANT X MODULO]],"")</f>
        <v>24254.973388799994</v>
      </c>
      <c r="N148" s="2">
        <f>+IFERROR(PRODUCTOS[[#This Row],[PPTO X MODULO]]*32,"")</f>
        <v>776159.1484415998</v>
      </c>
      <c r="O148" s="2">
        <f>+IFERROR(PRODUCTOS[[#This Row],[PPTO X TORRE]]*22,"")</f>
        <v>17075501.265715197</v>
      </c>
      <c r="P148" s="3">
        <f>+IFERROR(PRODUCTOS[[#This Row],[CANT X MODULO]]*702,"")</f>
        <v>24324.299999999996</v>
      </c>
      <c r="Q148" s="3">
        <f>+SUMIFS(DETALLE_GD_1[CANTIDAD SOLICITADA],DETALLE_GD_1[CODIGO],PRODUCTOS[[#This Row],[CODIGO]])</f>
        <v>3200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3200</v>
      </c>
      <c r="T148" s="3">
        <f>+IFERROR(PRODUCTOS[[#This Row],[CANTIDAD RECIBIDA]]/PRODUCTOS[[#This Row],[CANT X MODULO]],"")</f>
        <v>92.35209235209237</v>
      </c>
      <c r="U148" s="3">
        <f>+SUMIFS(DETALLE_GD_1[VALOR TOTAL POR ITEM GD],DETALLE_GD_1[CODIGO],PRODUCTOS[[#This Row],[CODIGO]])</f>
        <v>2260552</v>
      </c>
      <c r="V148" s="3">
        <f>+IFERROR(PRODUCTOS[[#This Row],[PRECIO DE COMPRA]]/PRODUCTOS[[#This Row],[CANT. COMPRADA]],"")</f>
        <v>706.42250000000001</v>
      </c>
      <c r="W148" s="3">
        <f>+IFERROR(PRODUCTOS[[#This Row],[PRECIO COMPRA UNITARIO]]*PRODUCTOS[[#This Row],[PPTO FALTANTE]],"")</f>
        <v>14971635.895999996</v>
      </c>
      <c r="X148" s="7">
        <f>+IFERROR(PRODUCTOS[[#This Row],[PROYECCION COMPRA]]/PRODUCTOS[[#This Row],[PPTO TOTAL]]-1,"")</f>
        <v>-0.12320958178483565</v>
      </c>
      <c r="Y148" s="3">
        <f>+IFERROR((PRODUCTOS[[#This Row],[CANT X MODULO]]*704)-PRODUCTOS[[#This Row],[CANT. COMPRADA]],"")</f>
        <v>21193.599999999995</v>
      </c>
      <c r="Z148" s="17">
        <f>+IFERROR(PRODUCTOS[[#This Row],[CANT. COMPRADA]]/PRODUCTOS[[#This Row],[PPTO FALTANTE]],"")</f>
        <v>0.15098897780462031</v>
      </c>
      <c r="AA148" s="3">
        <f>+IFERROR(PRODUCTOS[[#This Row],[PROYECCION COMPRA]]-(PRODUCTOS[[#This Row],[PPTO FALTANTE]]*PRODUCTOS[[#This Row],[PPTO]]),"")</f>
        <v>136132.17268479988</v>
      </c>
      <c r="AB148" s="3">
        <f>+_xlfn.XLOOKUP(PRODUCTOS[[#This Row],[CODIGO]],DETALLE_GD_1[CODIGO],DETALLE_GD_1[VALOR PPTO],"",0)</f>
        <v>699.99919999999997</v>
      </c>
      <c r="AC148" s="3">
        <f>+AB148-PRODUCTOS[[#This Row],[PPTO_ACTUALIZADO]]</f>
        <v>-3.2000000487641955E-5</v>
      </c>
    </row>
    <row r="149" spans="1:29" x14ac:dyDescent="0.25">
      <c r="A149" s="27">
        <v>302010</v>
      </c>
      <c r="B149" s="27" t="s">
        <v>323</v>
      </c>
      <c r="C149" t="s">
        <v>537</v>
      </c>
      <c r="D149" s="27" t="s">
        <v>240</v>
      </c>
      <c r="E149" s="27" t="s">
        <v>403</v>
      </c>
      <c r="F149" s="28">
        <v>6585.1337450000001</v>
      </c>
      <c r="G149" s="32" t="s">
        <v>20</v>
      </c>
      <c r="H149" s="2">
        <v>6585.1337449999919</v>
      </c>
      <c r="I149" t="b">
        <v>0</v>
      </c>
      <c r="J149" t="str">
        <f>+_xlfn.XLOOKUP(PRODUCTOS[[#This Row],[CODIGO]],P_CRITICOS[CODIGO],P_CRITICOS[DESC CORTA],"",0)</f>
        <v>PINO 2X6X320</v>
      </c>
      <c r="K149" s="27" t="str">
        <f>+IFERROR(IF(VLOOKUP(PRODUCTOS[[#This Row],[CODIGO]],P_CRITICOS[],3,0)="*","PRODUCTO CRITICO","NO CRITICO"),"NO CRITICO")</f>
        <v>PRODUCTO CRITICO</v>
      </c>
      <c r="L149" s="33">
        <f>+_xlfn.XLOOKUP(PRODUCTOS[[#This Row],[CODIGO]],BD_MODULO[Artículo],BD_MODULO[CUB_ACTUALIZADA],"",0)</f>
        <v>34.912500000000023</v>
      </c>
      <c r="M149" s="28">
        <f>+IFERROR(PRODUCTOS[[#This Row],[PPTO]]*PRODUCTOS[[#This Row],[CANT X MODULO]],"")</f>
        <v>229903.48187231267</v>
      </c>
      <c r="N149" s="28">
        <f>+IFERROR(PRODUCTOS[[#This Row],[PPTO X MODULO]]*32,"")</f>
        <v>7356911.4199140053</v>
      </c>
      <c r="O149" s="28">
        <f>+IFERROR(PRODUCTOS[[#This Row],[PPTO X TORRE]]*22,"")</f>
        <v>161852051.23810813</v>
      </c>
      <c r="P149" s="29">
        <f>+IFERROR(PRODUCTOS[[#This Row],[CANT X MODULO]]*702,"")</f>
        <v>24508.575000000015</v>
      </c>
      <c r="Q149" s="29">
        <f>+SUMIFS(DETALLE_GD_1[CANTIDAD SOLICITADA],DETALLE_GD_1[CODIGO],PRODUCTOS[[#This Row],[CODIGO]])</f>
        <v>3612</v>
      </c>
      <c r="R149" s="29">
        <f>+SUMIFS(DETALLE_GD_1[DEVOLUCIÓN],DETALLE_GD_1[CODIGO],PRODUCTOS[[#This Row],[CODIGO]])</f>
        <v>588</v>
      </c>
      <c r="S149" s="29">
        <f>+PRODUCTOS[[#This Row],[CANT. COMPRADA]]-PRODUCTOS[[#This Row],[DEVOLUCIONES]]</f>
        <v>3024</v>
      </c>
      <c r="T149" s="29">
        <f>+IFERROR(PRODUCTOS[[#This Row],[CANTIDAD RECIBIDA]]/PRODUCTOS[[#This Row],[CANT X MODULO]],"")</f>
        <v>86.616541353383397</v>
      </c>
      <c r="U149" s="29">
        <f>+SUMIFS(DETALLE_GD_1[VALOR TOTAL POR ITEM GD],DETALLE_GD_1[CODIGO],PRODUCTOS[[#This Row],[CODIGO]])</f>
        <v>20107495</v>
      </c>
      <c r="V149" s="29">
        <f>+IFERROR(PRODUCTOS[[#This Row],[PRECIO DE COMPRA]]/PRODUCTOS[[#This Row],[CANT. COMPRADA]],"")</f>
        <v>5566.8590808416393</v>
      </c>
      <c r="W149" s="29">
        <f>+IFERROR(PRODUCTOS[[#This Row],[PRECIO COMPRA UNITARIO]]*PRODUCTOS[[#This Row],[PPTO FALTANTE]],"")</f>
        <v>116716994.23255824</v>
      </c>
      <c r="X149" s="30">
        <f>+IFERROR(PRODUCTOS[[#This Row],[PROYECCION COMPRA]]/PRODUCTOS[[#This Row],[PPTO TOTAL]]-1,"")</f>
        <v>-0.27886614139446153</v>
      </c>
      <c r="Y149" s="29">
        <f>+IFERROR((PRODUCTOS[[#This Row],[CANT X MODULO]]*704)-PRODUCTOS[[#This Row],[CANT. COMPRADA]],"")</f>
        <v>20966.400000000016</v>
      </c>
      <c r="Z149" s="31">
        <f>+IFERROR(PRODUCTOS[[#This Row],[CANT. COMPRADA]]/PRODUCTOS[[#This Row],[PPTO FALTANTE]],"")</f>
        <v>0.17227564102564089</v>
      </c>
      <c r="AA149" s="29">
        <f>+IFERROR(PRODUCTOS[[#This Row],[PROYECCION COMPRA]]-(PRODUCTOS[[#This Row],[PPTO FALTANTE]]*PRODUCTOS[[#This Row],[PPTO]]),"")</f>
        <v>-21349553.918609872</v>
      </c>
      <c r="AB149" s="3">
        <f>+_xlfn.XLOOKUP(PRODUCTOS[[#This Row],[CODIGO]],DETALLE_GD_1[CODIGO],DETALLE_GD_1[VALOR PPTO],"",0)</f>
        <v>6585.1337000000003</v>
      </c>
      <c r="AC149" s="3">
        <f>+AB149-PRODUCTOS[[#This Row],[PPTO_ACTUALIZADO]]</f>
        <v>-4.4999991587246768E-5</v>
      </c>
    </row>
    <row r="150" spans="1:29" x14ac:dyDescent="0.25">
      <c r="A150">
        <v>602256</v>
      </c>
      <c r="B150" t="s">
        <v>495</v>
      </c>
      <c r="C150">
        <v>0</v>
      </c>
      <c r="D150" t="s">
        <v>355</v>
      </c>
      <c r="E150" t="s">
        <v>355</v>
      </c>
      <c r="G150" s="6" t="s">
        <v>355</v>
      </c>
      <c r="H150" s="2">
        <v>59000</v>
      </c>
      <c r="I150" t="b">
        <v>0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2.3099999999999999E-2</v>
      </c>
      <c r="M150" s="2">
        <f>+IFERROR(PRODUCTOS[[#This Row],[PPTO]]*PRODUCTOS[[#This Row],[CANT X MODULO]],"")</f>
        <v>0</v>
      </c>
      <c r="N150" s="2">
        <f>+IFERROR(PRODUCTOS[[#This Row],[PPTO X MODULO]]*32,"")</f>
        <v>0</v>
      </c>
      <c r="O150" s="2">
        <f>+IFERROR(PRODUCTOS[[#This Row],[PPTO X TORRE]]*22,"")</f>
        <v>0</v>
      </c>
      <c r="P150" s="3">
        <f>+IFERROR(PRODUCTOS[[#This Row],[CANT X MODULO]]*702,"")</f>
        <v>16.216200000000001</v>
      </c>
      <c r="Q150" s="3">
        <f>+SUMIFS(DETALLE_GD_1[CANTIDAD SOLICITADA],DETALLE_GD_1[CODIGO],PRODUCTOS[[#This Row],[CODIGO]])</f>
        <v>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2</v>
      </c>
      <c r="T150" s="3">
        <f>+IFERROR(PRODUCTOS[[#This Row],[CANTIDAD RECIBIDA]]/PRODUCTOS[[#This Row],[CANT X MODULO]],"")</f>
        <v>86.580086580086586</v>
      </c>
      <c r="U150" s="3">
        <f>+SUMIFS(DETALLE_GD_1[VALOR TOTAL POR ITEM GD],DETALLE_GD_1[CODIGO],PRODUCTOS[[#This Row],[CODIGO]])</f>
        <v>118000</v>
      </c>
      <c r="V150" s="3">
        <f>+IFERROR(PRODUCTOS[[#This Row],[PRECIO DE COMPRA]]/PRODUCTOS[[#This Row],[CANT. COMPRADA]],"")</f>
        <v>59000</v>
      </c>
      <c r="W150" s="3">
        <f>+IFERROR(PRODUCTOS[[#This Row],[PRECIO COMPRA UNITARIO]]*PRODUCTOS[[#This Row],[PPTO FALTANTE]],"")</f>
        <v>841481.6</v>
      </c>
      <c r="X150" s="7" t="str">
        <f>+IFERROR(PRODUCTOS[[#This Row],[PROYECCION COMPRA]]/PRODUCTOS[[#This Row],[PPTO TOTAL]]-1,"")</f>
        <v/>
      </c>
      <c r="Y150" s="3">
        <f>+IFERROR((PRODUCTOS[[#This Row],[CANT X MODULO]]*704)-PRODUCTOS[[#This Row],[CANT. COMPRADA]],"")</f>
        <v>14.2624</v>
      </c>
      <c r="Z150" s="17">
        <f>+IFERROR(PRODUCTOS[[#This Row],[CANT. COMPRADA]]/PRODUCTOS[[#This Row],[PPTO FALTANTE]],"")</f>
        <v>0.14022885348889388</v>
      </c>
      <c r="AA150" s="3">
        <f>+IFERROR(PRODUCTOS[[#This Row],[PROYECCION COMPRA]]-(PRODUCTOS[[#This Row],[PPTO FALTANTE]]*PRODUCTOS[[#This Row],[PPTO]]),"")</f>
        <v>841481.6</v>
      </c>
      <c r="AB150" s="3">
        <f>+_xlfn.XLOOKUP(PRODUCTOS[[#This Row],[CODIGO]],DETALLE_GD_1[CODIGO],DETALLE_GD_1[VALOR PPTO],"",0)</f>
        <v>59000</v>
      </c>
      <c r="AC150" s="3">
        <f>+AB150-PRODUCTOS[[#This Row],[PPTO_ACTUALIZADO]]</f>
        <v>0</v>
      </c>
    </row>
    <row r="151" spans="1:29" x14ac:dyDescent="0.25">
      <c r="A151">
        <v>1808003</v>
      </c>
      <c r="B151" t="s">
        <v>195</v>
      </c>
      <c r="C151">
        <v>0</v>
      </c>
      <c r="D151" t="s">
        <v>244</v>
      </c>
      <c r="E151" t="s">
        <v>406</v>
      </c>
      <c r="F151" s="2">
        <v>167.74485799999999</v>
      </c>
      <c r="G151" s="6" t="s">
        <v>31</v>
      </c>
      <c r="H151" s="2">
        <v>167.74485800000002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0.91874999999999996</v>
      </c>
      <c r="M151" s="2">
        <f>+IFERROR(PRODUCTOS[[#This Row],[PPTO]]*PRODUCTOS[[#This Row],[CANT X MODULO]],"")</f>
        <v>154.11558828749997</v>
      </c>
      <c r="N151" s="2">
        <f>+IFERROR(PRODUCTOS[[#This Row],[PPTO X MODULO]]*32,"")</f>
        <v>4931.6988251999992</v>
      </c>
      <c r="O151" s="2">
        <f>+IFERROR(PRODUCTOS[[#This Row],[PPTO X TORRE]]*22,"")</f>
        <v>108497.37415439998</v>
      </c>
      <c r="P151" s="3">
        <f>+IFERROR(PRODUCTOS[[#This Row],[CANT X MODULO]]*702,"")</f>
        <v>644.96249999999998</v>
      </c>
      <c r="Q151" s="3">
        <f>+SUMIFS(DETALLE_GD_1[CANTIDAD SOLICITADA],DETALLE_GD_1[CODIGO],PRODUCTOS[[#This Row],[CODIGO]])</f>
        <v>79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79</v>
      </c>
      <c r="T151" s="3">
        <f>+IFERROR(PRODUCTOS[[#This Row],[CANTIDAD RECIBIDA]]/PRODUCTOS[[#This Row],[CANT X MODULO]],"")</f>
        <v>85.986394557823132</v>
      </c>
      <c r="U151" s="3">
        <f>+SUMIFS(DETALLE_GD_1[VALOR TOTAL POR ITEM GD],DETALLE_GD_1[CODIGO],PRODUCTOS[[#This Row],[CODIGO]])</f>
        <v>13251</v>
      </c>
      <c r="V151" s="3">
        <f>+IFERROR(PRODUCTOS[[#This Row],[PRECIO DE COMPRA]]/PRODUCTOS[[#This Row],[CANT. COMPRADA]],"")</f>
        <v>167.73417721518987</v>
      </c>
      <c r="W151" s="3">
        <f>+IFERROR(PRODUCTOS[[#This Row],[PRECIO COMPRA UNITARIO]]*PRODUCTOS[[#This Row],[PPTO FALTANTE]],"")</f>
        <v>95239.465822784798</v>
      </c>
      <c r="X151" s="7">
        <f>+IFERROR(PRODUCTOS[[#This Row],[PROYECCION COMPRA]]/PRODUCTOS[[#This Row],[PPTO TOTAL]]-1,"")</f>
        <v>-0.12219566081616107</v>
      </c>
      <c r="Y151" s="3">
        <f>+IFERROR((PRODUCTOS[[#This Row],[CANT X MODULO]]*704)-PRODUCTOS[[#This Row],[CANT. COMPRADA]],"")</f>
        <v>567.79999999999995</v>
      </c>
      <c r="Z151" s="17">
        <f>+IFERROR(PRODUCTOS[[#This Row],[CANT. COMPRADA]]/PRODUCTOS[[#This Row],[PPTO FALTANTE]],"")</f>
        <v>0.13913349771046143</v>
      </c>
      <c r="AA151" s="3">
        <f>+IFERROR(PRODUCTOS[[#This Row],[PROYECCION COMPRA]]-(PRODUCTOS[[#This Row],[PPTO FALTANTE]]*PRODUCTOS[[#This Row],[PPTO]]),"")</f>
        <v>-6.0645496151846601</v>
      </c>
      <c r="AB151" s="3">
        <f>+_xlfn.XLOOKUP(PRODUCTOS[[#This Row],[CODIGO]],DETALLE_GD_1[CODIGO],DETALLE_GD_1[VALOR PPTO],"",0)</f>
        <v>167.7449</v>
      </c>
      <c r="AC151" s="3">
        <f>+AB151-PRODUCTOS[[#This Row],[PPTO_ACTUALIZADO]]</f>
        <v>4.1999999979225322E-5</v>
      </c>
    </row>
    <row r="152" spans="1:29" x14ac:dyDescent="0.25">
      <c r="A152">
        <v>412260</v>
      </c>
      <c r="B152" t="s">
        <v>41</v>
      </c>
      <c r="C152" t="s">
        <v>551</v>
      </c>
      <c r="D152" t="s">
        <v>240</v>
      </c>
      <c r="E152" t="s">
        <v>399</v>
      </c>
      <c r="F152" s="2">
        <v>87567.442477999997</v>
      </c>
      <c r="G152" s="6" t="s">
        <v>31</v>
      </c>
      <c r="H152" s="2">
        <v>87567.442477999983</v>
      </c>
      <c r="I152" t="b">
        <v>1</v>
      </c>
      <c r="J152" t="str">
        <f>+_xlfn.XLOOKUP(PRODUCTOS[[#This Row],[CODIGO]],P_CRITICOS[CODIGO],P_CRITICOS[DESC CORTA],"",0)</f>
        <v>HOLDOWN PB1</v>
      </c>
      <c r="K152" t="str">
        <f>+IFERROR(IF(VLOOKUP(PRODUCTOS[[#This Row],[CODIGO]],P_CRITICOS[],3,0)="*","PRODUCTO CRITICO","NO CRITICO"),"NO CRITICO")</f>
        <v>PRODUCTO CRITICO</v>
      </c>
      <c r="L152" s="15">
        <f>+_xlfn.XLOOKUP(PRODUCTOS[[#This Row],[CODIGO]],BD_MODULO[Artículo],BD_MODULO[CUB_ACTUALIZADA],"",0)</f>
        <v>5.7750000000000004</v>
      </c>
      <c r="M152" s="2">
        <f>+IFERROR(PRODUCTOS[[#This Row],[PPTO]]*PRODUCTOS[[#This Row],[CANT X MODULO]],"")</f>
        <v>505701.98031045002</v>
      </c>
      <c r="N152" s="2">
        <f>+IFERROR(PRODUCTOS[[#This Row],[PPTO X MODULO]]*32,"")</f>
        <v>16182463.369934401</v>
      </c>
      <c r="O152" s="2">
        <f>+IFERROR(PRODUCTOS[[#This Row],[PPTO X TORRE]]*22,"")</f>
        <v>356014194.13855684</v>
      </c>
      <c r="P152" s="3">
        <f>+IFERROR(PRODUCTOS[[#This Row],[CANT X MODULO]]*702,"")</f>
        <v>4054.05</v>
      </c>
      <c r="Q152" s="3">
        <f>+SUMIFS(DETALLE_GD_1[CANTIDAD SOLICITADA],DETALLE_GD_1[CODIGO],PRODUCTOS[[#This Row],[CODIGO]])</f>
        <v>492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492</v>
      </c>
      <c r="T152" s="3">
        <f>+IFERROR(PRODUCTOS[[#This Row],[CANTIDAD RECIBIDA]]/PRODUCTOS[[#This Row],[CANT X MODULO]],"")</f>
        <v>85.194805194805184</v>
      </c>
      <c r="U152" s="3">
        <f>+SUMIFS(DETALLE_GD_1[VALOR TOTAL POR ITEM GD],DETALLE_GD_1[CODIGO],PRODUCTOS[[#This Row],[CODIGO]])</f>
        <v>42755890</v>
      </c>
      <c r="V152" s="3">
        <f>+IFERROR(PRODUCTOS[[#This Row],[PRECIO DE COMPRA]]/PRODUCTOS[[#This Row],[CANT. COMPRADA]],"")</f>
        <v>86902.215447154478</v>
      </c>
      <c r="W152" s="3">
        <f>+IFERROR(PRODUCTOS[[#This Row],[PRECIO COMPRA UNITARIO]]*PRODUCTOS[[#This Row],[PPTO FALTANTE]],"")</f>
        <v>310553757.12195128</v>
      </c>
      <c r="X152" s="7">
        <f>+IFERROR(PRODUCTOS[[#This Row],[PROYECCION COMPRA]]/PRODUCTOS[[#This Row],[PPTO TOTAL]]-1,"")</f>
        <v>-0.12769276552752518</v>
      </c>
      <c r="Y152" s="3">
        <f>+IFERROR((PRODUCTOS[[#This Row],[CANT X MODULO]]*704)-PRODUCTOS[[#This Row],[CANT. COMPRADA]],"")</f>
        <v>3573.6000000000004</v>
      </c>
      <c r="Z152" s="17">
        <f>+IFERROR(PRODUCTOS[[#This Row],[CANT. COMPRADA]]/PRODUCTOS[[#This Row],[PPTO FALTANTE]],"")</f>
        <v>0.13767629281396909</v>
      </c>
      <c r="AA152" s="3">
        <f>+IFERROR(PRODUCTOS[[#This Row],[PROYECCION COMPRA]]-(PRODUCTOS[[#This Row],[PPTO FALTANTE]]*PRODUCTOS[[#This Row],[PPTO]]),"")</f>
        <v>-2377255.3174295425</v>
      </c>
      <c r="AB152" s="3">
        <f>+_xlfn.XLOOKUP(PRODUCTOS[[#This Row],[CODIGO]],DETALLE_GD_1[CODIGO],DETALLE_GD_1[VALOR PPTO],"",0)</f>
        <v>87567.442500000005</v>
      </c>
      <c r="AC152" s="3">
        <f>+AB152-PRODUCTOS[[#This Row],[PPTO_ACTUALIZADO]]</f>
        <v>2.2000021999701858E-5</v>
      </c>
    </row>
    <row r="153" spans="1:29" x14ac:dyDescent="0.25">
      <c r="A153">
        <v>602255</v>
      </c>
      <c r="B153" t="s">
        <v>203</v>
      </c>
      <c r="C153">
        <v>0</v>
      </c>
      <c r="D153" t="s">
        <v>244</v>
      </c>
      <c r="E153" t="s">
        <v>407</v>
      </c>
      <c r="F153" s="2">
        <v>47889.5</v>
      </c>
      <c r="G153" s="6" t="s">
        <v>25</v>
      </c>
      <c r="H153" s="2">
        <v>47889.5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0.30194718749999999</v>
      </c>
      <c r="M153" s="2">
        <f>+IFERROR(PRODUCTOS[[#This Row],[PPTO]]*PRODUCTOS[[#This Row],[CANT X MODULO]],"")</f>
        <v>14460.09983578125</v>
      </c>
      <c r="N153" s="2">
        <f>+IFERROR(PRODUCTOS[[#This Row],[PPTO X MODULO]]*32,"")</f>
        <v>462723.19474499999</v>
      </c>
      <c r="O153" s="2">
        <f>+IFERROR(PRODUCTOS[[#This Row],[PPTO X TORRE]]*22,"")</f>
        <v>10179910.284389999</v>
      </c>
      <c r="P153" s="3">
        <f>+IFERROR(PRODUCTOS[[#This Row],[CANT X MODULO]]*702,"")</f>
        <v>211.96692562499999</v>
      </c>
      <c r="Q153" s="3">
        <f>+SUMIFS(DETALLE_GD_1[CANTIDAD SOLICITADA],DETALLE_GD_1[CODIGO],PRODUCTOS[[#This Row],[CODIGO]])</f>
        <v>25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25</v>
      </c>
      <c r="T153" s="3">
        <f>+IFERROR(PRODUCTOS[[#This Row],[CANTIDAD RECIBIDA]]/PRODUCTOS[[#This Row],[CANT X MODULO]],"")</f>
        <v>82.795935961483337</v>
      </c>
      <c r="U153" s="3">
        <f>+SUMIFS(DETALLE_GD_1[VALOR TOTAL POR ITEM GD],DETALLE_GD_1[CODIGO],PRODUCTOS[[#This Row],[CODIGO]])</f>
        <v>1197250</v>
      </c>
      <c r="V153" s="3">
        <f>+IFERROR(PRODUCTOS[[#This Row],[PRECIO DE COMPRA]]/PRODUCTOS[[#This Row],[CANT. COMPRADA]],"")</f>
        <v>47890</v>
      </c>
      <c r="W153" s="3">
        <f>+IFERROR(PRODUCTOS[[#This Row],[PRECIO COMPRA UNITARIO]]*PRODUCTOS[[#This Row],[PPTO FALTANTE]],"")</f>
        <v>8982766.5698000006</v>
      </c>
      <c r="X153" s="7">
        <f>+IFERROR(PRODUCTOS[[#This Row],[PROYECCION COMPRA]]/PRODUCTOS[[#This Row],[PPTO TOTAL]]-1,"")</f>
        <v>-0.1175986507882798</v>
      </c>
      <c r="Y153" s="3">
        <f>+IFERROR((PRODUCTOS[[#This Row],[CANT X MODULO]]*704)-PRODUCTOS[[#This Row],[CANT. COMPRADA]],"")</f>
        <v>187.57082</v>
      </c>
      <c r="Z153" s="17">
        <f>+IFERROR(PRODUCTOS[[#This Row],[CANT. COMPRADA]]/PRODUCTOS[[#This Row],[PPTO FALTANTE]],"")</f>
        <v>0.13328299145890604</v>
      </c>
      <c r="AA153" s="3">
        <f>+IFERROR(PRODUCTOS[[#This Row],[PROYECCION COMPRA]]-(PRODUCTOS[[#This Row],[PPTO FALTANTE]]*PRODUCTOS[[#This Row],[PPTO]]),"")</f>
        <v>93.785410000011325</v>
      </c>
      <c r="AB153" s="3">
        <f>+_xlfn.XLOOKUP(PRODUCTOS[[#This Row],[CODIGO]],DETALLE_GD_1[CODIGO],DETALLE_GD_1[VALOR PPTO],"",0)</f>
        <v>47889.5</v>
      </c>
      <c r="AC153" s="3">
        <f>+AB153-PRODUCTOS[[#This Row],[PPTO_ACTUALIZADO]]</f>
        <v>0</v>
      </c>
    </row>
    <row r="154" spans="1:29" x14ac:dyDescent="0.25">
      <c r="A154">
        <v>407049</v>
      </c>
      <c r="B154" t="s">
        <v>232</v>
      </c>
      <c r="C154">
        <v>0</v>
      </c>
      <c r="D154" t="s">
        <v>240</v>
      </c>
      <c r="E154" t="s">
        <v>399</v>
      </c>
      <c r="F154" s="2">
        <v>16.202162000000001</v>
      </c>
      <c r="G154" s="6" t="s">
        <v>31</v>
      </c>
      <c r="H154" s="2">
        <v>16.202162000000001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52.5</v>
      </c>
      <c r="M154" s="2">
        <f>+IFERROR(PRODUCTOS[[#This Row],[PPTO]]*PRODUCTOS[[#This Row],[CANT X MODULO]],"")</f>
        <v>850.61350500000003</v>
      </c>
      <c r="N154" s="2">
        <f>+IFERROR(PRODUCTOS[[#This Row],[PPTO X MODULO]]*32,"")</f>
        <v>27219.632160000001</v>
      </c>
      <c r="O154" s="2">
        <f>+IFERROR(PRODUCTOS[[#This Row],[PPTO X TORRE]]*22,"")</f>
        <v>598831.90752000001</v>
      </c>
      <c r="P154" s="3">
        <f>+IFERROR(PRODUCTOS[[#This Row],[CANT X MODULO]]*702,"")</f>
        <v>36855</v>
      </c>
      <c r="Q154" s="3">
        <f>+SUMIFS(DETALLE_GD_1[CANTIDAD SOLICITADA],DETALLE_GD_1[CODIGO],PRODUCTOS[[#This Row],[CODIGO]])</f>
        <v>4255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4255</v>
      </c>
      <c r="T154" s="3">
        <f>+IFERROR(PRODUCTOS[[#This Row],[CANTIDAD RECIBIDA]]/PRODUCTOS[[#This Row],[CANT X MODULO]],"")</f>
        <v>81.047619047619051</v>
      </c>
      <c r="U154" s="3">
        <f>+SUMIFS(DETALLE_GD_1[VALOR TOTAL POR ITEM GD],DETALLE_GD_1[CODIGO],PRODUCTOS[[#This Row],[CODIGO]])</f>
        <v>68939</v>
      </c>
      <c r="V154" s="3">
        <f>+IFERROR(PRODUCTOS[[#This Row],[PRECIO DE COMPRA]]/PRODUCTOS[[#This Row],[CANT. COMPRADA]],"")</f>
        <v>16.201880141010577</v>
      </c>
      <c r="W154" s="3">
        <f>+IFERROR(PRODUCTOS[[#This Row],[PRECIO COMPRA UNITARIO]]*PRODUCTOS[[#This Row],[PPTO FALTANTE]],"")</f>
        <v>529882.49001175095</v>
      </c>
      <c r="X154" s="7">
        <f>+IFERROR(PRODUCTOS[[#This Row],[PROYECCION COMPRA]]/PRODUCTOS[[#This Row],[PPTO TOTAL]]-1,"")</f>
        <v>-0.11513985250685099</v>
      </c>
      <c r="Y154" s="3">
        <f>+IFERROR((PRODUCTOS[[#This Row],[CANT X MODULO]]*704)-PRODUCTOS[[#This Row],[CANT. COMPRADA]],"")</f>
        <v>32705</v>
      </c>
      <c r="Z154" s="17">
        <f>+IFERROR(PRODUCTOS[[#This Row],[CANT. COMPRADA]]/PRODUCTOS[[#This Row],[PPTO FALTANTE]],"")</f>
        <v>0.13010243082097539</v>
      </c>
      <c r="AA154" s="3">
        <f>+IFERROR(PRODUCTOS[[#This Row],[PROYECCION COMPRA]]-(PRODUCTOS[[#This Row],[PPTO FALTANTE]]*PRODUCTOS[[#This Row],[PPTO]]),"")</f>
        <v>-9.21819824911654</v>
      </c>
      <c r="AB154" s="3">
        <f>+_xlfn.XLOOKUP(PRODUCTOS[[#This Row],[CODIGO]],DETALLE_GD_1[CODIGO],DETALLE_GD_1[VALOR PPTO],"",0)</f>
        <v>16.202200000000001</v>
      </c>
      <c r="AC154" s="3">
        <f>+AB154-PRODUCTOS[[#This Row],[PPTO_ACTUALIZADO]]</f>
        <v>3.7999999999982492E-5</v>
      </c>
    </row>
    <row r="155" spans="1:29" x14ac:dyDescent="0.25">
      <c r="A155">
        <v>701096</v>
      </c>
      <c r="B155" t="s">
        <v>204</v>
      </c>
      <c r="C155" t="s">
        <v>542</v>
      </c>
      <c r="D155" t="s">
        <v>240</v>
      </c>
      <c r="E155" t="s">
        <v>402</v>
      </c>
      <c r="F155" s="2">
        <v>16019.885684999999</v>
      </c>
      <c r="G155" s="6" t="s">
        <v>18</v>
      </c>
      <c r="H155" s="2">
        <v>16019.885685000005</v>
      </c>
      <c r="I155" t="b">
        <v>1</v>
      </c>
      <c r="J155" t="str">
        <f>+_xlfn.XLOOKUP(PRODUCTOS[[#This Row],[CODIGO]],P_CRITICOS[CODIGO],P_CRITICOS[DESC CORTA],"",0)</f>
        <v>VOCANITA EMPAPELADA MURO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31.237499999999997</v>
      </c>
      <c r="M155" s="2">
        <f>+IFERROR(PRODUCTOS[[#This Row],[PPTO]]*PRODUCTOS[[#This Row],[CANT X MODULO]],"")</f>
        <v>500421.17908518744</v>
      </c>
      <c r="N155" s="2">
        <f>+IFERROR(PRODUCTOS[[#This Row],[PPTO X MODULO]]*32,"")</f>
        <v>16013477.730725998</v>
      </c>
      <c r="O155" s="2">
        <f>+IFERROR(PRODUCTOS[[#This Row],[PPTO X TORRE]]*22,"")</f>
        <v>352296510.07597196</v>
      </c>
      <c r="P155" s="3">
        <f>+IFERROR(PRODUCTOS[[#This Row],[CANT X MODULO]]*702,"")</f>
        <v>21928.724999999999</v>
      </c>
      <c r="Q155" s="3">
        <f>+SUMIFS(DETALLE_GD_1[CANTIDAD SOLICITADA],DETALLE_GD_1[CODIGO],PRODUCTOS[[#This Row],[CODIGO]])</f>
        <v>2504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2504</v>
      </c>
      <c r="T155" s="3">
        <f>+IFERROR(PRODUCTOS[[#This Row],[CANTIDAD RECIBIDA]]/PRODUCTOS[[#This Row],[CANT X MODULO]],"")</f>
        <v>80.160064025610254</v>
      </c>
      <c r="U155" s="3">
        <f>+SUMIFS(DETALLE_GD_1[VALOR TOTAL POR ITEM GD],DETALLE_GD_1[CODIGO],PRODUCTOS[[#This Row],[CODIGO]])</f>
        <v>40660651</v>
      </c>
      <c r="V155" s="3">
        <f>+IFERROR(PRODUCTOS[[#This Row],[PRECIO DE COMPRA]]/PRODUCTOS[[#This Row],[CANT. COMPRADA]],"")</f>
        <v>16238.279153354633</v>
      </c>
      <c r="W155" s="3">
        <f>+IFERROR(PRODUCTOS[[#This Row],[PRECIO COMPRA UNITARIO]]*PRODUCTOS[[#This Row],[PPTO FALTANTE]],"")</f>
        <v>316438593.51725239</v>
      </c>
      <c r="X155" s="7">
        <f>+IFERROR(PRODUCTOS[[#This Row],[PROYECCION COMPRA]]/PRODUCTOS[[#This Row],[PPTO TOTAL]]-1,"")</f>
        <v>-0.10178334310205595</v>
      </c>
      <c r="Y155" s="3">
        <f>+IFERROR((PRODUCTOS[[#This Row],[CANT X MODULO]]*704)-PRODUCTOS[[#This Row],[CANT. COMPRADA]],"")</f>
        <v>19487.199999999997</v>
      </c>
      <c r="Z155" s="17">
        <f>+IFERROR(PRODUCTOS[[#This Row],[CANT. COMPRADA]]/PRODUCTOS[[#This Row],[PPTO FALTANTE]],"")</f>
        <v>0.12849460158462994</v>
      </c>
      <c r="AA155" s="3">
        <f>+IFERROR(PRODUCTOS[[#This Row],[PROYECCION COMPRA]]-(PRODUCTOS[[#This Row],[PPTO FALTANTE]]*PRODUCTOS[[#This Row],[PPTO]]),"")</f>
        <v>4255877.1965204477</v>
      </c>
      <c r="AB155" s="3">
        <f>+_xlfn.XLOOKUP(PRODUCTOS[[#This Row],[CODIGO]],DETALLE_GD_1[CODIGO],DETALLE_GD_1[VALOR PPTO],"",0)</f>
        <v>16019.885700000001</v>
      </c>
      <c r="AC155" s="3">
        <f>+AB155-PRODUCTOS[[#This Row],[PPTO_ACTUALIZADO]]</f>
        <v>1.499999598308932E-5</v>
      </c>
    </row>
    <row r="156" spans="1:29" x14ac:dyDescent="0.25">
      <c r="A156" t="s">
        <v>166</v>
      </c>
      <c r="B156" t="s">
        <v>167</v>
      </c>
      <c r="C156" t="s">
        <v>534</v>
      </c>
      <c r="D156" t="s">
        <v>244</v>
      </c>
      <c r="E156">
        <v>0</v>
      </c>
      <c r="F156" s="2">
        <v>11882.387917</v>
      </c>
      <c r="G156" s="6" t="s">
        <v>26</v>
      </c>
      <c r="H156" s="2">
        <v>11882.387917</v>
      </c>
      <c r="I156" t="b">
        <v>1</v>
      </c>
      <c r="J156" t="str">
        <f>+_xlfn.XLOOKUP(PRODUCTOS[[#This Row],[CODIGO]],P_CRITICOS[CODIGO],P_CRITICOS[DESC CORTA],"",0)</f>
        <v>PISO TARKET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7.6124999999999998</v>
      </c>
      <c r="M156" s="2">
        <f>+IFERROR(PRODUCTOS[[#This Row],[PPTO]]*PRODUCTOS[[#This Row],[CANT X MODULO]],"")</f>
        <v>90454.678018162493</v>
      </c>
      <c r="N156" s="2">
        <f>+IFERROR(PRODUCTOS[[#This Row],[PPTO X MODULO]]*32,"")</f>
        <v>2894549.6965811998</v>
      </c>
      <c r="O156" s="2">
        <f>+IFERROR(PRODUCTOS[[#This Row],[PPTO X TORRE]]*22,"")</f>
        <v>63680093.324786395</v>
      </c>
      <c r="P156" s="3">
        <f>+IFERROR(PRODUCTOS[[#This Row],[CANT X MODULO]]*702,"")</f>
        <v>5343.9749999999995</v>
      </c>
      <c r="Q156" s="3">
        <f>+SUMIFS(DETALLE_GD_1[CANTIDAD SOLICITADA],DETALLE_GD_1[CODIGO],PRODUCTOS[[#This Row],[CODIGO]])</f>
        <v>600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600</v>
      </c>
      <c r="T156" s="3">
        <f>+IFERROR(PRODUCTOS[[#This Row],[CANTIDAD RECIBIDA]]/PRODUCTOS[[#This Row],[CANT X MODULO]],"")</f>
        <v>78.817733990147786</v>
      </c>
      <c r="U156" s="3">
        <f>+SUMIFS(DETALLE_GD_1[VALOR TOTAL POR ITEM GD],DETALLE_GD_1[CODIGO],PRODUCTOS[[#This Row],[CODIGO]])</f>
        <v>8068216</v>
      </c>
      <c r="V156" s="3">
        <f>+IFERROR(PRODUCTOS[[#This Row],[PRECIO DE COMPRA]]/PRODUCTOS[[#This Row],[CANT. COMPRADA]],"")</f>
        <v>13447.026666666667</v>
      </c>
      <c r="W156" s="3">
        <f>+IFERROR(PRODUCTOS[[#This Row],[PRECIO COMPRA UNITARIO]]*PRODUCTOS[[#This Row],[PPTO FALTANTE]],"")</f>
        <v>63997089.311999999</v>
      </c>
      <c r="X156" s="7">
        <f>+IFERROR(PRODUCTOS[[#This Row],[PROYECCION COMPRA]]/PRODUCTOS[[#This Row],[PPTO TOTAL]]-1,"")</f>
        <v>4.977944765200526E-3</v>
      </c>
      <c r="Y156" s="3">
        <f>+IFERROR((PRODUCTOS[[#This Row],[CANT X MODULO]]*704)-PRODUCTOS[[#This Row],[CANT. COMPRADA]],"")</f>
        <v>4759.2</v>
      </c>
      <c r="Z156" s="17">
        <f>+IFERROR(PRODUCTOS[[#This Row],[CANT. COMPRADA]]/PRODUCTOS[[#This Row],[PPTO FALTANTE]],"")</f>
        <v>0.12607160867372669</v>
      </c>
      <c r="AA156" s="3">
        <f>+IFERROR(PRODUCTOS[[#This Row],[PROYECCION COMPRA]]-(PRODUCTOS[[#This Row],[PPTO FALTANTE]]*PRODUCTOS[[#This Row],[PPTO]]),"")</f>
        <v>7446428.7374136001</v>
      </c>
      <c r="AB156" s="3">
        <f>+_xlfn.XLOOKUP(PRODUCTOS[[#This Row],[CODIGO]],DETALLE_GD_1[CODIGO],DETALLE_GD_1[VALOR PPTO],"",0)</f>
        <v>11882.3879</v>
      </c>
      <c r="AC156" s="3">
        <f>+AB156-PRODUCTOS[[#This Row],[PPTO_ACTUALIZADO]]</f>
        <v>-1.7000000298139639E-5</v>
      </c>
    </row>
    <row r="157" spans="1:29" x14ac:dyDescent="0.25">
      <c r="A157" t="s">
        <v>286</v>
      </c>
      <c r="B157" t="s">
        <v>287</v>
      </c>
      <c r="C157" t="s">
        <v>530</v>
      </c>
      <c r="D157" t="s">
        <v>244</v>
      </c>
      <c r="E157" t="s">
        <v>408</v>
      </c>
      <c r="F157" s="2">
        <v>350139</v>
      </c>
      <c r="G157" s="6" t="s">
        <v>31</v>
      </c>
      <c r="H157" s="2">
        <v>350139</v>
      </c>
      <c r="I157" t="b">
        <v>1</v>
      </c>
      <c r="J157" t="str">
        <f>+_xlfn.XLOOKUP(PRODUCTOS[[#This Row],[CODIGO]],P_CRITICOS[CODIGO],P_CRITICOS[DESC CORTA],"",0)</f>
        <v>VENTANA V.05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183822.97500000001</v>
      </c>
      <c r="N157" s="2">
        <f>+IFERROR(PRODUCTOS[[#This Row],[PPTO X MODULO]]*32,"")</f>
        <v>5882335.2000000002</v>
      </c>
      <c r="O157" s="2">
        <f>+IFERROR(PRODUCTOS[[#This Row],[PPTO X TORRE]]*22,"")</f>
        <v>129411374.40000001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41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41</v>
      </c>
      <c r="T157" s="3">
        <f>+IFERROR(PRODUCTOS[[#This Row],[CANTIDAD RECIBIDA]]/PRODUCTOS[[#This Row],[CANT X MODULO]],"")</f>
        <v>78.095238095238088</v>
      </c>
      <c r="U157" s="3">
        <f>+SUMIFS(DETALLE_GD_1[VALOR TOTAL POR ITEM GD],DETALLE_GD_1[CODIGO],PRODUCTOS[[#This Row],[CODIGO]])</f>
        <v>15656989</v>
      </c>
      <c r="V157" s="3">
        <f>+IFERROR(PRODUCTOS[[#This Row],[PRECIO DE COMPRA]]/PRODUCTOS[[#This Row],[CANT. COMPRADA]],"")</f>
        <v>381877.78048780491</v>
      </c>
      <c r="W157" s="3">
        <f>+IFERROR(PRODUCTOS[[#This Row],[PRECIO COMPRA UNITARIO]]*PRODUCTOS[[#This Row],[PPTO FALTANTE]],"")</f>
        <v>125485038.6682927</v>
      </c>
      <c r="X157" s="7">
        <f>+IFERROR(PRODUCTOS[[#This Row],[PROYECCION COMPRA]]/PRODUCTOS[[#This Row],[PPTO TOTAL]]-1,"")</f>
        <v>-3.0339958523053157E-2</v>
      </c>
      <c r="Y157" s="3">
        <f>+IFERROR((PRODUCTOS[[#This Row],[CANT X MODULO]]*704)-PRODUCTOS[[#This Row],[CANT. COMPRADA]],"")</f>
        <v>328.6</v>
      </c>
      <c r="Z157" s="17">
        <f>+IFERROR(PRODUCTOS[[#This Row],[CANT. COMPRADA]]/PRODUCTOS[[#This Row],[PPTO FALTANTE]],"")</f>
        <v>0.1247717589774802</v>
      </c>
      <c r="AA157" s="3">
        <f>+IFERROR(PRODUCTOS[[#This Row],[PROYECCION COMPRA]]-(PRODUCTOS[[#This Row],[PPTO FALTANTE]]*PRODUCTOS[[#This Row],[PPTO]]),"")</f>
        <v>10429363.268292695</v>
      </c>
      <c r="AB157" s="3">
        <f>+_xlfn.XLOOKUP(PRODUCTOS[[#This Row],[CODIGO]],DETALLE_GD_1[CODIGO],DETALLE_GD_1[VALOR PPTO],"",0)</f>
        <v>350139</v>
      </c>
      <c r="AC157" s="3">
        <f>+AB157-PRODUCTOS[[#This Row],[PPTO_ACTUALIZADO]]</f>
        <v>0</v>
      </c>
    </row>
    <row r="158" spans="1:29" x14ac:dyDescent="0.25">
      <c r="A158">
        <v>2505058</v>
      </c>
      <c r="B158" t="s">
        <v>142</v>
      </c>
      <c r="C158" t="s">
        <v>634</v>
      </c>
      <c r="D158" t="s">
        <v>244</v>
      </c>
      <c r="E158" t="s">
        <v>410</v>
      </c>
      <c r="F158" s="2">
        <v>17870.144068000001</v>
      </c>
      <c r="G158" s="6" t="s">
        <v>31</v>
      </c>
      <c r="H158" s="2">
        <v>17870.144068000001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2.1000000000000005</v>
      </c>
      <c r="M158" s="2">
        <f>+IFERROR(PRODUCTOS[[#This Row],[PPTO]]*PRODUCTOS[[#This Row],[CANT X MODULO]],"")</f>
        <v>37527.302542800011</v>
      </c>
      <c r="N158" s="2">
        <f>+IFERROR(PRODUCTOS[[#This Row],[PPTO X MODULO]]*32,"")</f>
        <v>1200873.6813696004</v>
      </c>
      <c r="O158" s="2">
        <f>+IFERROR(PRODUCTOS[[#This Row],[PPTO X TORRE]]*22,"")</f>
        <v>26419220.990131207</v>
      </c>
      <c r="P158" s="3">
        <f>+IFERROR(PRODUCTOS[[#This Row],[CANT X MODULO]]*702,"")</f>
        <v>1474.2000000000003</v>
      </c>
      <c r="Q158" s="3">
        <f>+SUMIFS(DETALLE_GD_1[CANTIDAD SOLICITADA],DETALLE_GD_1[CODIGO],PRODUCTOS[[#This Row],[CODIGO]])</f>
        <v>162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162</v>
      </c>
      <c r="T158" s="3">
        <f>+IFERROR(PRODUCTOS[[#This Row],[CANTIDAD RECIBIDA]]/PRODUCTOS[[#This Row],[CANT X MODULO]],"")</f>
        <v>77.142857142857125</v>
      </c>
      <c r="U158" s="3">
        <f>+SUMIFS(DETALLE_GD_1[VALOR TOTAL POR ITEM GD],DETALLE_GD_1[CODIGO],PRODUCTOS[[#This Row],[CODIGO]])</f>
        <v>2701057</v>
      </c>
      <c r="V158" s="3">
        <f>+IFERROR(PRODUCTOS[[#This Row],[PRECIO DE COMPRA]]/PRODUCTOS[[#This Row],[CANT. COMPRADA]],"")</f>
        <v>16673.191358024691</v>
      </c>
      <c r="W158" s="3">
        <f>+IFERROR(PRODUCTOS[[#This Row],[PRECIO COMPRA UNITARIO]]*PRODUCTOS[[#This Row],[PPTO FALTANTE]],"")</f>
        <v>21948589.103703707</v>
      </c>
      <c r="X158" s="7">
        <f>+IFERROR(PRODUCTOS[[#This Row],[PROYECCION COMPRA]]/PRODUCTOS[[#This Row],[PPTO TOTAL]]-1,"")</f>
        <v>-0.16921891406629608</v>
      </c>
      <c r="Y158" s="3">
        <f>+IFERROR((PRODUCTOS[[#This Row],[CANT X MODULO]]*704)-PRODUCTOS[[#This Row],[CANT. COMPRADA]],"")</f>
        <v>1316.4000000000003</v>
      </c>
      <c r="Z158" s="17">
        <f>+IFERROR(PRODUCTOS[[#This Row],[CANT. COMPRADA]]/PRODUCTOS[[#This Row],[PPTO FALTANTE]],"")</f>
        <v>0.12306289881494983</v>
      </c>
      <c r="AA158" s="3">
        <f>+IFERROR(PRODUCTOS[[#This Row],[PROYECCION COMPRA]]-(PRODUCTOS[[#This Row],[PPTO FALTANTE]]*PRODUCTOS[[#This Row],[PPTO]]),"")</f>
        <v>-1575668.5474115014</v>
      </c>
      <c r="AB158" s="3">
        <f>+_xlfn.XLOOKUP(PRODUCTOS[[#This Row],[CODIGO]],DETALLE_GD_1[CODIGO],DETALLE_GD_1[VALOR PPTO],"",0)</f>
        <v>17870.144100000001</v>
      </c>
      <c r="AC158" s="3">
        <f>+AB158-PRODUCTOS[[#This Row],[PPTO_ACTUALIZADO]]</f>
        <v>3.1999999919207767E-5</v>
      </c>
    </row>
    <row r="159" spans="1:29" x14ac:dyDescent="0.25">
      <c r="A159">
        <v>1901086</v>
      </c>
      <c r="B159" t="s">
        <v>279</v>
      </c>
      <c r="C159" t="s">
        <v>550</v>
      </c>
      <c r="D159" t="s">
        <v>240</v>
      </c>
      <c r="E159" t="s">
        <v>404</v>
      </c>
      <c r="F159" s="2">
        <v>3711.5870410000002</v>
      </c>
      <c r="G159" s="6" t="s">
        <v>26</v>
      </c>
      <c r="H159" s="2">
        <v>3711.5870410000002</v>
      </c>
      <c r="I159" t="b">
        <v>1</v>
      </c>
      <c r="J159" t="str">
        <f>+_xlfn.XLOOKUP(PRODUCTOS[[#This Row],[CODIGO]],P_CRITICOS[CODIGO],P_CRITICOS[DESC CORTA],"",0)</f>
        <v>AISLAN GLASS 140MM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31.794434700000004</v>
      </c>
      <c r="M159" s="2">
        <f>+IFERROR(PRODUCTOS[[#This Row],[PPTO]]*PRODUCTOS[[#This Row],[CANT X MODULO]],"")</f>
        <v>118007.81180844075</v>
      </c>
      <c r="N159" s="2">
        <f>+IFERROR(PRODUCTOS[[#This Row],[PPTO X MODULO]]*32,"")</f>
        <v>3776249.9778701039</v>
      </c>
      <c r="O159" s="2">
        <f>+IFERROR(PRODUCTOS[[#This Row],[PPTO X TORRE]]*22,"")</f>
        <v>83077499.513142288</v>
      </c>
      <c r="P159" s="3">
        <f>+IFERROR(PRODUCTOS[[#This Row],[CANT X MODULO]]*702,"")</f>
        <v>22319.693159400002</v>
      </c>
      <c r="Q159" s="3">
        <f>+SUMIFS(DETALLE_GD_1[CANTIDAD SOLICITADA],DETALLE_GD_1[CODIGO],PRODUCTOS[[#This Row],[CODIGO]])</f>
        <v>2436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2436</v>
      </c>
      <c r="T159" s="3">
        <f>+IFERROR(PRODUCTOS[[#This Row],[CANTIDAD RECIBIDA]]/PRODUCTOS[[#This Row],[CANT X MODULO]],"")</f>
        <v>76.617182314614311</v>
      </c>
      <c r="U159" s="3">
        <f>+SUMIFS(DETALLE_GD_1[VALOR TOTAL POR ITEM GD],DETALLE_GD_1[CODIGO],PRODUCTOS[[#This Row],[CODIGO]])</f>
        <v>8849507</v>
      </c>
      <c r="V159" s="3">
        <f>+IFERROR(PRODUCTOS[[#This Row],[PRECIO DE COMPRA]]/PRODUCTOS[[#This Row],[CANT. COMPRADA]],"")</f>
        <v>3632.8025451559934</v>
      </c>
      <c r="W159" s="3">
        <f>+IFERROR(PRODUCTOS[[#This Row],[PRECIO COMPRA UNITARIO]]*PRODUCTOS[[#This Row],[PPTO FALTANTE]],"")</f>
        <v>72464536.923169062</v>
      </c>
      <c r="X159" s="7">
        <f>+IFERROR(PRODUCTOS[[#This Row],[PROYECCION COMPRA]]/PRODUCTOS[[#This Row],[PPTO TOTAL]]-1,"")</f>
        <v>-0.1277477373797743</v>
      </c>
      <c r="Y159" s="3">
        <f>+IFERROR((PRODUCTOS[[#This Row],[CANT X MODULO]]*704)-PRODUCTOS[[#This Row],[CANT. COMPRADA]],"")</f>
        <v>19947.282028800004</v>
      </c>
      <c r="Z159" s="17">
        <f>+IFERROR(PRODUCTOS[[#This Row],[CANT. COMPRADA]]/PRODUCTOS[[#This Row],[PPTO FALTANTE]],"")</f>
        <v>0.12212190094283967</v>
      </c>
      <c r="AA159" s="3">
        <f>+IFERROR(PRODUCTOS[[#This Row],[PROYECCION COMPRA]]-(PRODUCTOS[[#This Row],[PPTO FALTANTE]]*PRODUCTOS[[#This Row],[PPTO]]),"")</f>
        <v>-1571536.5580972284</v>
      </c>
      <c r="AB159" s="3">
        <f>+_xlfn.XLOOKUP(PRODUCTOS[[#This Row],[CODIGO]],DETALLE_GD_1[CODIGO],DETALLE_GD_1[VALOR PPTO],"",0)</f>
        <v>3711.587</v>
      </c>
      <c r="AC159" s="3">
        <f>+AB159-PRODUCTOS[[#This Row],[PPTO_ACTUALIZADO]]</f>
        <v>-4.1000000237545464E-5</v>
      </c>
    </row>
    <row r="160" spans="1:29" x14ac:dyDescent="0.25">
      <c r="A160">
        <v>1206002</v>
      </c>
      <c r="B160" t="s">
        <v>192</v>
      </c>
      <c r="C160">
        <v>0</v>
      </c>
      <c r="D160" t="s">
        <v>244</v>
      </c>
      <c r="E160" t="s">
        <v>406</v>
      </c>
      <c r="F160" s="2">
        <v>15783.483871</v>
      </c>
      <c r="G160" s="6" t="s">
        <v>31</v>
      </c>
      <c r="H160" s="2">
        <v>15783.483871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8286.3290322749999</v>
      </c>
      <c r="N160" s="2">
        <f>+IFERROR(PRODUCTOS[[#This Row],[PPTO X MODULO]]*32,"")</f>
        <v>265162.5290328</v>
      </c>
      <c r="O160" s="2">
        <f>+IFERROR(PRODUCTOS[[#This Row],[PPTO X TORRE]]*22,"")</f>
        <v>5833575.6387216002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40</v>
      </c>
      <c r="T160" s="3">
        <f>+IFERROR(PRODUCTOS[[#This Row],[CANTIDAD RECIBIDA]]/PRODUCTOS[[#This Row],[CANT X MODULO]],"")</f>
        <v>76.19047619047619</v>
      </c>
      <c r="U160" s="3">
        <f>+SUMIFS(DETALLE_GD_1[VALOR TOTAL POR ITEM GD],DETALLE_GD_1[CODIGO],PRODUCTOS[[#This Row],[CODIGO]])</f>
        <v>804173</v>
      </c>
      <c r="V160" s="3">
        <f>+IFERROR(PRODUCTOS[[#This Row],[PRECIO DE COMPRA]]/PRODUCTOS[[#This Row],[CANT. COMPRADA]],"")</f>
        <v>20104.325000000001</v>
      </c>
      <c r="W160" s="3">
        <f>+IFERROR(PRODUCTOS[[#This Row],[PRECIO COMPRA UNITARIO]]*PRODUCTOS[[#This Row],[PPTO FALTANTE]],"")</f>
        <v>6626385.5200000005</v>
      </c>
      <c r="X160" s="7">
        <f>+IFERROR(PRODUCTOS[[#This Row],[PROYECCION COMPRA]]/PRODUCTOS[[#This Row],[PPTO TOTAL]]-1,"")</f>
        <v>0.13590462014685412</v>
      </c>
      <c r="Y160" s="3">
        <f>+IFERROR((PRODUCTOS[[#This Row],[CANT X MODULO]]*704)-PRODUCTOS[[#This Row],[CANT. COMPRADA]],"")</f>
        <v>329.6</v>
      </c>
      <c r="Z160" s="17">
        <f>+IFERROR(PRODUCTOS[[#This Row],[CANT. COMPRADA]]/PRODUCTOS[[#This Row],[PPTO FALTANTE]],"")</f>
        <v>0.12135922330097086</v>
      </c>
      <c r="AA160" s="3">
        <f>+IFERROR(PRODUCTOS[[#This Row],[PROYECCION COMPRA]]-(PRODUCTOS[[#This Row],[PPTO FALTANTE]]*PRODUCTOS[[#This Row],[PPTO]]),"")</f>
        <v>1424149.2361184005</v>
      </c>
      <c r="AB160" s="3">
        <f>+_xlfn.XLOOKUP(PRODUCTOS[[#This Row],[CODIGO]],DETALLE_GD_1[CODIGO],DETALLE_GD_1[VALOR PPTO],"",0)</f>
        <v>15783.483899999999</v>
      </c>
      <c r="AC160" s="3">
        <f>+AB160-PRODUCTOS[[#This Row],[PPTO_ACTUALIZADO]]</f>
        <v>2.8999998903600499E-5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28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27</v>
      </c>
      <c r="T161" s="3">
        <f>+IFERROR(PRODUCTOS[[#This Row],[CANTIDAD RECIBIDA]]/PRODUCTOS[[#This Row],[CANT X MODULO]],"")</f>
        <v>75.165304947991075</v>
      </c>
      <c r="U161" s="3">
        <f>+SUMIFS(DETALLE_GD_1[VALOR TOTAL POR ITEM GD],DETALLE_GD_1[CODIGO],PRODUCTOS[[#This Row],[CODIGO]])</f>
        <v>1243620</v>
      </c>
      <c r="V161" s="3">
        <f>+IFERROR(PRODUCTOS[[#This Row],[PRECIO DE COMPRA]]/PRODUCTOS[[#This Row],[CANT. COMPRADA]],"")</f>
        <v>44415</v>
      </c>
      <c r="W161" s="3">
        <f>+IFERROR(PRODUCTOS[[#This Row],[PRECIO COMPRA UNITARIO]]*PRODUCTOS[[#This Row],[PPTO FALTANTE]],"")</f>
        <v>9988162.011450002</v>
      </c>
      <c r="X161" s="7">
        <f>+IFERROR(PRODUCTOS[[#This Row],[PROYECCION COMPRA]]/PRODUCTOS[[#This Row],[PPTO TOTAL]]-1,"")</f>
        <v>-0.1424831847881366</v>
      </c>
      <c r="Y161" s="3">
        <f>+IFERROR((PRODUCTOS[[#This Row],[CANT X MODULO]]*704)-PRODUCTOS[[#This Row],[CANT. COMPRADA]],"")</f>
        <v>224.88263000000003</v>
      </c>
      <c r="Z161" s="17">
        <f>+IFERROR(PRODUCTOS[[#This Row],[CANT. COMPRADA]]/PRODUCTOS[[#This Row],[PPTO FALTANTE]],"")</f>
        <v>0.12450939407814643</v>
      </c>
      <c r="AA161" s="3">
        <f>+IFERROR(PRODUCTOS[[#This Row],[PROYECCION COMPRA]]-(PRODUCTOS[[#This Row],[PPTO FALTANTE]]*PRODUCTOS[[#This Row],[PPTO]]),"")</f>
        <v>-369931.92634999938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1802171</v>
      </c>
      <c r="B162" t="s">
        <v>265</v>
      </c>
      <c r="C162" t="s">
        <v>659</v>
      </c>
      <c r="D162" t="s">
        <v>244</v>
      </c>
      <c r="E162" t="s">
        <v>406</v>
      </c>
      <c r="F162" s="2">
        <v>3167.794425</v>
      </c>
      <c r="G162" s="6" t="s">
        <v>31</v>
      </c>
      <c r="H162" s="2">
        <v>3632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1663.0920731250001</v>
      </c>
      <c r="N162" s="2">
        <f>+IFERROR(PRODUCTOS[[#This Row],[PPTO X MODULO]]*32,"")</f>
        <v>53218.946340000002</v>
      </c>
      <c r="O162" s="2">
        <f>+IFERROR(PRODUCTOS[[#This Row],[PPTO X TORRE]]*22,"")</f>
        <v>1170816.8194800001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39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39</v>
      </c>
      <c r="T162" s="3">
        <f>+IFERROR(PRODUCTOS[[#This Row],[CANTIDAD RECIBIDA]]/PRODUCTOS[[#This Row],[CANT X MODULO]],"")</f>
        <v>74.285714285714278</v>
      </c>
      <c r="U162" s="3">
        <f>+SUMIFS(DETALLE_GD_1[VALOR TOTAL POR ITEM GD],DETALLE_GD_1[CODIGO],PRODUCTOS[[#This Row],[CODIGO]])</f>
        <v>124511</v>
      </c>
      <c r="V162" s="3">
        <f>+IFERROR(PRODUCTOS[[#This Row],[PRECIO DE COMPRA]]/PRODUCTOS[[#This Row],[CANT. COMPRADA]],"")</f>
        <v>3192.5897435897436</v>
      </c>
      <c r="W162" s="3">
        <f>+IFERROR(PRODUCTOS[[#This Row],[PRECIO COMPRA UNITARIO]]*PRODUCTOS[[#This Row],[PPTO FALTANTE]],"")</f>
        <v>1055470.1692307694</v>
      </c>
      <c r="X162" s="7">
        <f>+IFERROR(PRODUCTOS[[#This Row],[PROYECCION COMPRA]]/PRODUCTOS[[#This Row],[PPTO TOTAL]]-1,"")</f>
        <v>-9.851810149128204E-2</v>
      </c>
      <c r="Y162" s="3">
        <f>+IFERROR((PRODUCTOS[[#This Row],[CANT X MODULO]]*704)-PRODUCTOS[[#This Row],[CANT. COMPRADA]],"")</f>
        <v>330.6</v>
      </c>
      <c r="Z162" s="17">
        <f>+IFERROR(PRODUCTOS[[#This Row],[CANT. COMPRADA]]/PRODUCTOS[[#This Row],[PPTO FALTANTE]],"")</f>
        <v>0.11796733212341197</v>
      </c>
      <c r="AA162" s="3">
        <f>+IFERROR(PRODUCTOS[[#This Row],[PROYECCION COMPRA]]-(PRODUCTOS[[#This Row],[PPTO FALTANTE]]*PRODUCTOS[[#This Row],[PPTO]]),"")</f>
        <v>8197.3323257693555</v>
      </c>
      <c r="AB162" s="3">
        <f>+_xlfn.XLOOKUP(PRODUCTOS[[#This Row],[CODIGO]],DETALLE_GD_1[CODIGO],DETALLE_GD_1[VALOR PPTO],"",0)</f>
        <v>3632</v>
      </c>
      <c r="AC162" s="3">
        <f>+AB162-PRODUCTOS[[#This Row],[PPTO_ACTUALIZADO]]</f>
        <v>0</v>
      </c>
    </row>
    <row r="163" spans="1:29" x14ac:dyDescent="0.25">
      <c r="A163">
        <v>2508994</v>
      </c>
      <c r="B163" t="s">
        <v>488</v>
      </c>
      <c r="C163" t="s">
        <v>685</v>
      </c>
      <c r="D163" t="s">
        <v>355</v>
      </c>
      <c r="E163" t="s">
        <v>355</v>
      </c>
      <c r="F163" s="2">
        <v>4139.7142860000004</v>
      </c>
      <c r="G163" s="6" t="s">
        <v>355</v>
      </c>
      <c r="H163" s="2">
        <v>1598</v>
      </c>
      <c r="I163" t="b">
        <v>0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2173.3500001500001</v>
      </c>
      <c r="N163" s="2">
        <f>+IFERROR(PRODUCTOS[[#This Row],[PPTO X MODULO]]*32,"")</f>
        <v>69547.200004800005</v>
      </c>
      <c r="O163" s="2">
        <f>+IFERROR(PRODUCTOS[[#This Row],[PPTO X TORRE]]*22,"")</f>
        <v>1530038.4001056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39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39</v>
      </c>
      <c r="T163" s="3">
        <f>+IFERROR(PRODUCTOS[[#This Row],[CANTIDAD RECIBIDA]]/PRODUCTOS[[#This Row],[CANT X MODULO]],"")</f>
        <v>74.285714285714278</v>
      </c>
      <c r="U163" s="3">
        <f>+SUMIFS(DETALLE_GD_1[VALOR TOTAL POR ITEM GD],DETALLE_GD_1[CODIGO],PRODUCTOS[[#This Row],[CODIGO]])</f>
        <v>67371</v>
      </c>
      <c r="V163" s="3">
        <f>+IFERROR(PRODUCTOS[[#This Row],[PRECIO DE COMPRA]]/PRODUCTOS[[#This Row],[CANT. COMPRADA]],"")</f>
        <v>1727.4615384615386</v>
      </c>
      <c r="W163" s="3">
        <f>+IFERROR(PRODUCTOS[[#This Row],[PRECIO COMPRA UNITARIO]]*PRODUCTOS[[#This Row],[PPTO FALTANTE]],"")</f>
        <v>571098.78461538465</v>
      </c>
      <c r="X163" s="7">
        <f>+IFERROR(PRODUCTOS[[#This Row],[PROYECCION COMPRA]]/PRODUCTOS[[#This Row],[PPTO TOTAL]]-1,"")</f>
        <v>-0.62674218857777131</v>
      </c>
      <c r="Y163" s="3">
        <f>+IFERROR((PRODUCTOS[[#This Row],[CANT X MODULO]]*704)-PRODUCTOS[[#This Row],[CANT. COMPRADA]],"")</f>
        <v>330.6</v>
      </c>
      <c r="Z163" s="17">
        <f>+IFERROR(PRODUCTOS[[#This Row],[CANT. COMPRADA]]/PRODUCTOS[[#This Row],[PPTO FALTANTE]],"")</f>
        <v>0.11796733212341197</v>
      </c>
      <c r="AA163" s="3">
        <f>+IFERROR(PRODUCTOS[[#This Row],[PROYECCION COMPRA]]-(PRODUCTOS[[#This Row],[PPTO FALTANTE]]*PRODUCTOS[[#This Row],[PPTO]]),"")</f>
        <v>-797490.75833621551</v>
      </c>
      <c r="AB163" s="3">
        <f>+_xlfn.XLOOKUP(PRODUCTOS[[#This Row],[CODIGO]],DETALLE_GD_1[CODIGO],DETALLE_GD_1[VALOR PPTO],"",0)</f>
        <v>1598</v>
      </c>
      <c r="AC163" s="3">
        <f>+AB163-PRODUCTOS[[#This Row],[PPTO_ACTUALIZADO]]</f>
        <v>0</v>
      </c>
    </row>
    <row r="164" spans="1:29" x14ac:dyDescent="0.25">
      <c r="A164" t="s">
        <v>296</v>
      </c>
      <c r="B164" t="s">
        <v>297</v>
      </c>
      <c r="C164" t="s">
        <v>529</v>
      </c>
      <c r="D164" t="s">
        <v>244</v>
      </c>
      <c r="E164" t="s">
        <v>408</v>
      </c>
      <c r="F164" s="2">
        <v>205500</v>
      </c>
      <c r="G164" s="6" t="s">
        <v>31</v>
      </c>
      <c r="H164" s="2">
        <v>205500</v>
      </c>
      <c r="I164" t="b">
        <v>1</v>
      </c>
      <c r="J164" t="str">
        <f>+_xlfn.XLOOKUP(PRODUCTOS[[#This Row],[CODIGO]],P_CRITICOS[CODIGO],P_CRITICOS[DESC CORTA],"",0)</f>
        <v>VENTANA V-01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1.5750000000000002</v>
      </c>
      <c r="M164" s="2">
        <f>+IFERROR(PRODUCTOS[[#This Row],[PPTO]]*PRODUCTOS[[#This Row],[CANT X MODULO]],"")</f>
        <v>323662.50000000006</v>
      </c>
      <c r="N164" s="2">
        <f>+IFERROR(PRODUCTOS[[#This Row],[PPTO X MODULO]]*32,"")</f>
        <v>10357200.000000002</v>
      </c>
      <c r="O164" s="2">
        <f>+IFERROR(PRODUCTOS[[#This Row],[PPTO X TORRE]]*22,"")</f>
        <v>227858400.00000003</v>
      </c>
      <c r="P164" s="3">
        <f>+IFERROR(PRODUCTOS[[#This Row],[CANT X MODULO]]*702,"")</f>
        <v>1105.6500000000001</v>
      </c>
      <c r="Q164" s="3">
        <f>+SUMIFS(DETALLE_GD_1[CANTIDAD SOLICITADA],DETALLE_GD_1[CODIGO],PRODUCTOS[[#This Row],[CODIGO]])</f>
        <v>114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114</v>
      </c>
      <c r="T164" s="3">
        <f>+IFERROR(PRODUCTOS[[#This Row],[CANTIDAD RECIBIDA]]/PRODUCTOS[[#This Row],[CANT X MODULO]],"")</f>
        <v>72.38095238095238</v>
      </c>
      <c r="U164" s="3">
        <f>+SUMIFS(DETALLE_GD_1[VALOR TOTAL POR ITEM GD],DETALLE_GD_1[CODIGO],PRODUCTOS[[#This Row],[CODIGO]])</f>
        <v>23168467</v>
      </c>
      <c r="V164" s="3">
        <f>+IFERROR(PRODUCTOS[[#This Row],[PRECIO DE COMPRA]]/PRODUCTOS[[#This Row],[CANT. COMPRADA]],"")</f>
        <v>203232.16666666666</v>
      </c>
      <c r="W164" s="3">
        <f>+IFERROR(PRODUCTOS[[#This Row],[PRECIO COMPRA UNITARIO]]*PRODUCTOS[[#This Row],[PPTO FALTANTE]],"")</f>
        <v>202175359.40000004</v>
      </c>
      <c r="X164" s="7">
        <f>+IFERROR(PRODUCTOS[[#This Row],[PROYECCION COMPRA]]/PRODUCTOS[[#This Row],[PPTO TOTAL]]-1,"")</f>
        <v>-0.11271491680798251</v>
      </c>
      <c r="Y164" s="3">
        <f>+IFERROR((PRODUCTOS[[#This Row],[CANT X MODULO]]*704)-PRODUCTOS[[#This Row],[CANT. COMPRADA]],"")</f>
        <v>994.80000000000018</v>
      </c>
      <c r="Z164" s="17">
        <f>+IFERROR(PRODUCTOS[[#This Row],[CANT. COMPRADA]]/PRODUCTOS[[#This Row],[PPTO FALTANTE]],"")</f>
        <v>0.11459589867310011</v>
      </c>
      <c r="AA164" s="3">
        <f>+IFERROR(PRODUCTOS[[#This Row],[PROYECCION COMPRA]]-(PRODUCTOS[[#This Row],[PPTO FALTANTE]]*PRODUCTOS[[#This Row],[PPTO]]),"")</f>
        <v>-2256040.599999994</v>
      </c>
      <c r="AB164" s="3">
        <f>+_xlfn.XLOOKUP(PRODUCTOS[[#This Row],[CODIGO]],DETALLE_GD_1[CODIGO],DETALLE_GD_1[VALOR PPTO],"",0)</f>
        <v>205500</v>
      </c>
      <c r="AC164" s="3">
        <f>+AB164-PRODUCTOS[[#This Row],[PPTO_ACTUALIZADO]]</f>
        <v>0</v>
      </c>
    </row>
    <row r="165" spans="1:29" x14ac:dyDescent="0.25">
      <c r="A165">
        <v>1802162</v>
      </c>
      <c r="B165" t="s">
        <v>260</v>
      </c>
      <c r="C165" t="s">
        <v>654</v>
      </c>
      <c r="D165" t="s">
        <v>244</v>
      </c>
      <c r="E165" t="s">
        <v>406</v>
      </c>
      <c r="F165" s="2">
        <v>42840</v>
      </c>
      <c r="G165" s="6" t="s">
        <v>31</v>
      </c>
      <c r="H165" s="2">
        <v>42840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22491</v>
      </c>
      <c r="N165" s="2">
        <f>+IFERROR(PRODUCTOS[[#This Row],[PPTO X MODULO]]*32,"")</f>
        <v>719712</v>
      </c>
      <c r="O165" s="2">
        <f>+IFERROR(PRODUCTOS[[#This Row],[PPTO X TORRE]]*22,"")</f>
        <v>15833664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38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38</v>
      </c>
      <c r="T165" s="3">
        <f>+IFERROR(PRODUCTOS[[#This Row],[CANTIDAD RECIBIDA]]/PRODUCTOS[[#This Row],[CANT X MODULO]],"")</f>
        <v>72.38095238095238</v>
      </c>
      <c r="U165" s="3">
        <f>+SUMIFS(DETALLE_GD_1[VALOR TOTAL POR ITEM GD],DETALLE_GD_1[CODIGO],PRODUCTOS[[#This Row],[CODIGO]])</f>
        <v>1627920</v>
      </c>
      <c r="V165" s="3">
        <f>+IFERROR(PRODUCTOS[[#This Row],[PRECIO DE COMPRA]]/PRODUCTOS[[#This Row],[CANT. COMPRADA]],"")</f>
        <v>42840</v>
      </c>
      <c r="W165" s="3">
        <f>+IFERROR(PRODUCTOS[[#This Row],[PRECIO COMPRA UNITARIO]]*PRODUCTOS[[#This Row],[PPTO FALTANTE]],"")</f>
        <v>14205744.000000002</v>
      </c>
      <c r="X165" s="7">
        <f>+IFERROR(PRODUCTOS[[#This Row],[PROYECCION COMPRA]]/PRODUCTOS[[#This Row],[PPTO TOTAL]]-1,"")</f>
        <v>-0.10281385281385269</v>
      </c>
      <c r="Y165" s="3">
        <f>+IFERROR((PRODUCTOS[[#This Row],[CANT X MODULO]]*704)-PRODUCTOS[[#This Row],[CANT. COMPRADA]],"")</f>
        <v>331.6</v>
      </c>
      <c r="Z165" s="17">
        <f>+IFERROR(PRODUCTOS[[#This Row],[CANT. COMPRADA]]/PRODUCTOS[[#This Row],[PPTO FALTANTE]],"")</f>
        <v>0.11459589867310012</v>
      </c>
      <c r="AA165" s="3">
        <f>+IFERROR(PRODUCTOS[[#This Row],[PROYECCION COMPRA]]-(PRODUCTOS[[#This Row],[PPTO FALTANTE]]*PRODUCTOS[[#This Row],[PPTO]]),"")</f>
        <v>0</v>
      </c>
      <c r="AB165" s="3">
        <f>+_xlfn.XLOOKUP(PRODUCTOS[[#This Row],[CODIGO]],DETALLE_GD_1[CODIGO],DETALLE_GD_1[VALOR PPTO],"",0)</f>
        <v>42840</v>
      </c>
      <c r="AC165" s="3">
        <f>+AB165-PRODUCTOS[[#This Row],[PPTO_ACTUALIZADO]]</f>
        <v>0</v>
      </c>
    </row>
    <row r="166" spans="1:29" x14ac:dyDescent="0.25">
      <c r="A166">
        <v>1808156</v>
      </c>
      <c r="B166" t="s">
        <v>277</v>
      </c>
      <c r="C166" t="s">
        <v>656</v>
      </c>
      <c r="D166" t="s">
        <v>244</v>
      </c>
      <c r="E166">
        <v>0</v>
      </c>
      <c r="F166" s="2">
        <v>1943.6823529999999</v>
      </c>
      <c r="G166" s="6" t="s">
        <v>31</v>
      </c>
      <c r="H166" s="2">
        <v>1916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1020.4332353250001</v>
      </c>
      <c r="N166" s="2">
        <f>+IFERROR(PRODUCTOS[[#This Row],[PPTO X MODULO]]*32,"")</f>
        <v>32653.863530400002</v>
      </c>
      <c r="O166" s="2">
        <f>+IFERROR(PRODUCTOS[[#This Row],[PPTO X TORRE]]*22,"")</f>
        <v>718384.99766880006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38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38</v>
      </c>
      <c r="T166" s="3">
        <f>+IFERROR(PRODUCTOS[[#This Row],[CANTIDAD RECIBIDA]]/PRODUCTOS[[#This Row],[CANT X MODULO]],"")</f>
        <v>72.38095238095238</v>
      </c>
      <c r="U166" s="3">
        <f>+SUMIFS(DETALLE_GD_1[VALOR TOTAL POR ITEM GD],DETALLE_GD_1[CODIGO],PRODUCTOS[[#This Row],[CODIGO]])</f>
        <v>73401</v>
      </c>
      <c r="V166" s="3">
        <f>+IFERROR(PRODUCTOS[[#This Row],[PRECIO DE COMPRA]]/PRODUCTOS[[#This Row],[CANT. COMPRADA]],"")</f>
        <v>1931.6052631578948</v>
      </c>
      <c r="W166" s="3">
        <f>+IFERROR(PRODUCTOS[[#This Row],[PRECIO COMPRA UNITARIO]]*PRODUCTOS[[#This Row],[PPTO FALTANTE]],"")</f>
        <v>640520.30526315793</v>
      </c>
      <c r="X166" s="7">
        <f>+IFERROR(PRODUCTOS[[#This Row],[PROYECCION COMPRA]]/PRODUCTOS[[#This Row],[PPTO TOTAL]]-1,"")</f>
        <v>-0.10838852795968379</v>
      </c>
      <c r="Y166" s="3">
        <f>+IFERROR((PRODUCTOS[[#This Row],[CANT X MODULO]]*704)-PRODUCTOS[[#This Row],[CANT. COMPRADA]],"")</f>
        <v>331.6</v>
      </c>
      <c r="Z166" s="17">
        <f>+IFERROR(PRODUCTOS[[#This Row],[CANT. COMPRADA]]/PRODUCTOS[[#This Row],[PPTO FALTANTE]],"")</f>
        <v>0.11459589867310012</v>
      </c>
      <c r="AA166" s="3">
        <f>+IFERROR(PRODUCTOS[[#This Row],[PROYECCION COMPRA]]-(PRODUCTOS[[#This Row],[PPTO FALTANTE]]*PRODUCTOS[[#This Row],[PPTO]]),"")</f>
        <v>-4004.7629916421138</v>
      </c>
      <c r="AB166" s="3">
        <f>+_xlfn.XLOOKUP(PRODUCTOS[[#This Row],[CODIGO]],DETALLE_GD_1[CODIGO],DETALLE_GD_1[VALOR PPTO],"",0)</f>
        <v>1916</v>
      </c>
      <c r="AC166" s="3">
        <f>+AB166-PRODUCTOS[[#This Row],[PPTO_ACTUALIZADO]]</f>
        <v>0</v>
      </c>
    </row>
    <row r="167" spans="1:29" x14ac:dyDescent="0.25">
      <c r="A167">
        <v>1802172</v>
      </c>
      <c r="B167" t="s">
        <v>266</v>
      </c>
      <c r="C167" t="s">
        <v>658</v>
      </c>
      <c r="D167" t="s">
        <v>244</v>
      </c>
      <c r="E167" t="s">
        <v>406</v>
      </c>
      <c r="F167" s="2">
        <v>3029.864865</v>
      </c>
      <c r="G167" s="6" t="s">
        <v>31</v>
      </c>
      <c r="H167" s="2">
        <v>3035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1590.679054125</v>
      </c>
      <c r="N167" s="2">
        <f>+IFERROR(PRODUCTOS[[#This Row],[PPTO X MODULO]]*32,"")</f>
        <v>50901.729732</v>
      </c>
      <c r="O167" s="2">
        <f>+IFERROR(PRODUCTOS[[#This Row],[PPTO X TORRE]]*22,"")</f>
        <v>1119838.0541040001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38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38</v>
      </c>
      <c r="T167" s="3">
        <f>+IFERROR(PRODUCTOS[[#This Row],[CANTIDAD RECIBIDA]]/PRODUCTOS[[#This Row],[CANT X MODULO]],"")</f>
        <v>72.38095238095238</v>
      </c>
      <c r="U167" s="3">
        <f>+SUMIFS(DETALLE_GD_1[VALOR TOTAL POR ITEM GD],DETALLE_GD_1[CODIGO],PRODUCTOS[[#This Row],[CODIGO]])</f>
        <v>115231</v>
      </c>
      <c r="V167" s="3">
        <f>+IFERROR(PRODUCTOS[[#This Row],[PRECIO DE COMPRA]]/PRODUCTOS[[#This Row],[CANT. COMPRADA]],"")</f>
        <v>3032.3947368421054</v>
      </c>
      <c r="W167" s="3">
        <f>+IFERROR(PRODUCTOS[[#This Row],[PRECIO COMPRA UNITARIO]]*PRODUCTOS[[#This Row],[PPTO FALTANTE]],"")</f>
        <v>1005542.0947368422</v>
      </c>
      <c r="X167" s="7">
        <f>+IFERROR(PRODUCTOS[[#This Row],[PROYECCION COMPRA]]/PRODUCTOS[[#This Row],[PPTO TOTAL]]-1,"")</f>
        <v>-0.10206472172318515</v>
      </c>
      <c r="Y167" s="3">
        <f>+IFERROR((PRODUCTOS[[#This Row],[CANT X MODULO]]*704)-PRODUCTOS[[#This Row],[CANT. COMPRADA]],"")</f>
        <v>331.6</v>
      </c>
      <c r="Z167" s="17">
        <f>+IFERROR(PRODUCTOS[[#This Row],[CANT. COMPRADA]]/PRODUCTOS[[#This Row],[PPTO FALTANTE]],"")</f>
        <v>0.11459589867310012</v>
      </c>
      <c r="AA167" s="3">
        <f>+IFERROR(PRODUCTOS[[#This Row],[PROYECCION COMPRA]]-(PRODUCTOS[[#This Row],[PPTO FALTANTE]]*PRODUCTOS[[#This Row],[PPTO]]),"")</f>
        <v>838.90550284215715</v>
      </c>
      <c r="AB167" s="3">
        <f>+_xlfn.XLOOKUP(PRODUCTOS[[#This Row],[CODIGO]],DETALLE_GD_1[CODIGO],DETALLE_GD_1[VALOR PPTO],"",0)</f>
        <v>3035</v>
      </c>
      <c r="AC167" s="3">
        <f>+AB167-PRODUCTOS[[#This Row],[PPTO_ACTUALIZADO]]</f>
        <v>0</v>
      </c>
    </row>
    <row r="168" spans="1:29" x14ac:dyDescent="0.25">
      <c r="A168">
        <v>2508992</v>
      </c>
      <c r="B168" t="s">
        <v>486</v>
      </c>
      <c r="C168" t="s">
        <v>683</v>
      </c>
      <c r="D168" t="s">
        <v>355</v>
      </c>
      <c r="E168" t="s">
        <v>355</v>
      </c>
      <c r="F168" s="2">
        <v>4139.6666670000004</v>
      </c>
      <c r="G168" s="6" t="s">
        <v>355</v>
      </c>
      <c r="H168" s="2">
        <v>5084</v>
      </c>
      <c r="I168" t="b">
        <v>0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0.7875000000000002</v>
      </c>
      <c r="M168" s="2">
        <f>+IFERROR(PRODUCTOS[[#This Row],[PPTO]]*PRODUCTOS[[#This Row],[CANT X MODULO]],"")</f>
        <v>3259.9875002625013</v>
      </c>
      <c r="N168" s="2">
        <f>+IFERROR(PRODUCTOS[[#This Row],[PPTO X MODULO]]*32,"")</f>
        <v>104319.60000840004</v>
      </c>
      <c r="O168" s="2">
        <f>+IFERROR(PRODUCTOS[[#This Row],[PPTO X TORRE]]*22,"")</f>
        <v>2295031.2001848007</v>
      </c>
      <c r="P168" s="3">
        <f>+IFERROR(PRODUCTOS[[#This Row],[CANT X MODULO]]*702,"")</f>
        <v>552.82500000000016</v>
      </c>
      <c r="Q168" s="3">
        <f>+SUMIFS(DETALLE_GD_1[CANTIDAD SOLICITADA],DETALLE_GD_1[CODIGO],PRODUCTOS[[#This Row],[CODIGO]])</f>
        <v>57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57</v>
      </c>
      <c r="T168" s="3">
        <f>+IFERROR(PRODUCTOS[[#This Row],[CANTIDAD RECIBIDA]]/PRODUCTOS[[#This Row],[CANT X MODULO]],"")</f>
        <v>72.380952380952365</v>
      </c>
      <c r="U168" s="3">
        <f>+SUMIFS(DETALLE_GD_1[VALOR TOTAL POR ITEM GD],DETALLE_GD_1[CODIGO],PRODUCTOS[[#This Row],[CODIGO]])</f>
        <v>288652</v>
      </c>
      <c r="V168" s="3">
        <f>+IFERROR(PRODUCTOS[[#This Row],[PRECIO DE COMPRA]]/PRODUCTOS[[#This Row],[CANT. COMPRADA]],"")</f>
        <v>5064.0701754385964</v>
      </c>
      <c r="W168" s="3">
        <f>+IFERROR(PRODUCTOS[[#This Row],[PRECIO COMPRA UNITARIO]]*PRODUCTOS[[#This Row],[PPTO FALTANTE]],"")</f>
        <v>2518868.5052631581</v>
      </c>
      <c r="X168" s="7">
        <f>+IFERROR(PRODUCTOS[[#This Row],[PROYECCION COMPRA]]/PRODUCTOS[[#This Row],[PPTO TOTAL]]-1,"")</f>
        <v>9.7531268882241617E-2</v>
      </c>
      <c r="Y168" s="3">
        <f>+IFERROR((PRODUCTOS[[#This Row],[CANT X MODULO]]*704)-PRODUCTOS[[#This Row],[CANT. COMPRADA]],"")</f>
        <v>497.40000000000009</v>
      </c>
      <c r="Z168" s="17">
        <f>+IFERROR(PRODUCTOS[[#This Row],[CANT. COMPRADA]]/PRODUCTOS[[#This Row],[PPTO FALTANTE]],"")</f>
        <v>0.11459589867310011</v>
      </c>
      <c r="AA168" s="3">
        <f>+IFERROR(PRODUCTOS[[#This Row],[PROYECCION COMPRA]]-(PRODUCTOS[[#This Row],[PPTO FALTANTE]]*PRODUCTOS[[#This Row],[PPTO]]),"")</f>
        <v>459798.3050973576</v>
      </c>
      <c r="AB168" s="3">
        <f>+_xlfn.XLOOKUP(PRODUCTOS[[#This Row],[CODIGO]],DETALLE_GD_1[CODIGO],DETALLE_GD_1[VALOR PPTO],"",0)</f>
        <v>5084</v>
      </c>
      <c r="AC168" s="3">
        <f>+AB168-PRODUCTOS[[#This Row],[PPTO_ACTUALIZADO]]</f>
        <v>0</v>
      </c>
    </row>
    <row r="169" spans="1:29" x14ac:dyDescent="0.25">
      <c r="A169">
        <v>701015</v>
      </c>
      <c r="B169" t="s">
        <v>254</v>
      </c>
      <c r="C169" t="s">
        <v>593</v>
      </c>
      <c r="D169" t="s">
        <v>240</v>
      </c>
      <c r="E169" t="s">
        <v>402</v>
      </c>
      <c r="F169" s="2">
        <v>9151.2974680000007</v>
      </c>
      <c r="G169" s="6" t="s">
        <v>18</v>
      </c>
      <c r="H169" s="2">
        <v>9151.2974680000007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4.7250000000000005</v>
      </c>
      <c r="M169" s="2">
        <f>+IFERROR(PRODUCTOS[[#This Row],[PPTO]]*PRODUCTOS[[#This Row],[CANT X MODULO]],"")</f>
        <v>43239.880536300006</v>
      </c>
      <c r="N169" s="2">
        <f>+IFERROR(PRODUCTOS[[#This Row],[PPTO X MODULO]]*32,"")</f>
        <v>1383676.1771616002</v>
      </c>
      <c r="O169" s="2">
        <f>+IFERROR(PRODUCTOS[[#This Row],[PPTO X TORRE]]*22,"")</f>
        <v>30440875.897555206</v>
      </c>
      <c r="P169" s="3">
        <f>+IFERROR(PRODUCTOS[[#This Row],[CANT X MODULO]]*702,"")</f>
        <v>3316.9500000000003</v>
      </c>
      <c r="Q169" s="3">
        <f>+SUMIFS(DETALLE_GD_1[CANTIDAD SOLICITADA],DETALLE_GD_1[CODIGO],PRODUCTOS[[#This Row],[CODIGO]])</f>
        <v>336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336</v>
      </c>
      <c r="T169" s="3">
        <f>+IFERROR(PRODUCTOS[[#This Row],[CANTIDAD RECIBIDA]]/PRODUCTOS[[#This Row],[CANT X MODULO]],"")</f>
        <v>71.1111111111111</v>
      </c>
      <c r="U169" s="3">
        <f>+SUMIFS(DETALLE_GD_1[VALOR TOTAL POR ITEM GD],DETALLE_GD_1[CODIGO],PRODUCTOS[[#This Row],[CODIGO]])</f>
        <v>3104236</v>
      </c>
      <c r="V169" s="3">
        <f>+IFERROR(PRODUCTOS[[#This Row],[PRECIO DE COMPRA]]/PRODUCTOS[[#This Row],[CANT. COMPRADA]],"")</f>
        <v>9238.7976190476184</v>
      </c>
      <c r="W169" s="3">
        <f>+IFERROR(PRODUCTOS[[#This Row],[PRECIO COMPRA UNITARIO]]*PRODUCTOS[[#This Row],[PPTO FALTANTE]],"")</f>
        <v>27627700.400000002</v>
      </c>
      <c r="X169" s="7">
        <f>+IFERROR(PRODUCTOS[[#This Row],[PROYECCION COMPRA]]/PRODUCTOS[[#This Row],[PPTO TOTAL]]-1,"")</f>
        <v>-9.2414407095990914E-2</v>
      </c>
      <c r="Y169" s="3">
        <f>+IFERROR((PRODUCTOS[[#This Row],[CANT X MODULO]]*704)-PRODUCTOS[[#This Row],[CANT. COMPRADA]],"")</f>
        <v>2990.4000000000005</v>
      </c>
      <c r="Z169" s="17">
        <f>+IFERROR(PRODUCTOS[[#This Row],[CANT. COMPRADA]]/PRODUCTOS[[#This Row],[PPTO FALTANTE]],"")</f>
        <v>0.11235955056179774</v>
      </c>
      <c r="AA169" s="3">
        <f>+IFERROR(PRODUCTOS[[#This Row],[PROYECCION COMPRA]]-(PRODUCTOS[[#This Row],[PPTO FALTANTE]]*PRODUCTOS[[#This Row],[PPTO]]),"")</f>
        <v>261660.45169279352</v>
      </c>
      <c r="AB169" s="3">
        <f>+_xlfn.XLOOKUP(PRODUCTOS[[#This Row],[CODIGO]],DETALLE_GD_1[CODIGO],DETALLE_GD_1[VALOR PPTO],"",0)</f>
        <v>9151.2975000000006</v>
      </c>
      <c r="AC169" s="3">
        <f>+AB169-PRODUCTOS[[#This Row],[PPTO_ACTUALIZADO]]</f>
        <v>3.1999999919207767E-5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37</v>
      </c>
      <c r="T170" s="3">
        <f>+IFERROR(PRODUCTOS[[#This Row],[CANTIDAD RECIBIDA]]/PRODUCTOS[[#This Row],[CANT X MODULO]],"")</f>
        <v>70.476190476190467</v>
      </c>
      <c r="U170" s="3">
        <f>+SUMIFS(DETALLE_GD_1[VALOR TOTAL POR ITEM GD],DETALLE_GD_1[CODIGO],PRODUCTOS[[#This Row],[CODIGO]])</f>
        <v>258214</v>
      </c>
      <c r="V170" s="3">
        <f>+IFERROR(PRODUCTOS[[#This Row],[PRECIO DE COMPRA]]/PRODUCTOS[[#This Row],[CANT. COMPRADA]],"")</f>
        <v>6978.7567567567567</v>
      </c>
      <c r="W170" s="3">
        <f>+IFERROR(PRODUCTOS[[#This Row],[PRECIO COMPRA UNITARIO]]*PRODUCTOS[[#This Row],[PPTO FALTANTE]],"")</f>
        <v>2321134.4972972972</v>
      </c>
      <c r="X170" s="7">
        <f>+IFERROR(PRODUCTOS[[#This Row],[PROYECCION COMPRA]]/PRODUCTOS[[#This Row],[PPTO TOTAL]]-1,"")</f>
        <v>-7.0785702319210109E-2</v>
      </c>
      <c r="Y170" s="3">
        <f>+IFERROR((PRODUCTOS[[#This Row],[CANT X MODULO]]*704)-PRODUCTOS[[#This Row],[CANT. COMPRADA]],"")</f>
        <v>332.6</v>
      </c>
      <c r="Z170" s="17">
        <f>+IFERROR(PRODUCTOS[[#This Row],[CANT. COMPRADA]]/PRODUCTOS[[#This Row],[PPTO FALTANTE]],"")</f>
        <v>0.11124473842453397</v>
      </c>
      <c r="AA170" s="3">
        <f>+IFERROR(PRODUCTOS[[#This Row],[PROYECCION COMPRA]]-(PRODUCTOS[[#This Row],[PPTO FALTANTE]]*PRODUCTOS[[#This Row],[PPTO]]),"")</f>
        <v>73246.310741497204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>
        <v>412630</v>
      </c>
      <c r="B171" t="s">
        <v>284</v>
      </c>
      <c r="C171">
        <v>0</v>
      </c>
      <c r="D171" t="s">
        <v>244</v>
      </c>
      <c r="E171" t="s">
        <v>410</v>
      </c>
      <c r="F171" s="2">
        <v>148200</v>
      </c>
      <c r="G171" s="6" t="s">
        <v>31</v>
      </c>
      <c r="H171" s="2">
        <v>148200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77805</v>
      </c>
      <c r="N171" s="2">
        <f>+IFERROR(PRODUCTOS[[#This Row],[PPTO X MODULO]]*32,"")</f>
        <v>2489760</v>
      </c>
      <c r="O171" s="2">
        <f>+IFERROR(PRODUCTOS[[#This Row],[PPTO X TORRE]]*22,"")</f>
        <v>54774720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47</v>
      </c>
      <c r="R171" s="3">
        <f>+SUMIFS(DETALLE_GD_1[DEVOLUCIÓN],DETALLE_GD_1[CODIGO],PRODUCTOS[[#This Row],[CODIGO]])</f>
        <v>10</v>
      </c>
      <c r="S171" s="3">
        <f>+PRODUCTOS[[#This Row],[CANT. COMPRADA]]-PRODUCTOS[[#This Row],[DEVOLUCIONES]]</f>
        <v>37</v>
      </c>
      <c r="T171" s="3">
        <f>+IFERROR(PRODUCTOS[[#This Row],[CANTIDAD RECIBIDA]]/PRODUCTOS[[#This Row],[CANT X MODULO]],"")</f>
        <v>70.476190476190467</v>
      </c>
      <c r="U171" s="3">
        <f>+SUMIFS(DETALLE_GD_1[VALOR TOTAL POR ITEM GD],DETALLE_GD_1[CODIGO],PRODUCTOS[[#This Row],[CODIGO]])</f>
        <v>5561100</v>
      </c>
      <c r="V171" s="3">
        <f>+IFERROR(PRODUCTOS[[#This Row],[PRECIO DE COMPRA]]/PRODUCTOS[[#This Row],[CANT. COMPRADA]],"")</f>
        <v>118321.27659574468</v>
      </c>
      <c r="W171" s="3">
        <f>+IFERROR(PRODUCTOS[[#This Row],[PRECIO COMPRA UNITARIO]]*PRODUCTOS[[#This Row],[PPTO FALTANTE]],"")</f>
        <v>38170443.829787239</v>
      </c>
      <c r="X171" s="7">
        <f>+IFERROR(PRODUCTOS[[#This Row],[PROYECCION COMPRA]]/PRODUCTOS[[#This Row],[PPTO TOTAL]]-1,"")</f>
        <v>-0.30313758190297935</v>
      </c>
      <c r="Y171" s="3">
        <f>+IFERROR((PRODUCTOS[[#This Row],[CANT X MODULO]]*704)-PRODUCTOS[[#This Row],[CANT. COMPRADA]],"")</f>
        <v>322.60000000000002</v>
      </c>
      <c r="Z171" s="17">
        <f>+IFERROR(PRODUCTOS[[#This Row],[CANT. COMPRADA]]/PRODUCTOS[[#This Row],[PPTO FALTANTE]],"")</f>
        <v>0.14569125852448853</v>
      </c>
      <c r="AA171" s="3">
        <f>+IFERROR(PRODUCTOS[[#This Row],[PROYECCION COMPRA]]-(PRODUCTOS[[#This Row],[PPTO FALTANTE]]*PRODUCTOS[[#This Row],[PPTO]]),"")</f>
        <v>-9638876.1702127606</v>
      </c>
      <c r="AB171" s="3">
        <f>+_xlfn.XLOOKUP(PRODUCTOS[[#This Row],[CODIGO]],DETALLE_GD_1[CODIGO],DETALLE_GD_1[VALOR PPTO],"",0)</f>
        <v>148200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>
        <f>+_xlfn.XLOOKUP(PRODUCTOS[[#This Row],[CODIGO]],P_CRITICOS[CODIGO],P_CRITICOS[DESC CORTA],"",0)</f>
        <v>0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37</v>
      </c>
      <c r="T172" s="3">
        <f>+IFERROR(PRODUCTOS[[#This Row],[CANTIDAD RECIBIDA]]/PRODUCTOS[[#This Row],[CANT X MODULO]],"")</f>
        <v>70.476190476190467</v>
      </c>
      <c r="U172" s="3">
        <f>+SUMIFS(DETALLE_GD_1[VALOR TOTAL POR ITEM GD],DETALLE_GD_1[CODIGO],PRODUCTOS[[#This Row],[CODIGO]])</f>
        <v>4443304</v>
      </c>
      <c r="V172" s="3">
        <f>+IFERROR(PRODUCTOS[[#This Row],[PRECIO DE COMPRA]]/PRODUCTOS[[#This Row],[CANT. COMPRADA]],"")</f>
        <v>120089.29729729729</v>
      </c>
      <c r="W172" s="3">
        <f>+IFERROR(PRODUCTOS[[#This Row],[PRECIO COMPRA UNITARIO]]*PRODUCTOS[[#This Row],[PPTO FALTANTE]],"")</f>
        <v>39941700.28108108</v>
      </c>
      <c r="X172" s="7">
        <f>+IFERROR(PRODUCTOS[[#This Row],[PROYECCION COMPRA]]/PRODUCTOS[[#This Row],[PPTO TOTAL]]-1,"")</f>
        <v>6.7553476675368485E-2</v>
      </c>
      <c r="Y172" s="3">
        <f>+IFERROR((PRODUCTOS[[#This Row],[CANT X MODULO]]*704)-PRODUCTOS[[#This Row],[CANT. COMPRADA]],"")</f>
        <v>332.6</v>
      </c>
      <c r="Z172" s="17">
        <f>+IFERROR(PRODUCTOS[[#This Row],[CANT. COMPRADA]]/PRODUCTOS[[#This Row],[PPTO FALTANTE]],"")</f>
        <v>0.11124473842453397</v>
      </c>
      <c r="AA172" s="3">
        <f>+IFERROR(PRODUCTOS[[#This Row],[PROYECCION COMPRA]]-(PRODUCTOS[[#This Row],[PPTO FALTANTE]]*PRODUCTOS[[#This Row],[PPTO]]),"")</f>
        <v>6272934.8810810745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>
        <v>907031</v>
      </c>
      <c r="B173" t="s">
        <v>256</v>
      </c>
      <c r="C173" t="s">
        <v>546</v>
      </c>
      <c r="D173" t="s">
        <v>240</v>
      </c>
      <c r="E173" t="s">
        <v>411</v>
      </c>
      <c r="F173" s="2">
        <v>156269.16666700001</v>
      </c>
      <c r="G173" s="6" t="s">
        <v>47</v>
      </c>
      <c r="H173" s="2">
        <v>156269.16666700004</v>
      </c>
      <c r="I173" t="b">
        <v>1</v>
      </c>
      <c r="J173" t="str">
        <f>+_xlfn.XLOOKUP(PRODUCTOS[[#This Row],[CODIGO]],P_CRITICOS[CODIGO],P_CRITICOS[DESC CORTA],"",0)</f>
        <v>MEMBRANA PVC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0.7111632270168855</v>
      </c>
      <c r="M173" s="2">
        <f>+IFERROR(PRODUCTOS[[#This Row],[PPTO]]*PRODUCTOS[[#This Row],[CANT X MODULO]],"")</f>
        <v>111132.88485014325</v>
      </c>
      <c r="N173" s="2">
        <f>+IFERROR(PRODUCTOS[[#This Row],[PPTO X MODULO]]*32,"")</f>
        <v>3556252.315204584</v>
      </c>
      <c r="O173" s="2">
        <f>+IFERROR(PRODUCTOS[[#This Row],[PPTO X TORRE]]*22,"")</f>
        <v>78237550.934500843</v>
      </c>
      <c r="P173" s="3">
        <f>+IFERROR(PRODUCTOS[[#This Row],[CANT X MODULO]]*702,"")</f>
        <v>499.23658536585361</v>
      </c>
      <c r="Q173" s="3">
        <f>+SUMIFS(DETALLE_GD_1[CANTIDAD SOLICITADA],DETALLE_GD_1[CODIGO],PRODUCTOS[[#This Row],[CODIGO]])</f>
        <v>48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48</v>
      </c>
      <c r="T173" s="3">
        <f>+IFERROR(PRODUCTOS[[#This Row],[CANTIDAD RECIBIDA]]/PRODUCTOS[[#This Row],[CANT X MODULO]],"")</f>
        <v>67.495053423031266</v>
      </c>
      <c r="U173" s="3">
        <f>+SUMIFS(DETALLE_GD_1[VALOR TOTAL POR ITEM GD],DETALLE_GD_1[CODIGO],PRODUCTOS[[#This Row],[CODIGO]])</f>
        <v>7413699</v>
      </c>
      <c r="V173" s="3">
        <f>+IFERROR(PRODUCTOS[[#This Row],[PRECIO DE COMPRA]]/PRODUCTOS[[#This Row],[CANT. COMPRADA]],"")</f>
        <v>154452.0625</v>
      </c>
      <c r="W173" s="3">
        <f>+IFERROR(PRODUCTOS[[#This Row],[PRECIO COMPRA UNITARIO]]*PRODUCTOS[[#This Row],[PPTO FALTANTE]],"")</f>
        <v>69914102.539587244</v>
      </c>
      <c r="X173" s="7">
        <f>+IFERROR(PRODUCTOS[[#This Row],[PROYECCION COMPRA]]/PRODUCTOS[[#This Row],[PPTO TOTAL]]-1,"")</f>
        <v>-0.1063868729976204</v>
      </c>
      <c r="Y173" s="3">
        <f>+IFERROR((PRODUCTOS[[#This Row],[CANT X MODULO]]*704)-PRODUCTOS[[#This Row],[CANT. COMPRADA]],"")</f>
        <v>452.65891181988741</v>
      </c>
      <c r="Z173" s="17">
        <f>+IFERROR(PRODUCTOS[[#This Row],[CANT. COMPRADA]]/PRODUCTOS[[#This Row],[PPTO FALTANTE]],"")</f>
        <v>0.10604010822855324</v>
      </c>
      <c r="AA173" s="3">
        <f>+IFERROR(PRODUCTOS[[#This Row],[PROYECCION COMPRA]]-(PRODUCTOS[[#This Row],[PPTO FALTANTE]]*PRODUCTOS[[#This Row],[PPTO]]),"")</f>
        <v>-822528.39489760995</v>
      </c>
      <c r="AB173" s="3">
        <f>+_xlfn.XLOOKUP(PRODUCTOS[[#This Row],[CODIGO]],DETALLE_GD_1[CODIGO],DETALLE_GD_1[VALOR PPTO],"",0)</f>
        <v>156269.1667</v>
      </c>
      <c r="AC173" s="3">
        <f>+AB173-PRODUCTOS[[#This Row],[PPTO_ACTUALIZADO]]</f>
        <v>3.2999960239976645E-5</v>
      </c>
    </row>
    <row r="174" spans="1:29" x14ac:dyDescent="0.25">
      <c r="A174">
        <v>307032</v>
      </c>
      <c r="B174" t="s">
        <v>186</v>
      </c>
      <c r="C174">
        <v>0</v>
      </c>
      <c r="D174" t="s">
        <v>244</v>
      </c>
      <c r="E174" t="s">
        <v>402</v>
      </c>
      <c r="F174" s="2">
        <v>2378.3750409999998</v>
      </c>
      <c r="G174" s="6" t="s">
        <v>137</v>
      </c>
      <c r="H174" s="2">
        <v>2378.3750409999998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8.4</v>
      </c>
      <c r="M174" s="2">
        <f>+IFERROR(PRODUCTOS[[#This Row],[PPTO]]*PRODUCTOS[[#This Row],[CANT X MODULO]],"")</f>
        <v>19978.350344399998</v>
      </c>
      <c r="N174" s="2">
        <f>+IFERROR(PRODUCTOS[[#This Row],[PPTO X MODULO]]*32,"")</f>
        <v>639307.21102079994</v>
      </c>
      <c r="O174" s="2">
        <f>+IFERROR(PRODUCTOS[[#This Row],[PPTO X TORRE]]*22,"")</f>
        <v>14064758.642457599</v>
      </c>
      <c r="P174" s="3">
        <f>+IFERROR(PRODUCTOS[[#This Row],[CANT X MODULO]]*702,"")</f>
        <v>5896.8</v>
      </c>
      <c r="Q174" s="3">
        <f>+SUMIFS(DETALLE_GD_1[CANTIDAD SOLICITADA],DETALLE_GD_1[CODIGO],PRODUCTOS[[#This Row],[CODIGO]])</f>
        <v>566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566</v>
      </c>
      <c r="T174" s="3">
        <f>+IFERROR(PRODUCTOS[[#This Row],[CANTIDAD RECIBIDA]]/PRODUCTOS[[#This Row],[CANT X MODULO]],"")</f>
        <v>67.38095238095238</v>
      </c>
      <c r="U174" s="3">
        <f>+SUMIFS(DETALLE_GD_1[VALOR TOTAL POR ITEM GD],DETALLE_GD_1[CODIGO],PRODUCTOS[[#This Row],[CODIGO]])</f>
        <v>1261365</v>
      </c>
      <c r="V174" s="3">
        <f>+IFERROR(PRODUCTOS[[#This Row],[PRECIO DE COMPRA]]/PRODUCTOS[[#This Row],[CANT. COMPRADA]],"")</f>
        <v>2228.5600706713781</v>
      </c>
      <c r="W174" s="3">
        <f>+IFERROR(PRODUCTOS[[#This Row],[PRECIO COMPRA UNITARIO]]*PRODUCTOS[[#This Row],[PPTO FALTANTE]],"")</f>
        <v>11917447.833922261</v>
      </c>
      <c r="X174" s="7">
        <f>+IFERROR(PRODUCTOS[[#This Row],[PROYECCION COMPRA]]/PRODUCTOS[[#This Row],[PPTO TOTAL]]-1,"")</f>
        <v>-0.15267313596503551</v>
      </c>
      <c r="Y174" s="3">
        <f>+IFERROR((PRODUCTOS[[#This Row],[CANT X MODULO]]*704)-PRODUCTOS[[#This Row],[CANT. COMPRADA]],"")</f>
        <v>5347.6</v>
      </c>
      <c r="Z174" s="17">
        <f>+IFERROR(PRODUCTOS[[#This Row],[CANT. COMPRADA]]/PRODUCTOS[[#This Row],[PPTO FALTANTE]],"")</f>
        <v>0.10584187298975241</v>
      </c>
      <c r="AA174" s="3">
        <f>+IFERROR(PRODUCTOS[[#This Row],[PROYECCION COMPRA]]-(PRODUCTOS[[#This Row],[PPTO FALTANTE]]*PRODUCTOS[[#This Row],[PPTO]]),"")</f>
        <v>-801150.53532933816</v>
      </c>
      <c r="AB174" s="3">
        <f>+_xlfn.XLOOKUP(PRODUCTOS[[#This Row],[CODIGO]],DETALLE_GD_1[CODIGO],DETALLE_GD_1[VALOR PPTO],"",0)</f>
        <v>2378.375</v>
      </c>
      <c r="AC174" s="3">
        <f>+AB174-PRODUCTOS[[#This Row],[PPTO_ACTUALIZADO]]</f>
        <v>-4.0999999782798113E-5</v>
      </c>
    </row>
    <row r="175" spans="1:29" x14ac:dyDescent="0.25">
      <c r="A175">
        <v>307033</v>
      </c>
      <c r="B175" t="s">
        <v>248</v>
      </c>
      <c r="C175">
        <v>0</v>
      </c>
      <c r="D175" t="s">
        <v>244</v>
      </c>
      <c r="E175" t="s">
        <v>402</v>
      </c>
      <c r="F175" s="2">
        <v>1889.0535440000001</v>
      </c>
      <c r="G175" s="6" t="s">
        <v>31</v>
      </c>
      <c r="H175" s="2">
        <v>1889.0535440000001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7.8750000000000018</v>
      </c>
      <c r="M175" s="2">
        <f>+IFERROR(PRODUCTOS[[#This Row],[PPTO]]*PRODUCTOS[[#This Row],[CANT X MODULO]],"")</f>
        <v>14876.296659000003</v>
      </c>
      <c r="N175" s="2">
        <f>+IFERROR(PRODUCTOS[[#This Row],[PPTO X MODULO]]*32,"")</f>
        <v>476041.4930880001</v>
      </c>
      <c r="O175" s="2">
        <f>+IFERROR(PRODUCTOS[[#This Row],[PPTO X TORRE]]*22,"")</f>
        <v>10472912.847936003</v>
      </c>
      <c r="P175" s="3">
        <f>+IFERROR(PRODUCTOS[[#This Row],[CANT X MODULO]]*702,"")</f>
        <v>5528.2500000000009</v>
      </c>
      <c r="Q175" s="3">
        <f>+SUMIFS(DETALLE_GD_1[CANTIDAD SOLICITADA],DETALLE_GD_1[CODIGO],PRODUCTOS[[#This Row],[CODIGO]])</f>
        <v>530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530</v>
      </c>
      <c r="T175" s="3">
        <f>+IFERROR(PRODUCTOS[[#This Row],[CANTIDAD RECIBIDA]]/PRODUCTOS[[#This Row],[CANT X MODULO]],"")</f>
        <v>67.30158730158729</v>
      </c>
      <c r="U175" s="3">
        <f>+SUMIFS(DETALLE_GD_1[VALOR TOTAL POR ITEM GD],DETALLE_GD_1[CODIGO],PRODUCTOS[[#This Row],[CODIGO]])</f>
        <v>1001500</v>
      </c>
      <c r="V175" s="3">
        <f>+IFERROR(PRODUCTOS[[#This Row],[PRECIO DE COMPRA]]/PRODUCTOS[[#This Row],[CANT. COMPRADA]],"")</f>
        <v>1889.6226415094341</v>
      </c>
      <c r="W175" s="3">
        <f>+IFERROR(PRODUCTOS[[#This Row],[PRECIO COMPRA UNITARIO]]*PRODUCTOS[[#This Row],[PPTO FALTANTE]],"")</f>
        <v>9474567.9245283045</v>
      </c>
      <c r="X175" s="7">
        <f>+IFERROR(PRODUCTOS[[#This Row],[PROYECCION COMPRA]]/PRODUCTOS[[#This Row],[PPTO TOTAL]]-1,"")</f>
        <v>-9.5326385113999268E-2</v>
      </c>
      <c r="Y175" s="3">
        <f>+IFERROR((PRODUCTOS[[#This Row],[CANT X MODULO]]*704)-PRODUCTOS[[#This Row],[CANT. COMPRADA]],"")</f>
        <v>5014.0000000000009</v>
      </c>
      <c r="Z175" s="17">
        <f>+IFERROR(PRODUCTOS[[#This Row],[CANT. COMPRADA]]/PRODUCTOS[[#This Row],[PPTO FALTANTE]],"")</f>
        <v>0.10570402871958515</v>
      </c>
      <c r="AA175" s="3">
        <f>+IFERROR(PRODUCTOS[[#This Row],[PROYECCION COMPRA]]-(PRODUCTOS[[#This Row],[PPTO FALTANTE]]*PRODUCTOS[[#This Row],[PPTO]]),"")</f>
        <v>2853.4549123030156</v>
      </c>
      <c r="AB175" s="3">
        <f>+_xlfn.XLOOKUP(PRODUCTOS[[#This Row],[CODIGO]],DETALLE_GD_1[CODIGO],DETALLE_GD_1[VALOR PPTO],"",0)</f>
        <v>1889.0535</v>
      </c>
      <c r="AC175" s="3">
        <f>+AB175-PRODUCTOS[[#This Row],[PPTO_ACTUALIZADO]]</f>
        <v>-4.4000000116284355E-5</v>
      </c>
    </row>
    <row r="176" spans="1:29" x14ac:dyDescent="0.25">
      <c r="A176">
        <v>2508991</v>
      </c>
      <c r="B176" t="s">
        <v>485</v>
      </c>
      <c r="C176" t="s">
        <v>682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4798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70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70</v>
      </c>
      <c r="T176" s="3">
        <f>+IFERROR(PRODUCTOS[[#This Row],[CANTIDAD RECIBIDA]]/PRODUCTOS[[#This Row],[CANT X MODULO]],"")</f>
        <v>66.666666666666657</v>
      </c>
      <c r="U176" s="3">
        <f>+SUMIFS(DETALLE_GD_1[VALOR TOTAL POR ITEM GD],DETALLE_GD_1[CODIGO],PRODUCTOS[[#This Row],[CODIGO]])</f>
        <v>334746</v>
      </c>
      <c r="V176" s="3">
        <f>+IFERROR(PRODUCTOS[[#This Row],[PRECIO DE COMPRA]]/PRODUCTOS[[#This Row],[CANT. COMPRADA]],"")</f>
        <v>4782.0857142857139</v>
      </c>
      <c r="W176" s="3">
        <f>+IFERROR(PRODUCTOS[[#This Row],[PRECIO COMPRA UNITARIO]]*PRODUCTOS[[#This Row],[PPTO FALTANTE]],"")</f>
        <v>3200171.76</v>
      </c>
      <c r="X176" s="7">
        <f>+IFERROR(PRODUCTOS[[#This Row],[PROYECCION COMPRA]]/PRODUCTOS[[#This Row],[PPTO TOTAL]]-1,"")</f>
        <v>4.5781517568163954E-2</v>
      </c>
      <c r="Y176" s="3">
        <f>+IFERROR((PRODUCTOS[[#This Row],[CANT X MODULO]]*704)-PRODUCTOS[[#This Row],[CANT. COMPRADA]],"")</f>
        <v>669.2</v>
      </c>
      <c r="Z176" s="17">
        <f>+IFERROR(PRODUCTOS[[#This Row],[CANT. COMPRADA]]/PRODUCTOS[[#This Row],[PPTO FALTANTE]],"")</f>
        <v>0.10460251046025104</v>
      </c>
      <c r="AA176" s="3">
        <f>+IFERROR(PRODUCTOS[[#This Row],[PROYECCION COMPRA]]-(PRODUCTOS[[#This Row],[PPTO FALTANTE]]*PRODUCTOS[[#This Row],[PPTO]]),"")</f>
        <v>429874.95980879944</v>
      </c>
      <c r="AB176" s="3">
        <f>+_xlfn.XLOOKUP(PRODUCTOS[[#This Row],[CODIGO]],DETALLE_GD_1[CODIGO],DETALLE_GD_1[VALOR PPTO],"",0)</f>
        <v>4798</v>
      </c>
      <c r="AC176" s="3">
        <f>+AB176-PRODUCTOS[[#This Row],[PPTO_ACTUALIZADO]]</f>
        <v>0</v>
      </c>
    </row>
    <row r="177" spans="1:29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68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68</v>
      </c>
      <c r="T177" s="3">
        <f>+IFERROR(PRODUCTOS[[#This Row],[CANTIDAD RECIBIDA]]/PRODUCTOS[[#This Row],[CANT X MODULO]],"")</f>
        <v>64.761904761904759</v>
      </c>
      <c r="U177" s="3">
        <f>+SUMIFS(DETALLE_GD_1[VALOR TOTAL POR ITEM GD],DETALLE_GD_1[CODIGO],PRODUCTOS[[#This Row],[CODIGO]])</f>
        <v>100536</v>
      </c>
      <c r="V177" s="3">
        <f>+IFERROR(PRODUCTOS[[#This Row],[PRECIO DE COMPRA]]/PRODUCTOS[[#This Row],[CANT. COMPRADA]],"")</f>
        <v>1478.4705882352941</v>
      </c>
      <c r="W177" s="3">
        <f>+IFERROR(PRODUCTOS[[#This Row],[PRECIO COMPRA UNITARIO]]*PRODUCTOS[[#This Row],[PPTO FALTANTE]],"")</f>
        <v>992349.45882352954</v>
      </c>
      <c r="X177" s="7">
        <f>+IFERROR(PRODUCTOS[[#This Row],[PROYECCION COMPRA]]/PRODUCTOS[[#This Row],[PPTO TOTAL]]-1,"")</f>
        <v>-0.67571093027631213</v>
      </c>
      <c r="Y177" s="3">
        <f>+IFERROR((PRODUCTOS[[#This Row],[CANT X MODULO]]*704)-PRODUCTOS[[#This Row],[CANT. COMPRADA]],"")</f>
        <v>671.2</v>
      </c>
      <c r="Z177" s="17">
        <f>+IFERROR(PRODUCTOS[[#This Row],[CANT. COMPRADA]]/PRODUCTOS[[#This Row],[PPTO FALTANTE]],"")</f>
        <v>0.10131108462455303</v>
      </c>
      <c r="AA177" s="3">
        <f>+IFERROR(PRODUCTOS[[#This Row],[PROYECCION COMPRA]]-(PRODUCTOS[[#This Row],[PPTO FALTANTE]]*PRODUCTOS[[#This Row],[PPTO]]),"")</f>
        <v>-1786226.7699396708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x14ac:dyDescent="0.25">
      <c r="A178">
        <v>1703006</v>
      </c>
      <c r="B178" t="s">
        <v>48</v>
      </c>
      <c r="C178" t="s">
        <v>570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33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33</v>
      </c>
      <c r="T178" s="3">
        <f>+IFERROR(PRODUCTOS[[#This Row],[CANTIDAD RECIBIDA]]/PRODUCTOS[[#This Row],[CANT X MODULO]],"")</f>
        <v>62.857142857142854</v>
      </c>
      <c r="U178" s="3">
        <f>+SUMIFS(DETALLE_GD_1[VALOR TOTAL POR ITEM GD],DETALLE_GD_1[CODIGO],PRODUCTOS[[#This Row],[CODIGO]])</f>
        <v>54855</v>
      </c>
      <c r="V178" s="3">
        <f>+IFERROR(PRODUCTOS[[#This Row],[PRECIO DE COMPRA]]/PRODUCTOS[[#This Row],[CANT. COMPRADA]],"")</f>
        <v>1662.2727272727273</v>
      </c>
      <c r="W178" s="3">
        <f>+IFERROR(PRODUCTOS[[#This Row],[PRECIO COMPRA UNITARIO]]*PRODUCTOS[[#This Row],[PPTO FALTANTE]],"")</f>
        <v>559521</v>
      </c>
      <c r="X178" s="7">
        <f>+IFERROR(PRODUCTOS[[#This Row],[PROYECCION COMPRA]]/PRODUCTOS[[#This Row],[PPTO TOTAL]]-1,"")</f>
        <v>-8.9136269867316931E-2</v>
      </c>
      <c r="Y178" s="3">
        <f>+IFERROR((PRODUCTOS[[#This Row],[CANT X MODULO]]*704)-PRODUCTOS[[#This Row],[CANT. COMPRADA]],"")</f>
        <v>336.6</v>
      </c>
      <c r="Z178" s="17">
        <f>+IFERROR(PRODUCTOS[[#This Row],[CANT. COMPRADA]]/PRODUCTOS[[#This Row],[PPTO FALTANTE]],"")</f>
        <v>9.8039215686274508E-2</v>
      </c>
      <c r="AA178" s="3">
        <f>+IFERROR(PRODUCTOS[[#This Row],[PROYECCION COMPRA]]-(PRODUCTOS[[#This Row],[PPTO FALTANTE]]*PRODUCTOS[[#This Row],[PPTO]]),"")</f>
        <v>91.799999999930151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66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66</v>
      </c>
      <c r="T179" s="3">
        <f>+IFERROR(PRODUCTOS[[#This Row],[CANTIDAD RECIBIDA]]/PRODUCTOS[[#This Row],[CANT X MODULO]],"")</f>
        <v>62.857142857142854</v>
      </c>
      <c r="U179" s="3">
        <f>+SUMIFS(DETALLE_GD_1[VALOR TOTAL POR ITEM GD],DETALLE_GD_1[CODIGO],PRODUCTOS[[#This Row],[CODIGO]])</f>
        <v>440469</v>
      </c>
      <c r="V179" s="3">
        <f>+IFERROR(PRODUCTOS[[#This Row],[PRECIO DE COMPRA]]/PRODUCTOS[[#This Row],[CANT. COMPRADA]],"")</f>
        <v>6673.772727272727</v>
      </c>
      <c r="W179" s="3">
        <f>+IFERROR(PRODUCTOS[[#This Row],[PRECIO COMPRA UNITARIO]]*PRODUCTOS[[#This Row],[PPTO FALTANTE]],"")</f>
        <v>4492783.8</v>
      </c>
      <c r="X179" s="7">
        <f>+IFERROR(PRODUCTOS[[#This Row],[PROYECCION COMPRA]]/PRODUCTOS[[#This Row],[PPTO TOTAL]]-1,"")</f>
        <v>0.46819315112938265</v>
      </c>
      <c r="Y179" s="3">
        <f>+IFERROR((PRODUCTOS[[#This Row],[CANT X MODULO]]*704)-PRODUCTOS[[#This Row],[CANT. COMPRADA]],"")</f>
        <v>673.2</v>
      </c>
      <c r="Z179" s="17">
        <f>+IFERROR(PRODUCTOS[[#This Row],[CANT. COMPRADA]]/PRODUCTOS[[#This Row],[PPTO FALTANTE]],"")</f>
        <v>9.8039215686274508E-2</v>
      </c>
      <c r="AA179" s="3">
        <f>+IFERROR(PRODUCTOS[[#This Row],[PROYECCION COMPRA]]-(PRODUCTOS[[#This Row],[PPTO FALTANTE]]*PRODUCTOS[[#This Row],[PPTO]]),"")</f>
        <v>1705928.1426647995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19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19</v>
      </c>
      <c r="T180" s="3">
        <f>+IFERROR(PRODUCTOS[[#This Row],[CANTIDAD RECIBIDA]]/PRODUCTOS[[#This Row],[CANT X MODULO]],"")</f>
        <v>60.952380952380956</v>
      </c>
      <c r="U180" s="3">
        <f>+SUMIFS(DETALLE_GD_1[VALOR TOTAL POR ITEM GD],DETALLE_GD_1[CODIGO],PRODUCTOS[[#This Row],[CODIGO]])</f>
        <v>1588499</v>
      </c>
      <c r="V180" s="3">
        <f>+IFERROR(PRODUCTOS[[#This Row],[PRECIO DE COMPRA]]/PRODUCTOS[[#This Row],[CANT. COMPRADA]],"")</f>
        <v>83605.210526315786</v>
      </c>
      <c r="W180" s="3">
        <f>+IFERROR(PRODUCTOS[[#This Row],[PRECIO COMPRA UNITARIO]]*PRODUCTOS[[#This Row],[PPTO FALTANTE]],"")</f>
        <v>16758664.449999999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200.45</v>
      </c>
      <c r="Z180" s="17">
        <f>+IFERROR(PRODUCTOS[[#This Row],[CANT. COMPRADA]]/PRODUCTOS[[#This Row],[PPTO FALTANTE]],"")</f>
        <v>9.4786729857819912E-2</v>
      </c>
      <c r="AA180" s="3">
        <f>+IFERROR(PRODUCTOS[[#This Row],[PROYECCION COMPRA]]-(PRODUCTOS[[#This Row],[PPTO FALTANTE]]*PRODUCTOS[[#This Row],[PPTO]]),"")</f>
        <v>16758664.449999999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1118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1118</v>
      </c>
      <c r="T202" s="3">
        <f>+IFERROR(PRODUCTOS[[#This Row],[CANTIDAD RECIBIDA]]/PRODUCTOS[[#This Row],[CANT X MODULO]],"")</f>
        <v>53.238095238095241</v>
      </c>
      <c r="U202" s="3">
        <f>+SUMIFS(DETALLE_GD_1[VALOR TOTAL POR ITEM GD],DETALLE_GD_1[CODIGO],PRODUCTOS[[#This Row],[CODIGO]])</f>
        <v>544466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6655342</v>
      </c>
      <c r="X202" s="7">
        <f>+IFERROR(PRODUCTOS[[#This Row],[PROYECCION COMPRA]]/PRODUCTOS[[#This Row],[PPTO TOTAL]]-1,"")</f>
        <v>-7.5622294372294396E-2</v>
      </c>
      <c r="Y202" s="3">
        <f>+IFERROR((PRODUCTOS[[#This Row],[CANT X MODULO]]*704)-PRODUCTOS[[#This Row],[CANT. COMPRADA]],"")</f>
        <v>13666</v>
      </c>
      <c r="Z202" s="17">
        <f>+IFERROR(PRODUCTOS[[#This Row],[CANT. COMPRADA]]/PRODUCTOS[[#This Row],[PPTO FALTANTE]],"")</f>
        <v>8.1808868725303671E-2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x14ac:dyDescent="0.25">
      <c r="A203">
        <v>307030</v>
      </c>
      <c r="B203" t="s">
        <v>64</v>
      </c>
      <c r="C203" t="s">
        <v>583</v>
      </c>
      <c r="D203" t="s">
        <v>244</v>
      </c>
      <c r="E203" t="s">
        <v>402</v>
      </c>
      <c r="F203" s="2">
        <v>2729.9988560000002</v>
      </c>
      <c r="G203" s="6" t="s">
        <v>31</v>
      </c>
      <c r="H203" s="2">
        <v>2729.9988560000002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7.35</v>
      </c>
      <c r="M203" s="2">
        <f>+IFERROR(PRODUCTOS[[#This Row],[PPTO]]*PRODUCTOS[[#This Row],[CANT X MODULO]],"")</f>
        <v>20065.491591599999</v>
      </c>
      <c r="N203" s="2">
        <f>+IFERROR(PRODUCTOS[[#This Row],[PPTO X MODULO]]*32,"")</f>
        <v>642095.73093119997</v>
      </c>
      <c r="O203" s="2">
        <f>+IFERROR(PRODUCTOS[[#This Row],[PPTO X TORRE]]*22,"")</f>
        <v>14126106.0804864</v>
      </c>
      <c r="P203" s="3">
        <f>+IFERROR(PRODUCTOS[[#This Row],[CANT X MODULO]]*702,"")</f>
        <v>5159.7</v>
      </c>
      <c r="Q203" s="3">
        <f>+SUMIFS(DETALLE_GD_1[CANTIDAD SOLICITADA],DETALLE_GD_1[CODIGO],PRODUCTOS[[#This Row],[CODIGO]])</f>
        <v>380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380</v>
      </c>
      <c r="T203" s="3">
        <f>+IFERROR(PRODUCTOS[[#This Row],[CANTIDAD RECIBIDA]]/PRODUCTOS[[#This Row],[CANT X MODULO]],"")</f>
        <v>51.700680272108848</v>
      </c>
      <c r="U203" s="3">
        <f>+SUMIFS(DETALLE_GD_1[VALOR TOTAL POR ITEM GD],DETALLE_GD_1[CODIGO],PRODUCTOS[[#This Row],[CODIGO]])</f>
        <v>1037400</v>
      </c>
      <c r="V203" s="3">
        <f>+IFERROR(PRODUCTOS[[#This Row],[PRECIO DE COMPRA]]/PRODUCTOS[[#This Row],[CANT. COMPRADA]],"")</f>
        <v>2730</v>
      </c>
      <c r="W203" s="3">
        <f>+IFERROR(PRODUCTOS[[#This Row],[PRECIO COMPRA UNITARIO]]*PRODUCTOS[[#This Row],[PPTO FALTANTE]],"")</f>
        <v>13088711.999999998</v>
      </c>
      <c r="X203" s="7">
        <f>+IFERROR(PRODUCTOS[[#This Row],[PROYECCION COMPRA]]/PRODUCTOS[[#This Row],[PPTO TOTAL]]-1,"")</f>
        <v>-7.3438078022041942E-2</v>
      </c>
      <c r="Y203" s="3">
        <f>+IFERROR((PRODUCTOS[[#This Row],[CANT X MODULO]]*704)-PRODUCTOS[[#This Row],[CANT. COMPRADA]],"")</f>
        <v>4794.3999999999996</v>
      </c>
      <c r="Z203" s="17">
        <f>+IFERROR(PRODUCTOS[[#This Row],[CANT. COMPRADA]]/PRODUCTOS[[#This Row],[PPTO FALTANTE]],"")</f>
        <v>7.925913565826799E-2</v>
      </c>
      <c r="AA203" s="3">
        <f>+IFERROR(PRODUCTOS[[#This Row],[PROYECCION COMPRA]]-(PRODUCTOS[[#This Row],[PPTO FALTANTE]]*PRODUCTOS[[#This Row],[PPTO]]),"")</f>
        <v>5.4847935978323221</v>
      </c>
      <c r="AB203" s="3">
        <f>+_xlfn.XLOOKUP(PRODUCTOS[[#This Row],[CODIGO]],DETALLE_GD_1[CODIGO],DETALLE_GD_1[VALOR PPTO],"",0)</f>
        <v>2729.9989</v>
      </c>
      <c r="AC203" s="3">
        <f>+AB203-PRODUCTOS[[#This Row],[PPTO_ACTUALIZADO]]</f>
        <v>4.3999999888910679E-5</v>
      </c>
    </row>
    <row r="204" spans="1:29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27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27</v>
      </c>
      <c r="T204" s="3">
        <f>+IFERROR(PRODUCTOS[[#This Row],[CANTIDAD RECIBIDA]]/PRODUCTOS[[#This Row],[CANT X MODULO]],"")</f>
        <v>51.428571428571423</v>
      </c>
      <c r="U204" s="3">
        <f>+SUMIFS(DETALLE_GD_1[VALOR TOTAL POR ITEM GD],DETALLE_GD_1[CODIGO],PRODUCTOS[[#This Row],[CODIGO]])</f>
        <v>29663</v>
      </c>
      <c r="V204" s="3">
        <f>+IFERROR(PRODUCTOS[[#This Row],[PRECIO DE COMPRA]]/PRODUCTOS[[#This Row],[CANT. COMPRADA]],"")</f>
        <v>1098.6296296296296</v>
      </c>
      <c r="W204" s="3">
        <f>+IFERROR(PRODUCTOS[[#This Row],[PRECIO COMPRA UNITARIO]]*PRODUCTOS[[#This Row],[PPTO FALTANTE]],"")</f>
        <v>376390.51111111109</v>
      </c>
      <c r="X204" s="7">
        <f>+IFERROR(PRODUCTOS[[#This Row],[PROYECCION COMPRA]]/PRODUCTOS[[#This Row],[PPTO TOTAL]]-1,"")</f>
        <v>-8.0970695597837761E-2</v>
      </c>
      <c r="Y204" s="3">
        <f>+IFERROR((PRODUCTOS[[#This Row],[CANT X MODULO]]*704)-PRODUCTOS[[#This Row],[CANT. COMPRADA]],"")</f>
        <v>342.6</v>
      </c>
      <c r="Z204" s="17">
        <f>+IFERROR(PRODUCTOS[[#This Row],[CANT. COMPRADA]]/PRODUCTOS[[#This Row],[PPTO FALTANTE]],"")</f>
        <v>7.8809106830122586E-2</v>
      </c>
      <c r="AA204" s="3">
        <f>+IFERROR(PRODUCTOS[[#This Row],[PROYECCION COMPRA]]-(PRODUCTOS[[#This Row],[PPTO FALTANTE]]*PRODUCTOS[[#This Row],[PPTO]]),"")</f>
        <v>-3243.1408028889564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x14ac:dyDescent="0.25">
      <c r="A205">
        <v>602258</v>
      </c>
      <c r="B205" t="s">
        <v>497</v>
      </c>
      <c r="C205" t="s">
        <v>689</v>
      </c>
      <c r="D205" t="s">
        <v>355</v>
      </c>
      <c r="E205" t="s">
        <v>355</v>
      </c>
      <c r="G205" s="6" t="s">
        <v>355</v>
      </c>
      <c r="H205" s="2">
        <v>84000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8.1375000000000003E-2</v>
      </c>
      <c r="M205" s="2">
        <f>+IFERROR(PRODUCTOS[[#This Row],[PPTO]]*PRODUCTOS[[#This Row],[CANT X MODULO]],"")</f>
        <v>0</v>
      </c>
      <c r="N205" s="2">
        <f>+IFERROR(PRODUCTOS[[#This Row],[PPTO X MODULO]]*32,"")</f>
        <v>0</v>
      </c>
      <c r="O205" s="2">
        <f>+IFERROR(PRODUCTOS[[#This Row],[PPTO X TORRE]]*22,"")</f>
        <v>0</v>
      </c>
      <c r="P205" s="3">
        <f>+IFERROR(PRODUCTOS[[#This Row],[CANT X MODULO]]*702,"")</f>
        <v>57.125250000000001</v>
      </c>
      <c r="Q205" s="3">
        <f>+SUMIFS(DETALLE_GD_1[CANTIDAD SOLICITADA],DETALLE_GD_1[CODIGO],PRODUCTOS[[#This Row],[CODIGO]])</f>
        <v>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</v>
      </c>
      <c r="T205" s="3">
        <f>+IFERROR(PRODUCTOS[[#This Row],[CANTIDAD RECIBIDA]]/PRODUCTOS[[#This Row],[CANT X MODULO]],"")</f>
        <v>49.155145929339476</v>
      </c>
      <c r="U205" s="3">
        <f>+SUMIFS(DETALLE_GD_1[VALOR TOTAL POR ITEM GD],DETALLE_GD_1[CODIGO],PRODUCTOS[[#This Row],[CODIGO]])</f>
        <v>336000</v>
      </c>
      <c r="V205" s="3">
        <f>+IFERROR(PRODUCTOS[[#This Row],[PRECIO DE COMPRA]]/PRODUCTOS[[#This Row],[CANT. COMPRADA]],"")</f>
        <v>84000</v>
      </c>
      <c r="W205" s="3">
        <f>+IFERROR(PRODUCTOS[[#This Row],[PRECIO COMPRA UNITARIO]]*PRODUCTOS[[#This Row],[PPTO FALTANTE]],"")</f>
        <v>4476192</v>
      </c>
      <c r="X205" s="7" t="str">
        <f>+IFERROR(PRODUCTOS[[#This Row],[PROYECCION COMPRA]]/PRODUCTOS[[#This Row],[PPTO TOTAL]]-1,"")</f>
        <v/>
      </c>
      <c r="Y205" s="3">
        <f>+IFERROR((PRODUCTOS[[#This Row],[CANT X MODULO]]*704)-PRODUCTOS[[#This Row],[CANT. COMPRADA]],"")</f>
        <v>53.288000000000004</v>
      </c>
      <c r="Z205" s="17">
        <f>+IFERROR(PRODUCTOS[[#This Row],[CANT. COMPRADA]]/PRODUCTOS[[#This Row],[PPTO FALTANTE]],"")</f>
        <v>7.5063804233598555E-2</v>
      </c>
      <c r="AA205" s="3">
        <f>+IFERROR(PRODUCTOS[[#This Row],[PROYECCION COMPRA]]-(PRODUCTOS[[#This Row],[PPTO FALTANTE]]*PRODUCTOS[[#This Row],[PPTO]]),"")</f>
        <v>4476192</v>
      </c>
      <c r="AB205" s="3">
        <f>+_xlfn.XLOOKUP(PRODUCTOS[[#This Row],[CODIGO]],DETALLE_GD_1[CODIGO],DETALLE_GD_1[VALOR PPTO],"",0)</f>
        <v>84000</v>
      </c>
      <c r="AC205" s="3">
        <f>+AB205-PRODUCTOS[[#This Row],[PPTO_ACTUALIZADO]]</f>
        <v>0</v>
      </c>
    </row>
    <row r="206" spans="1:29" x14ac:dyDescent="0.25">
      <c r="A206">
        <v>408014</v>
      </c>
      <c r="B206" t="s">
        <v>108</v>
      </c>
      <c r="C206" t="s">
        <v>613</v>
      </c>
      <c r="D206" t="s">
        <v>240</v>
      </c>
      <c r="E206" t="s">
        <v>399</v>
      </c>
      <c r="F206" s="2">
        <v>16182.106761999999</v>
      </c>
      <c r="G206" s="6" t="s">
        <v>36</v>
      </c>
      <c r="H206" s="2">
        <v>16182.106762000009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0.51449999999999996</v>
      </c>
      <c r="M206" s="2">
        <f>+IFERROR(PRODUCTOS[[#This Row],[PPTO]]*PRODUCTOS[[#This Row],[CANT X MODULO]],"")</f>
        <v>8325.6939290489991</v>
      </c>
      <c r="N206" s="2">
        <f>+IFERROR(PRODUCTOS[[#This Row],[PPTO X MODULO]]*32,"")</f>
        <v>266422.20572956797</v>
      </c>
      <c r="O206" s="2">
        <f>+IFERROR(PRODUCTOS[[#This Row],[PPTO X TORRE]]*22,"")</f>
        <v>5861288.526050495</v>
      </c>
      <c r="P206" s="3">
        <f>+IFERROR(PRODUCTOS[[#This Row],[CANT X MODULO]]*702,"")</f>
        <v>361.17899999999997</v>
      </c>
      <c r="Q206" s="3">
        <f>+SUMIFS(DETALLE_GD_1[CANTIDAD SOLICITADA],DETALLE_GD_1[CODIGO],PRODUCTOS[[#This Row],[CODIGO]])</f>
        <v>25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25</v>
      </c>
      <c r="T206" s="3">
        <f>+IFERROR(PRODUCTOS[[#This Row],[CANTIDAD RECIBIDA]]/PRODUCTOS[[#This Row],[CANT X MODULO]],"")</f>
        <v>48.590864917395535</v>
      </c>
      <c r="U206" s="3">
        <f>+SUMIFS(DETALLE_GD_1[VALOR TOTAL POR ITEM GD],DETALLE_GD_1[CODIGO],PRODUCTOS[[#This Row],[CODIGO]])</f>
        <v>402968</v>
      </c>
      <c r="V206" s="3">
        <f>+IFERROR(PRODUCTOS[[#This Row],[PRECIO DE COMPRA]]/PRODUCTOS[[#This Row],[CANT. COMPRADA]],"")</f>
        <v>16118.72</v>
      </c>
      <c r="W206" s="3">
        <f>+IFERROR(PRODUCTOS[[#This Row],[PRECIO COMPRA UNITARIO]]*PRODUCTOS[[#This Row],[PPTO FALTANTE]],"")</f>
        <v>5435361.3337599989</v>
      </c>
      <c r="X206" s="7">
        <f>+IFERROR(PRODUCTOS[[#This Row],[PROYECCION COMPRA]]/PRODUCTOS[[#This Row],[PPTO TOTAL]]-1,"")</f>
        <v>-7.2667842642016867E-2</v>
      </c>
      <c r="Y206" s="3">
        <f>+IFERROR((PRODUCTOS[[#This Row],[CANT X MODULO]]*704)-PRODUCTOS[[#This Row],[CANT. COMPRADA]],"")</f>
        <v>337.20799999999997</v>
      </c>
      <c r="Z206" s="17">
        <f>+IFERROR(PRODUCTOS[[#This Row],[CANT. COMPRADA]]/PRODUCTOS[[#This Row],[PPTO FALTANTE]],"")</f>
        <v>7.4138217361391201E-2</v>
      </c>
      <c r="AA206" s="3">
        <f>+IFERROR(PRODUCTOS[[#This Row],[PROYECCION COMPRA]]-(PRODUCTOS[[#This Row],[PPTO FALTANTE]]*PRODUCTOS[[#This Row],[PPTO]]),"")</f>
        <v>-21374.523240496404</v>
      </c>
      <c r="AB206" s="3">
        <f>+_xlfn.XLOOKUP(PRODUCTOS[[#This Row],[CODIGO]],DETALLE_GD_1[CODIGO],DETALLE_GD_1[VALOR PPTO],"",0)</f>
        <v>16182.1068</v>
      </c>
      <c r="AC206" s="3">
        <f>+AB206-PRODUCTOS[[#This Row],[PPTO_ACTUALIZADO]]</f>
        <v>3.7999991036485881E-5</v>
      </c>
    </row>
    <row r="207" spans="1:29" x14ac:dyDescent="0.25">
      <c r="A207">
        <v>1901038</v>
      </c>
      <c r="B207" t="s">
        <v>39</v>
      </c>
      <c r="C207" t="s">
        <v>544</v>
      </c>
      <c r="D207" t="s">
        <v>240</v>
      </c>
      <c r="E207" t="s">
        <v>404</v>
      </c>
      <c r="F207" s="2">
        <v>4197.4178750000001</v>
      </c>
      <c r="G207" s="6" t="s">
        <v>26</v>
      </c>
      <c r="H207" s="2">
        <v>4197.417875000001</v>
      </c>
      <c r="I207" t="b">
        <v>1</v>
      </c>
      <c r="J207" t="str">
        <f>+_xlfn.XLOOKUP(PRODUCTOS[[#This Row],[CODIGO]],P_CRITICOS[CODIGO],P_CRITICOS[DESC CORTA],"",0)</f>
        <v>AISLAN ROCA 90MM</v>
      </c>
      <c r="K207" t="str">
        <f>+IFERROR(IF(VLOOKUP(PRODUCTOS[[#This Row],[CODIGO]],P_CRITICOS[],3,0)="*","PRODUCTO CRITICO","NO CRITICO"),"NO CRITICO")</f>
        <v>PRODUCTO CRITICO</v>
      </c>
      <c r="L207" s="15">
        <f>+_xlfn.XLOOKUP(PRODUCTOS[[#This Row],[CODIGO]],BD_MODULO[Artículo],BD_MODULO[CUB_ACTUALIZADA],"",0)</f>
        <v>40.010249999999999</v>
      </c>
      <c r="M207" s="2">
        <f>+IFERROR(PRODUCTOS[[#This Row],[PPTO]]*PRODUCTOS[[#This Row],[CANT X MODULO]],"")</f>
        <v>167939.73853321874</v>
      </c>
      <c r="N207" s="2">
        <f>+IFERROR(PRODUCTOS[[#This Row],[PPTO X MODULO]]*32,"")</f>
        <v>5374071.6330629997</v>
      </c>
      <c r="O207" s="2">
        <f>+IFERROR(PRODUCTOS[[#This Row],[PPTO X TORRE]]*22,"")</f>
        <v>118229575.92738599</v>
      </c>
      <c r="P207" s="3">
        <f>+IFERROR(PRODUCTOS[[#This Row],[CANT X MODULO]]*702,"")</f>
        <v>28087.195499999998</v>
      </c>
      <c r="Q207" s="3">
        <f>+SUMIFS(DETALLE_GD_1[CANTIDAD SOLICITADA],DETALLE_GD_1[CODIGO],PRODUCTOS[[#This Row],[CODIGO]])</f>
        <v>1942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1942</v>
      </c>
      <c r="T207" s="3">
        <f>+IFERROR(PRODUCTOS[[#This Row],[CANTIDAD RECIBIDA]]/PRODUCTOS[[#This Row],[CANT X MODULO]],"")</f>
        <v>48.53756224967352</v>
      </c>
      <c r="U207" s="3">
        <f>+SUMIFS(DETALLE_GD_1[VALOR TOTAL POR ITEM GD],DETALLE_GD_1[CODIGO],PRODUCTOS[[#This Row],[CODIGO]])</f>
        <v>8900548</v>
      </c>
      <c r="V207" s="3">
        <f>+IFERROR(PRODUCTOS[[#This Row],[PRECIO DE COMPRA]]/PRODUCTOS[[#This Row],[CANT. COMPRADA]],"")</f>
        <v>4583.1864057672501</v>
      </c>
      <c r="W207" s="3">
        <f>+IFERROR(PRODUCTOS[[#This Row],[PRECIO COMPRA UNITARIO]]*PRODUCTOS[[#This Row],[PPTO FALTANTE]],"")</f>
        <v>120195053.45950978</v>
      </c>
      <c r="X207" s="7">
        <f>+IFERROR(PRODUCTOS[[#This Row],[PROYECCION COMPRA]]/PRODUCTOS[[#This Row],[PPTO TOTAL]]-1,"")</f>
        <v>1.6624245809110816E-2</v>
      </c>
      <c r="Y207" s="3">
        <f>+IFERROR((PRODUCTOS[[#This Row],[CANT X MODULO]]*704)-PRODUCTOS[[#This Row],[CANT. COMPRADA]],"")</f>
        <v>26225.216</v>
      </c>
      <c r="Z207" s="17">
        <f>+IFERROR(PRODUCTOS[[#This Row],[CANT. COMPRADA]]/PRODUCTOS[[#This Row],[PPTO FALTANTE]],"")</f>
        <v>7.4050867683987803E-2</v>
      </c>
      <c r="AA207" s="3">
        <f>+IFERROR(PRODUCTOS[[#This Row],[PROYECCION COMPRA]]-(PRODUCTOS[[#This Row],[PPTO FALTANTE]]*PRODUCTOS[[#This Row],[PPTO]]),"")</f>
        <v>10116863.045373768</v>
      </c>
      <c r="AB207" s="3">
        <f>+_xlfn.XLOOKUP(PRODUCTOS[[#This Row],[CODIGO]],DETALLE_GD_1[CODIGO],DETALLE_GD_1[VALOR PPTO],"",0)</f>
        <v>4197.4179000000004</v>
      </c>
      <c r="AC207" s="3">
        <f>+AB207-PRODUCTOS[[#This Row],[PPTO_ACTUALIZADO]]</f>
        <v>2.4999999368446879E-5</v>
      </c>
    </row>
    <row r="208" spans="1:29" x14ac:dyDescent="0.25">
      <c r="A208">
        <v>1805340</v>
      </c>
      <c r="B208" t="s">
        <v>298</v>
      </c>
      <c r="C208" t="s">
        <v>644</v>
      </c>
      <c r="D208" t="s">
        <v>244</v>
      </c>
      <c r="E208" t="s">
        <v>410</v>
      </c>
      <c r="F208" s="2">
        <v>19400</v>
      </c>
      <c r="G208" s="6" t="s">
        <v>31</v>
      </c>
      <c r="H208" s="2">
        <v>19400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20370</v>
      </c>
      <c r="N208" s="2">
        <f>+IFERROR(PRODUCTOS[[#This Row],[PPTO X MODULO]]*32,"")</f>
        <v>651840</v>
      </c>
      <c r="O208" s="2">
        <f>+IFERROR(PRODUCTOS[[#This Row],[PPTO X TORRE]]*22,"")</f>
        <v>14340480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970000</v>
      </c>
      <c r="V208" s="3">
        <f>+IFERROR(PRODUCTOS[[#This Row],[PRECIO DE COMPRA]]/PRODUCTOS[[#This Row],[CANT. COMPRADA]],"")</f>
        <v>19400</v>
      </c>
      <c r="W208" s="3">
        <f>+IFERROR(PRODUCTOS[[#This Row],[PRECIO COMPRA UNITARIO]]*PRODUCTOS[[#This Row],[PPTO FALTANTE]],"")</f>
        <v>13370480</v>
      </c>
      <c r="X208" s="7">
        <f>+IFERROR(PRODUCTOS[[#This Row],[PROYECCION COMPRA]]/PRODUCTOS[[#This Row],[PPTO TOTAL]]-1,"")</f>
        <v>-6.7640692640692612E-2</v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19400</v>
      </c>
      <c r="AC208" s="3">
        <f>+AB208-PRODUCTOS[[#This Row],[PPTO_ACTUALIZADO]]</f>
        <v>0</v>
      </c>
    </row>
    <row r="209" spans="1:29" x14ac:dyDescent="0.25">
      <c r="A209">
        <v>1103088</v>
      </c>
      <c r="B209" t="s">
        <v>491</v>
      </c>
      <c r="C209" t="s">
        <v>686</v>
      </c>
      <c r="D209" t="s">
        <v>355</v>
      </c>
      <c r="E209" t="s">
        <v>355</v>
      </c>
      <c r="G209" s="6" t="s">
        <v>355</v>
      </c>
      <c r="H209" s="2">
        <v>3134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0</v>
      </c>
      <c r="N209" s="2">
        <f>+IFERROR(PRODUCTOS[[#This Row],[PPTO X MODULO]]*32,"")</f>
        <v>0</v>
      </c>
      <c r="O209" s="2">
        <f>+IFERROR(PRODUCTOS[[#This Row],[PPTO X TORRE]]*22,"")</f>
        <v>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156700</v>
      </c>
      <c r="V209" s="3">
        <f>+IFERROR(PRODUCTOS[[#This Row],[PRECIO DE COMPRA]]/PRODUCTOS[[#This Row],[CANT. COMPRADA]],"")</f>
        <v>3134</v>
      </c>
      <c r="W209" s="3">
        <f>+IFERROR(PRODUCTOS[[#This Row],[PRECIO COMPRA UNITARIO]]*PRODUCTOS[[#This Row],[PPTO FALTANTE]],"")</f>
        <v>2159952.8000000003</v>
      </c>
      <c r="X209" s="7" t="str">
        <f>+IFERROR(PRODUCTOS[[#This Row],[PROYECCION COMPRA]]/PRODUCTOS[[#This Row],[PPTO TOTAL]]-1,"")</f>
        <v/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2159952.8000000003</v>
      </c>
      <c r="AB209" s="3">
        <f>+_xlfn.XLOOKUP(PRODUCTOS[[#This Row],[CODIGO]],DETALLE_GD_1[CODIGO],DETALLE_GD_1[VALOR PPTO],"",0)</f>
        <v>3134</v>
      </c>
      <c r="AC209" s="3">
        <f>+AB209-PRODUCTOS[[#This Row],[PPTO_ACTUALIZADO]]</f>
        <v>0</v>
      </c>
    </row>
    <row r="210" spans="1:29" x14ac:dyDescent="0.25">
      <c r="A210">
        <v>2302017</v>
      </c>
      <c r="B210" t="s">
        <v>156</v>
      </c>
      <c r="C210">
        <v>0</v>
      </c>
      <c r="D210" t="s">
        <v>244</v>
      </c>
      <c r="E210" t="s">
        <v>409</v>
      </c>
      <c r="F210" s="2">
        <v>81197.881578999994</v>
      </c>
      <c r="G210" s="6" t="s">
        <v>25</v>
      </c>
      <c r="H210" s="2">
        <v>81197.881578999979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0.7875000000000002</v>
      </c>
      <c r="M210" s="2">
        <f>+IFERROR(PRODUCTOS[[#This Row],[PPTO]]*PRODUCTOS[[#This Row],[CANT X MODULO]],"")</f>
        <v>63943.331743462513</v>
      </c>
      <c r="N210" s="2">
        <f>+IFERROR(PRODUCTOS[[#This Row],[PPTO X MODULO]]*32,"")</f>
        <v>2046186.6157908004</v>
      </c>
      <c r="O210" s="2">
        <f>+IFERROR(PRODUCTOS[[#This Row],[PPTO X TORRE]]*22,"")</f>
        <v>45016105.547397606</v>
      </c>
      <c r="P210" s="3">
        <f>+IFERROR(PRODUCTOS[[#This Row],[CANT X MODULO]]*702,"")</f>
        <v>552.82500000000016</v>
      </c>
      <c r="Q210" s="3">
        <f>+SUMIFS(DETALLE_GD_1[CANTIDAD SOLICITADA],DETALLE_GD_1[CODIGO],PRODUCTOS[[#This Row],[CODIGO]])</f>
        <v>37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37</v>
      </c>
      <c r="T210" s="3">
        <f>+IFERROR(PRODUCTOS[[#This Row],[CANTIDAD RECIBIDA]]/PRODUCTOS[[#This Row],[CANT X MODULO]],"")</f>
        <v>46.984126984126974</v>
      </c>
      <c r="U210" s="3">
        <f>+SUMIFS(DETALLE_GD_1[VALOR TOTAL POR ITEM GD],DETALLE_GD_1[CODIGO],PRODUCTOS[[#This Row],[CODIGO]])</f>
        <v>3043915</v>
      </c>
      <c r="V210" s="3">
        <f>+IFERROR(PRODUCTOS[[#This Row],[PRECIO DE COMPRA]]/PRODUCTOS[[#This Row],[CANT. COMPRADA]],"")</f>
        <v>82267.972972972973</v>
      </c>
      <c r="W210" s="3">
        <f>+IFERROR(PRODUCTOS[[#This Row],[PRECIO COMPRA UNITARIO]]*PRODUCTOS[[#This Row],[PPTO FALTANTE]],"")</f>
        <v>42565449.216216221</v>
      </c>
      <c r="X210" s="7">
        <f>+IFERROR(PRODUCTOS[[#This Row],[PROYECCION COMPRA]]/PRODUCTOS[[#This Row],[PPTO TOTAL]]-1,"")</f>
        <v>-5.4439545611094209E-2</v>
      </c>
      <c r="Y210" s="3">
        <f>+IFERROR((PRODUCTOS[[#This Row],[CANT X MODULO]]*704)-PRODUCTOS[[#This Row],[CANT. COMPRADA]],"")</f>
        <v>517.40000000000009</v>
      </c>
      <c r="Z210" s="17">
        <f>+IFERROR(PRODUCTOS[[#This Row],[CANT. COMPRADA]]/PRODUCTOS[[#This Row],[PPTO FALTANTE]],"")</f>
        <v>7.1511403169694621E-2</v>
      </c>
      <c r="AA210" s="3">
        <f>+IFERROR(PRODUCTOS[[#This Row],[PROYECCION COMPRA]]-(PRODUCTOS[[#This Row],[PPTO FALTANTE]]*PRODUCTOS[[#This Row],[PPTO]]),"")</f>
        <v>553665.28724161536</v>
      </c>
      <c r="AB210" s="3">
        <f>+_xlfn.XLOOKUP(PRODUCTOS[[#This Row],[CODIGO]],DETALLE_GD_1[CODIGO],DETALLE_GD_1[VALOR PPTO],"",0)</f>
        <v>81197.881599999993</v>
      </c>
      <c r="AC210" s="3">
        <f>+AB210-PRODUCTOS[[#This Row],[PPTO_ACTUALIZADO]]</f>
        <v>2.1000014385208488E-5</v>
      </c>
    </row>
    <row r="211" spans="1:29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715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715</v>
      </c>
      <c r="T212" s="3">
        <f>+IFERROR(PRODUCTOS[[#This Row],[CANTIDAD RECIBIDA]]/PRODUCTOS[[#This Row],[CANT X MODULO]],"")</f>
        <v>45.066338911474581</v>
      </c>
      <c r="U212" s="3">
        <f>+SUMIFS(DETALLE_GD_1[VALOR TOTAL POR ITEM GD],DETALLE_GD_1[CODIGO],PRODUCTOS[[#This Row],[CODIGO]])</f>
        <v>1930500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28226642.399999999</v>
      </c>
      <c r="X212" s="7">
        <f>+IFERROR(PRODUCTOS[[#This Row],[PROYECCION COMPRA]]/PRODUCTOS[[#This Row],[PPTO TOTAL]]-1,"")</f>
        <v>-6.4014202361137307E-2</v>
      </c>
      <c r="Y212" s="3">
        <f>+IFERROR((PRODUCTOS[[#This Row],[CANT X MODULO]]*704)-PRODUCTOS[[#This Row],[CANT. COMPRADA]],"")</f>
        <v>10454.312</v>
      </c>
      <c r="Z212" s="17">
        <f>+IFERROR(PRODUCTOS[[#This Row],[CANT. COMPRADA]]/PRODUCTOS[[#This Row],[PPTO FALTANTE]],"")</f>
        <v>6.8392831589491498E-2</v>
      </c>
      <c r="AA212" s="3">
        <f>+IFERROR(PRODUCTOS[[#This Row],[PROYECCION COMPRA]]-(PRODUCTOS[[#This Row],[PPTO FALTANTE]]*PRODUCTOS[[#This Row],[PPTO]]),"")</f>
        <v>14.583765234798193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>
        <v>307096</v>
      </c>
      <c r="B213" t="s">
        <v>249</v>
      </c>
      <c r="C213" t="s">
        <v>543</v>
      </c>
      <c r="D213" t="s">
        <v>244</v>
      </c>
      <c r="E213" t="s">
        <v>402</v>
      </c>
      <c r="F213" s="2">
        <v>2095.3501289999999</v>
      </c>
      <c r="G213" s="6" t="s">
        <v>137</v>
      </c>
      <c r="H213" s="2">
        <v>2095.3501289999986</v>
      </c>
      <c r="I213" t="b">
        <v>1</v>
      </c>
      <c r="J213" t="str">
        <f>+_xlfn.XLOOKUP(PRODUCTOS[[#This Row],[CODIGO]],P_CRITICOS[CODIGO],P_CRITICOS[DESC CORTA],"",0)</f>
        <v>CUBREJUNTA</v>
      </c>
      <c r="K213" t="str">
        <f>+IFERROR(IF(VLOOKUP(PRODUCTOS[[#This Row],[CODIGO]],P_CRITICOS[],3,0)="*","PRODUCTO CRITICO","NO CRITICO"),"NO CRITICO")</f>
        <v>PRODUCTO CRITICO</v>
      </c>
      <c r="L213" s="15">
        <f>+_xlfn.XLOOKUP(PRODUCTOS[[#This Row],[CODIGO]],BD_MODULO[Artículo],BD_MODULO[CUB_ACTUALIZADA],"",0)</f>
        <v>65.100000000000023</v>
      </c>
      <c r="M213" s="2">
        <f>+IFERROR(PRODUCTOS[[#This Row],[PPTO]]*PRODUCTOS[[#This Row],[CANT X MODULO]],"")</f>
        <v>136407.29339790004</v>
      </c>
      <c r="N213" s="2">
        <f>+IFERROR(PRODUCTOS[[#This Row],[PPTO X MODULO]]*32,"")</f>
        <v>4365033.3887328012</v>
      </c>
      <c r="O213" s="2">
        <f>+IFERROR(PRODUCTOS[[#This Row],[PPTO X TORRE]]*22,"")</f>
        <v>96030734.552121624</v>
      </c>
      <c r="P213" s="3">
        <f>+IFERROR(PRODUCTOS[[#This Row],[CANT X MODULO]]*702,"")</f>
        <v>45700.200000000019</v>
      </c>
      <c r="Q213" s="3">
        <f>+SUMIFS(DETALLE_GD_1[CANTIDAD SOLICITADA],DETALLE_GD_1[CODIGO],PRODUCTOS[[#This Row],[CODIGO]])</f>
        <v>2849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2849</v>
      </c>
      <c r="T213" s="3">
        <f>+IFERROR(PRODUCTOS[[#This Row],[CANTIDAD RECIBIDA]]/PRODUCTOS[[#This Row],[CANT X MODULO]],"")</f>
        <v>43.763440860215042</v>
      </c>
      <c r="U213" s="3">
        <f>+SUMIFS(DETALLE_GD_1[VALOR TOTAL POR ITEM GD],DETALLE_GD_1[CODIGO],PRODUCTOS[[#This Row],[CODIGO]])</f>
        <v>4712099</v>
      </c>
      <c r="V213" s="3">
        <f>+IFERROR(PRODUCTOS[[#This Row],[PRECIO DE COMPRA]]/PRODUCTOS[[#This Row],[CANT. COMPRADA]],"")</f>
        <v>1653.9484029484029</v>
      </c>
      <c r="W213" s="3">
        <f>+IFERROR(PRODUCTOS[[#This Row],[PRECIO COMPRA UNITARIO]]*PRODUCTOS[[#This Row],[PPTO FALTANTE]],"")</f>
        <v>71089017.886486515</v>
      </c>
      <c r="X213" s="7">
        <f>+IFERROR(PRODUCTOS[[#This Row],[PROYECCION COMPRA]]/PRODUCTOS[[#This Row],[PPTO TOTAL]]-1,"")</f>
        <v>-0.25972639678287313</v>
      </c>
      <c r="Y213" s="3">
        <f>+IFERROR((PRODUCTOS[[#This Row],[CANT X MODULO]]*704)-PRODUCTOS[[#This Row],[CANT. COMPRADA]],"")</f>
        <v>42981.400000000016</v>
      </c>
      <c r="Z213" s="17">
        <f>+IFERROR(PRODUCTOS[[#This Row],[CANT. COMPRADA]]/PRODUCTOS[[#This Row],[PPTO FALTANTE]],"")</f>
        <v>6.6284485847366514E-2</v>
      </c>
      <c r="AA213" s="3">
        <f>+IFERROR(PRODUCTOS[[#This Row],[PROYECCION COMPRA]]-(PRODUCTOS[[#This Row],[PPTO FALTANTE]]*PRODUCTOS[[#This Row],[PPTO]]),"")</f>
        <v>-18972064.148114115</v>
      </c>
      <c r="AB213" s="3">
        <f>+_xlfn.XLOOKUP(PRODUCTOS[[#This Row],[CODIGO]],DETALLE_GD_1[CODIGO],DETALLE_GD_1[VALOR PPTO],"",0)</f>
        <v>2095.3501000000001</v>
      </c>
      <c r="AC213" s="3">
        <f>+AB213-PRODUCTOS[[#This Row],[PPTO_ACTUALIZADO]]</f>
        <v>-2.8999998448853148E-5</v>
      </c>
    </row>
    <row r="214" spans="1:29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120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120</v>
      </c>
      <c r="T214" s="3">
        <f>+IFERROR(PRODUCTOS[[#This Row],[CANTIDAD RECIBIDA]]/PRODUCTOS[[#This Row],[CANT X MODULO]],"")</f>
        <v>38.095238095238088</v>
      </c>
      <c r="U214" s="3">
        <f>+SUMIFS(DETALLE_GD_1[VALOR TOTAL POR ITEM GD],DETALLE_GD_1[CODIGO],PRODUCTOS[[#This Row],[CODIGO]])</f>
        <v>362554</v>
      </c>
      <c r="V214" s="3">
        <f>+IFERROR(PRODUCTOS[[#This Row],[PRECIO DE COMPRA]]/PRODUCTOS[[#This Row],[CANT. COMPRADA]],"")</f>
        <v>3021.2833333333333</v>
      </c>
      <c r="W214" s="3">
        <f>+IFERROR(PRODUCTOS[[#This Row],[PRECIO COMPRA UNITARIO]]*PRODUCTOS[[#This Row],[PPTO FALTANTE]],"")</f>
        <v>6337443.9200000009</v>
      </c>
      <c r="X214" s="7">
        <f>+IFERROR(PRODUCTOS[[#This Row],[PROYECCION COMPRA]]/PRODUCTOS[[#This Row],[PPTO TOTAL]]-1,"")</f>
        <v>-5.4112408741501583E-2</v>
      </c>
      <c r="Y214" s="3">
        <f>+IFERROR((PRODUCTOS[[#This Row],[CANT X MODULO]]*704)-PRODUCTOS[[#This Row],[CANT. COMPRADA]],"")</f>
        <v>2097.6000000000004</v>
      </c>
      <c r="Z214" s="17">
        <f>+IFERROR(PRODUCTOS[[#This Row],[CANT. COMPRADA]]/PRODUCTOS[[#This Row],[PPTO FALTANTE]],"")</f>
        <v>5.7208237986270012E-2</v>
      </c>
      <c r="AA214" s="3">
        <f>+IFERROR(PRODUCTOS[[#This Row],[PROYECCION COMPRA]]-(PRODUCTOS[[#This Row],[PPTO FALTANTE]]*PRODUCTOS[[#This Row],[PPTO]]),"")</f>
        <v>0.97398559935390949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76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76</v>
      </c>
      <c r="T215" s="3">
        <f>+IFERROR(PRODUCTOS[[#This Row],[CANTIDAD RECIBIDA]]/PRODUCTOS[[#This Row],[CANT X MODULO]],"")</f>
        <v>36.190476190476183</v>
      </c>
      <c r="U215" s="3">
        <f>+SUMIFS(DETALLE_GD_1[VALOR TOTAL POR ITEM GD],DETALLE_GD_1[CODIGO],PRODUCTOS[[#This Row],[CODIGO]])</f>
        <v>3943418</v>
      </c>
      <c r="V215" s="3">
        <f>+IFERROR(PRODUCTOS[[#This Row],[PRECIO DE COMPRA]]/PRODUCTOS[[#This Row],[CANT. COMPRADA]],"")</f>
        <v>51887.07894736842</v>
      </c>
      <c r="W215" s="3">
        <f>+IFERROR(PRODUCTOS[[#This Row],[PRECIO COMPRA UNITARIO]]*PRODUCTOS[[#This Row],[PPTO FALTANTE]],"")</f>
        <v>72766439.515789494</v>
      </c>
      <c r="X215" s="7">
        <f>+IFERROR(PRODUCTOS[[#This Row],[PROYECCION COMPRA]]/PRODUCTOS[[#This Row],[PPTO TOTAL]]-1,"")</f>
        <v>-6.9922076748853423E-2</v>
      </c>
      <c r="Y215" s="3">
        <f>+IFERROR((PRODUCTOS[[#This Row],[CANT X MODULO]]*704)-PRODUCTOS[[#This Row],[CANT. COMPRADA]],"")</f>
        <v>1402.4000000000003</v>
      </c>
      <c r="Z215" s="17">
        <f>+IFERROR(PRODUCTOS[[#This Row],[CANT. COMPRADA]]/PRODUCTOS[[#This Row],[PPTO FALTANTE]],"")</f>
        <v>5.419281232173416E-2</v>
      </c>
      <c r="AA215" s="3">
        <f>+IFERROR(PRODUCTOS[[#This Row],[PROYECCION COMPRA]]-(PRODUCTOS[[#This Row],[PPTO FALTANTE]]*PRODUCTOS[[#This Row],[PPTO]]),"")</f>
        <v>-1448568.484210521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x14ac:dyDescent="0.25">
      <c r="A216">
        <v>412249</v>
      </c>
      <c r="B216" t="s">
        <v>33</v>
      </c>
      <c r="C216">
        <v>0</v>
      </c>
      <c r="D216" t="s">
        <v>240</v>
      </c>
      <c r="E216" t="s">
        <v>399</v>
      </c>
      <c r="F216" s="2">
        <v>1719.7190700000001</v>
      </c>
      <c r="G216" s="6" t="s">
        <v>355</v>
      </c>
      <c r="H216" s="2">
        <v>1719.7190700000001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22.05</v>
      </c>
      <c r="M216" s="2">
        <f>+IFERROR(PRODUCTOS[[#This Row],[PPTO]]*PRODUCTOS[[#This Row],[CANT X MODULO]],"")</f>
        <v>37919.805493500004</v>
      </c>
      <c r="N216" s="2">
        <f>+IFERROR(PRODUCTOS[[#This Row],[PPTO X MODULO]]*32,"")</f>
        <v>1213433.7757920001</v>
      </c>
      <c r="O216" s="2">
        <f>+IFERROR(PRODUCTOS[[#This Row],[PPTO X TORRE]]*22,"")</f>
        <v>26695543.067424003</v>
      </c>
      <c r="P216" s="3">
        <f>+IFERROR(PRODUCTOS[[#This Row],[CANT X MODULO]]*702,"")</f>
        <v>15479.1</v>
      </c>
      <c r="Q216" s="3">
        <f>+SUMIFS(DETALLE_GD_1[CANTIDAD SOLICITADA],DETALLE_GD_1[CODIGO],PRODUCTOS[[#This Row],[CODIGO]])</f>
        <v>772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772</v>
      </c>
      <c r="T216" s="3">
        <f>+IFERROR(PRODUCTOS[[#This Row],[CANTIDAD RECIBIDA]]/PRODUCTOS[[#This Row],[CANT X MODULO]],"")</f>
        <v>35.011337868480723</v>
      </c>
      <c r="U216" s="3">
        <f>+SUMIFS(DETALLE_GD_1[VALOR TOTAL POR ITEM GD],DETALLE_GD_1[CODIGO],PRODUCTOS[[#This Row],[CODIGO]])</f>
        <v>1327730</v>
      </c>
      <c r="V216" s="3">
        <f>+IFERROR(PRODUCTOS[[#This Row],[PRECIO DE COMPRA]]/PRODUCTOS[[#This Row],[CANT. COMPRADA]],"")</f>
        <v>1719.8575129533679</v>
      </c>
      <c r="W216" s="3">
        <f>+IFERROR(PRODUCTOS[[#This Row],[PRECIO COMPRA UNITARIO]]*PRODUCTOS[[#This Row],[PPTO FALTANTE]],"")</f>
        <v>25369962.14507772</v>
      </c>
      <c r="X216" s="7">
        <f>+IFERROR(PRODUCTOS[[#This Row],[PROYECCION COMPRA]]/PRODUCTOS[[#This Row],[PPTO TOTAL]]-1,"")</f>
        <v>-4.9655514368009301E-2</v>
      </c>
      <c r="Y216" s="3">
        <f>+IFERROR((PRODUCTOS[[#This Row],[CANT X MODULO]]*704)-PRODUCTOS[[#This Row],[CANT. COMPRADA]],"")</f>
        <v>14751.2</v>
      </c>
      <c r="Z216" s="17">
        <f>+IFERROR(PRODUCTOS[[#This Row],[CANT. COMPRADA]]/PRODUCTOS[[#This Row],[PPTO FALTANTE]],"")</f>
        <v>5.2334725310483214E-2</v>
      </c>
      <c r="AA216" s="3">
        <f>+IFERROR(PRODUCTOS[[#This Row],[PROYECCION COMPRA]]-(PRODUCTOS[[#This Row],[PPTO FALTANTE]]*PRODUCTOS[[#This Row],[PPTO]]),"")</f>
        <v>2042.1996937170625</v>
      </c>
      <c r="AB216" s="3">
        <f>+_xlfn.XLOOKUP(PRODUCTOS[[#This Row],[CODIGO]],DETALLE_GD_1[CODIGO],DETALLE_GD_1[VALOR PPTO],"",0)</f>
        <v>1719.7191</v>
      </c>
      <c r="AC216" s="3">
        <f>+AB216-PRODUCTOS[[#This Row],[PPTO_ACTUALIZADO]]</f>
        <v>2.9999999924257281E-5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99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99</v>
      </c>
      <c r="T227" s="3">
        <f>+IFERROR(PRODUCTOS[[#This Row],[CANTIDAD RECIBIDA]]/PRODUCTOS[[#This Row],[CANT X MODULO]],"")</f>
        <v>14.505494505494509</v>
      </c>
      <c r="U227" s="3">
        <f>+SUMIFS(DETALLE_GD_1[VALOR TOTAL POR ITEM GD],DETALLE_GD_1[CODIGO],PRODUCTOS[[#This Row],[CODIGO]])</f>
        <v>376223</v>
      </c>
      <c r="V227" s="3">
        <f>+IFERROR(PRODUCTOS[[#This Row],[PRECIO DE COMPRA]]/PRODUCTOS[[#This Row],[CANT. COMPRADA]],"")</f>
        <v>3800.2323232323233</v>
      </c>
      <c r="W227" s="3">
        <f>+IFERROR(PRODUCTOS[[#This Row],[PRECIO COMPRA UNITARIO]]*PRODUCTOS[[#This Row],[PPTO FALTANTE]],"")</f>
        <v>17883133.266666666</v>
      </c>
      <c r="X227" s="7">
        <f>+IFERROR(PRODUCTOS[[#This Row],[PROYECCION COMPRA]]/PRODUCTOS[[#This Row],[PPTO TOTAL]]-1,"")</f>
        <v>-2.0722616990601739E-2</v>
      </c>
      <c r="Y227" s="3">
        <f>+IFERROR((PRODUCTOS[[#This Row],[CANT X MODULO]]*704)-PRODUCTOS[[#This Row],[CANT. COMPRADA]],"")</f>
        <v>4705.7999999999993</v>
      </c>
      <c r="Z227" s="17">
        <f>+IFERROR(PRODUCTOS[[#This Row],[CANT. COMPRADA]]/PRODUCTOS[[#This Row],[PPTO FALTANTE]],"")</f>
        <v>2.103786816269285E-2</v>
      </c>
      <c r="AA227" s="3">
        <f>+IFERROR(PRODUCTOS[[#This Row],[PROYECCION COMPRA]]-(PRODUCTOS[[#This Row],[PPTO FALTANTE]]*PRODUCTOS[[#This Row],[PPTO]]),"")</f>
        <v>-2158.9070075303316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48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48</v>
      </c>
      <c r="T228" s="3">
        <f>+IFERROR(PRODUCTOS[[#This Row],[CANTIDAD RECIBIDA]]/PRODUCTOS[[#This Row],[CANT X MODULO]],"")</f>
        <v>13.897031680889413</v>
      </c>
      <c r="U228" s="3">
        <f>+SUMIFS(DETALLE_GD_1[VALOR TOTAL POR ITEM GD],DETALLE_GD_1[CODIGO],PRODUCTOS[[#This Row],[CODIGO]])</f>
        <v>1763869</v>
      </c>
      <c r="V228" s="3">
        <f>+IFERROR(PRODUCTOS[[#This Row],[PRECIO DE COMPRA]]/PRODUCTOS[[#This Row],[CANT. COMPRADA]],"")</f>
        <v>36747.270833333336</v>
      </c>
      <c r="W228" s="3">
        <f>+IFERROR(PRODUCTOS[[#This Row],[PRECIO COMPRA UNITARIO]]*PRODUCTOS[[#This Row],[PPTO FALTANTE]],"")</f>
        <v>87590735.96269998</v>
      </c>
      <c r="X228" s="7">
        <f>+IFERROR(PRODUCTOS[[#This Row],[PROYECCION COMPRA]]/PRODUCTOS[[#This Row],[PPTO TOTAL]]-1,"")</f>
        <v>-2.484966796481658E-2</v>
      </c>
      <c r="Y228" s="3">
        <f>+IFERROR((PRODUCTOS[[#This Row],[CANT X MODULO]]*704)-PRODUCTOS[[#This Row],[CANT. COMPRADA]],"")</f>
        <v>2383.5983999999994</v>
      </c>
      <c r="Z228" s="17">
        <f>+IFERROR(PRODUCTOS[[#This Row],[CANT. COMPRADA]]/PRODUCTOS[[#This Row],[PPTO FALTANTE]],"")</f>
        <v>2.0137620498486664E-2</v>
      </c>
      <c r="AA228" s="3">
        <f>+IFERROR(PRODUCTOS[[#This Row],[PROYECCION COMPRA]]-(PRODUCTOS[[#This Row],[PPTO FALTANTE]]*PRODUCTOS[[#This Row],[PPTO]]),"")</f>
        <v>-458955.55220611393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I114" sqref="I11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16238.279153354633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3004081.6433706069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10297.102302397341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1348920.4016140518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10297.102302397341</v>
      </c>
      <c r="Q17" s="3">
        <f>IFERROR(REG_STOCK[[#This Row],[VALOR UNITARIO]]*REG_STOCK[[#This Row],[PERDIDA O EN PROCESO]],"")</f>
        <v>637496.18527316314</v>
      </c>
      <c r="R17" s="3">
        <f>+REG_STOCK[[#This Row],[VALOR UNITARIO]]*REG_STOCK[[#This Row],[STOCK FISICO]]</f>
        <v>4098246.7163541419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10297.102302397341</v>
      </c>
      <c r="Q20" s="3">
        <f>IFERROR(REG_STOCK[[#This Row],[VALOR UNITARIO]]*REG_STOCK[[#This Row],[PERDIDA O EN PROCESO]],"")</f>
        <v>637496.18527316314</v>
      </c>
      <c r="R20" s="3">
        <f>+REG_STOCK[[#This Row],[VALOR UNITARIO]]*REG_STOCK[[#This Row],[STOCK FISICO]]</f>
        <v>370695.68288630428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16238.279153354633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1315300.6114217252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10297.102302397341</v>
      </c>
      <c r="Q30" s="3">
        <f>IFERROR(REG_STOCK[[#This Row],[VALOR UNITARIO]]*REG_STOCK[[#This Row],[PERDIDA O EN PROCESO]],"")</f>
        <v>637496.18527316314</v>
      </c>
      <c r="R30" s="3">
        <f>+REG_STOCK[[#This Row],[VALOR UNITARIO]]*REG_STOCK[[#This Row],[STOCK FISICO]]</f>
        <v>370695.68288630428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16238.279153354633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3377562.0638977638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10297.102302397341</v>
      </c>
      <c r="Q40" s="3">
        <f>IFERROR(REG_STOCK[[#This Row],[VALOR UNITARIO]]*REG_STOCK[[#This Row],[PERDIDA O EN PROCESO]],"")</f>
        <v>631732.79774110299</v>
      </c>
      <c r="R40" s="3">
        <f>+REG_STOCK[[#This Row],[VALOR UNITARIO]]*REG_STOCK[[#This Row],[STOCK FISICO]]</f>
        <v>4468942.3992404463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604285.22917928593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16238.279153354633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3166464.4349041535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10297.102302397341</v>
      </c>
      <c r="Q56" s="3">
        <f>IFERROR(REG_STOCK[[#This Row],[VALOR UNITARIO]]*REG_STOCK[[#This Row],[PERDIDA O EN PROCESO]],"")</f>
        <v>631732.79774110299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602499.24392690358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16238.279153354633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682007.72444089456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10297.102302397341</v>
      </c>
      <c r="Q72" s="3">
        <f>IFERROR(REG_STOCK[[#This Row],[VALOR UNITARIO]]*REG_STOCK[[#This Row],[PERDIDA O EN PROCESO]],"")</f>
        <v>629262.77451307711</v>
      </c>
      <c r="R72" s="3">
        <f>+REG_STOCK[[#This Row],[VALOR UNITARIO]]*REG_STOCK[[#This Row],[STOCK FISICO]]</f>
        <v>1523971.1407548066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602142.04687642702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16238.279153354633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2890413.6892971247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10297.102302397341</v>
      </c>
      <c r="Q88" s="3">
        <f>IFERROR(REG_STOCK[[#This Row],[VALOR UNITARIO]]*REG_STOCK[[#This Row],[PERDIDA O EN PROCESO]],"")</f>
        <v>626792.75128505134</v>
      </c>
      <c r="R88" s="3">
        <f>+REG_STOCK[[#This Row],[VALOR UNITARIO]]*REG_STOCK[[#This Row],[STOCK FISICO]]</f>
        <v>1482782.7315452171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599488.58307288738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16238.279153354633</v>
      </c>
      <c r="Q95" s="3">
        <f>IFERROR(REG_STOCK[[#This Row],[VALOR UNITARIO]]*REG_STOCK[[#This Row],[PERDIDA O EN PROCESO]],"")</f>
        <v>1002239.5962955742</v>
      </c>
      <c r="R95" s="3">
        <f>+REG_STOCK[[#This Row],[VALOR UNITARIO]]*REG_STOCK[[#This Row],[STOCK FISICO]]</f>
        <v>3539944.8554313099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4213</v>
      </c>
      <c r="J104">
        <f>+REG_STOCK[[#This Row],[SOLICITADO A TF]]-REG_STOCK[[#This Row],[STOCK FISICO]]</f>
        <v>4069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117.43145743145743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121.5873015873016</v>
      </c>
      <c r="O104" s="3">
        <f>IF($V$2-REG_STOCK[[#This Row],[ALCANCE FISICO]]&gt;0,"",($V$2-REG_STOCK[[#This Row],[ALCANCE FISICO]]/REG_STOCK[[#This Row],[CUBICACION PPTO.]]))</f>
        <v>60.490986967177442</v>
      </c>
      <c r="P104" s="3">
        <f>+_xlfn.XLOOKUP(REG_STOCK[[#This Row],[CODIGO]],PRODUCTOS[CODIGO],PRODUCTOS[PRECIO COMPRA UNITARIO],"",0)</f>
        <v>10297.102302397341</v>
      </c>
      <c r="Q104" s="3">
        <f>IFERROR(REG_STOCK[[#This Row],[VALOR UNITARIO]]*REG_STOCK[[#This Row],[PERDIDA O EN PROCESO]],"")</f>
        <v>622881.88117401034</v>
      </c>
      <c r="R104" s="3">
        <f>+REG_STOCK[[#This Row],[VALOR UNITARIO]]*REG_STOCK[[#This Row],[STOCK FISICO]]</f>
        <v>1482782.7315452171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4801</v>
      </c>
      <c r="J108">
        <f>+REG_STOCK[[#This Row],[SOLICITADO A TF]]-REG_STOCK[[#This Row],[STOCK FISICO]]</f>
        <v>4422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92.813852813852861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100.76872622327173</v>
      </c>
      <c r="O108" s="3">
        <f>IF($V$2-REG_STOCK[[#This Row],[ALCANCE FISICO]]&gt;0,"",($V$2-REG_STOCK[[#This Row],[ALCANCE FISICO]]/REG_STOCK[[#This Row],[CUBICACION PPTO.]]))</f>
        <v>61.884953929460387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597345.40077002859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16238.279153354633</v>
      </c>
      <c r="Q111" s="3">
        <f>IFERROR(REG_STOCK[[#This Row],[VALOR UNITARIO]]*REG_STOCK[[#This Row],[PERDIDA O EN PROCESO]],"")</f>
        <v>999909.81314239209</v>
      </c>
      <c r="R111" s="3">
        <f>+REG_STOCK[[#This Row],[VALOR UNITARIO]]*REG_STOCK[[#This Row],[STOCK FISICO]]</f>
        <v>3686089.367811502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3196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92.236652236652262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65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80" t="s">
        <v>15</v>
      </c>
      <c r="D2" s="38">
        <v>10</v>
      </c>
      <c r="E2" s="80" t="s">
        <v>16</v>
      </c>
      <c r="F2">
        <v>304101</v>
      </c>
      <c r="G2" s="80" t="s">
        <v>17</v>
      </c>
      <c r="H2" s="80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1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80" t="s">
        <v>15</v>
      </c>
      <c r="D3" s="38">
        <v>10</v>
      </c>
      <c r="E3" s="80" t="s">
        <v>16</v>
      </c>
      <c r="F3">
        <v>701040</v>
      </c>
      <c r="G3" s="80" t="s">
        <v>19</v>
      </c>
      <c r="H3" s="80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1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80" t="s">
        <v>15</v>
      </c>
      <c r="D4" s="38">
        <v>10</v>
      </c>
      <c r="E4" s="80" t="s">
        <v>16</v>
      </c>
      <c r="F4">
        <v>302044</v>
      </c>
      <c r="G4" s="80" t="s">
        <v>247</v>
      </c>
      <c r="H4" s="80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1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80" t="s">
        <v>15</v>
      </c>
      <c r="D5" s="38">
        <v>10</v>
      </c>
      <c r="E5" s="80" t="s">
        <v>16</v>
      </c>
      <c r="F5" t="s">
        <v>21</v>
      </c>
      <c r="G5" s="80" t="s">
        <v>22</v>
      </c>
      <c r="H5" s="80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1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80" t="s">
        <v>15</v>
      </c>
      <c r="D6" s="38">
        <v>10</v>
      </c>
      <c r="E6" s="80" t="s">
        <v>16</v>
      </c>
      <c r="F6">
        <v>304014</v>
      </c>
      <c r="G6" s="80" t="s">
        <v>23</v>
      </c>
      <c r="H6" s="80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1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80" t="s">
        <v>15</v>
      </c>
      <c r="D7" s="38">
        <v>10</v>
      </c>
      <c r="E7" s="80" t="s">
        <v>16</v>
      </c>
      <c r="F7">
        <v>2302098</v>
      </c>
      <c r="G7" s="80" t="s">
        <v>24</v>
      </c>
      <c r="H7" s="80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1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80" t="s">
        <v>15</v>
      </c>
      <c r="D8" s="38">
        <v>10</v>
      </c>
      <c r="E8" s="80" t="s">
        <v>16</v>
      </c>
      <c r="F8">
        <v>1901008</v>
      </c>
      <c r="G8" s="80" t="s">
        <v>278</v>
      </c>
      <c r="H8" s="80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1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80" t="s">
        <v>15</v>
      </c>
      <c r="D9" s="38">
        <v>10</v>
      </c>
      <c r="E9" s="80" t="s">
        <v>16</v>
      </c>
      <c r="F9">
        <v>1901505</v>
      </c>
      <c r="G9" s="80" t="s">
        <v>27</v>
      </c>
      <c r="H9" s="80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1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80" t="s">
        <v>15</v>
      </c>
      <c r="D10" s="38">
        <v>10</v>
      </c>
      <c r="E10" s="80" t="s">
        <v>29</v>
      </c>
      <c r="F10">
        <v>407011</v>
      </c>
      <c r="G10" s="80" t="s">
        <v>30</v>
      </c>
      <c r="H10" s="8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1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80" t="s">
        <v>15</v>
      </c>
      <c r="D11" s="38">
        <v>10</v>
      </c>
      <c r="E11" s="80" t="s">
        <v>29</v>
      </c>
      <c r="F11">
        <v>407117</v>
      </c>
      <c r="G11" s="80" t="s">
        <v>32</v>
      </c>
      <c r="H11" s="80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1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80" t="s">
        <v>15</v>
      </c>
      <c r="D12" s="38">
        <v>10</v>
      </c>
      <c r="E12" s="80" t="s">
        <v>29</v>
      </c>
      <c r="F12">
        <v>412249</v>
      </c>
      <c r="G12" s="80" t="s">
        <v>33</v>
      </c>
      <c r="H12" s="80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1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80" t="s">
        <v>15</v>
      </c>
      <c r="D13" s="38">
        <v>10</v>
      </c>
      <c r="E13" s="80" t="s">
        <v>29</v>
      </c>
      <c r="F13" t="s">
        <v>34</v>
      </c>
      <c r="G13" s="80" t="s">
        <v>35</v>
      </c>
      <c r="H13" s="80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1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80" t="s">
        <v>15</v>
      </c>
      <c r="D14" s="38">
        <v>11</v>
      </c>
      <c r="E14" s="80" t="s">
        <v>16</v>
      </c>
      <c r="F14">
        <v>304002</v>
      </c>
      <c r="G14" s="80" t="s">
        <v>37</v>
      </c>
      <c r="H14" s="80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1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80" t="s">
        <v>15</v>
      </c>
      <c r="D15" s="38">
        <v>11</v>
      </c>
      <c r="E15" s="80" t="s">
        <v>16</v>
      </c>
      <c r="F15">
        <v>701084</v>
      </c>
      <c r="G15" s="80" t="s">
        <v>38</v>
      </c>
      <c r="H15" s="80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1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80" t="s">
        <v>15</v>
      </c>
      <c r="D16" s="38">
        <v>11</v>
      </c>
      <c r="E16" s="80" t="s">
        <v>16</v>
      </c>
      <c r="F16">
        <v>1901008</v>
      </c>
      <c r="G16" s="80" t="s">
        <v>278</v>
      </c>
      <c r="H16" s="80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1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80" t="s">
        <v>15</v>
      </c>
      <c r="D17" s="38">
        <v>11</v>
      </c>
      <c r="E17" s="80" t="s">
        <v>16</v>
      </c>
      <c r="F17">
        <v>1901038</v>
      </c>
      <c r="G17" s="80" t="s">
        <v>39</v>
      </c>
      <c r="H17" s="80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1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80" t="s">
        <v>15</v>
      </c>
      <c r="D18" s="38">
        <v>11</v>
      </c>
      <c r="E18" s="80" t="s">
        <v>16</v>
      </c>
      <c r="F18">
        <v>701040</v>
      </c>
      <c r="G18" s="80" t="s">
        <v>19</v>
      </c>
      <c r="H18" s="80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1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80" t="s">
        <v>15</v>
      </c>
      <c r="D19" s="38">
        <v>11</v>
      </c>
      <c r="E19" s="80" t="s">
        <v>16</v>
      </c>
      <c r="F19">
        <v>412280</v>
      </c>
      <c r="G19" s="80" t="s">
        <v>40</v>
      </c>
      <c r="H19" s="80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1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80" t="s">
        <v>15</v>
      </c>
      <c r="D20" s="38">
        <v>11</v>
      </c>
      <c r="E20" s="80" t="s">
        <v>16</v>
      </c>
      <c r="F20">
        <v>412260</v>
      </c>
      <c r="G20" s="80" t="s">
        <v>41</v>
      </c>
      <c r="H20" s="8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1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80" t="s">
        <v>15</v>
      </c>
      <c r="D21" s="38">
        <v>11</v>
      </c>
      <c r="E21" s="80" t="s">
        <v>42</v>
      </c>
      <c r="F21">
        <v>407011</v>
      </c>
      <c r="G21" s="80" t="s">
        <v>30</v>
      </c>
      <c r="H21" s="80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1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80" t="s">
        <v>15</v>
      </c>
      <c r="D22" s="38">
        <v>11</v>
      </c>
      <c r="E22" s="80" t="s">
        <v>16</v>
      </c>
      <c r="F22">
        <v>407185</v>
      </c>
      <c r="G22" s="80" t="s">
        <v>43</v>
      </c>
      <c r="H22" s="80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1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80" t="s">
        <v>15</v>
      </c>
      <c r="D23" s="38">
        <v>11</v>
      </c>
      <c r="E23" s="80" t="s">
        <v>16</v>
      </c>
      <c r="F23">
        <v>804070</v>
      </c>
      <c r="G23" s="80" t="s">
        <v>44</v>
      </c>
      <c r="H23" s="80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1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80" t="s">
        <v>15</v>
      </c>
      <c r="D24" s="38">
        <v>11</v>
      </c>
      <c r="E24" s="80" t="s">
        <v>16</v>
      </c>
      <c r="F24" t="s">
        <v>45</v>
      </c>
      <c r="G24" s="80" t="s">
        <v>360</v>
      </c>
      <c r="H24" s="80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1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80" t="s">
        <v>15</v>
      </c>
      <c r="D25" s="38">
        <v>11</v>
      </c>
      <c r="E25" s="80" t="s">
        <v>378</v>
      </c>
      <c r="F25">
        <v>1703006</v>
      </c>
      <c r="G25" s="80" t="s">
        <v>48</v>
      </c>
      <c r="H25" s="80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1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80" t="s">
        <v>15</v>
      </c>
      <c r="D26" s="38">
        <v>11</v>
      </c>
      <c r="E26" s="80" t="s">
        <v>378</v>
      </c>
      <c r="F26">
        <v>1703046</v>
      </c>
      <c r="G26" s="80" t="s">
        <v>49</v>
      </c>
      <c r="H26" s="80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1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80" t="s">
        <v>15</v>
      </c>
      <c r="D27" s="38">
        <v>11</v>
      </c>
      <c r="E27" s="80" t="s">
        <v>378</v>
      </c>
      <c r="F27">
        <v>1801035</v>
      </c>
      <c r="G27" s="80" t="s">
        <v>50</v>
      </c>
      <c r="H27" s="80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1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80" t="s">
        <v>15</v>
      </c>
      <c r="D28" s="38">
        <v>11</v>
      </c>
      <c r="E28" s="80" t="s">
        <v>378</v>
      </c>
      <c r="F28">
        <v>1801229</v>
      </c>
      <c r="G28" s="80" t="s">
        <v>259</v>
      </c>
      <c r="H28" s="80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1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80" t="s">
        <v>15</v>
      </c>
      <c r="D29" s="38">
        <v>11</v>
      </c>
      <c r="E29" s="80" t="s">
        <v>378</v>
      </c>
      <c r="F29">
        <v>1801230</v>
      </c>
      <c r="G29" s="80" t="s">
        <v>51</v>
      </c>
      <c r="H29" s="80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1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80" t="s">
        <v>15</v>
      </c>
      <c r="D30" s="38">
        <v>11</v>
      </c>
      <c r="E30" s="80" t="s">
        <v>378</v>
      </c>
      <c r="F30">
        <v>1808149</v>
      </c>
      <c r="G30" s="80" t="s">
        <v>52</v>
      </c>
      <c r="H30" s="8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1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80" t="s">
        <v>15</v>
      </c>
      <c r="D31" s="38">
        <v>11</v>
      </c>
      <c r="E31" s="80" t="s">
        <v>378</v>
      </c>
      <c r="F31">
        <v>1801020</v>
      </c>
      <c r="G31" s="80" t="s">
        <v>53</v>
      </c>
      <c r="H31" s="80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1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80" t="s">
        <v>15</v>
      </c>
      <c r="D32" s="38">
        <v>11</v>
      </c>
      <c r="E32" s="80" t="s">
        <v>378</v>
      </c>
      <c r="F32">
        <v>4212234</v>
      </c>
      <c r="G32" s="80" t="s">
        <v>54</v>
      </c>
      <c r="H32" s="80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1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80" t="s">
        <v>15</v>
      </c>
      <c r="D33" s="38">
        <v>11</v>
      </c>
      <c r="E33" s="80" t="s">
        <v>378</v>
      </c>
      <c r="F33">
        <v>5316507</v>
      </c>
      <c r="G33" s="80" t="s">
        <v>55</v>
      </c>
      <c r="H33" s="80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1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80" t="s">
        <v>15</v>
      </c>
      <c r="D34" s="38">
        <v>11</v>
      </c>
      <c r="E34" s="80" t="s">
        <v>378</v>
      </c>
      <c r="F34">
        <v>5316509</v>
      </c>
      <c r="G34" s="80" t="s">
        <v>56</v>
      </c>
      <c r="H34" s="80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1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80" t="s">
        <v>15</v>
      </c>
      <c r="D35" s="38">
        <v>11</v>
      </c>
      <c r="E35" s="80" t="s">
        <v>378</v>
      </c>
      <c r="F35">
        <v>609008</v>
      </c>
      <c r="G35" s="80" t="s">
        <v>57</v>
      </c>
      <c r="H35" s="80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1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80" t="s">
        <v>15</v>
      </c>
      <c r="D36" s="38">
        <v>11</v>
      </c>
      <c r="E36" s="80" t="s">
        <v>378</v>
      </c>
      <c r="F36">
        <v>1610023</v>
      </c>
      <c r="G36" s="80" t="s">
        <v>351</v>
      </c>
      <c r="H36" s="80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1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80" t="s">
        <v>15</v>
      </c>
      <c r="D37" s="38">
        <v>11</v>
      </c>
      <c r="E37" s="80" t="s">
        <v>378</v>
      </c>
      <c r="F37">
        <v>5316481</v>
      </c>
      <c r="G37" s="80" t="s">
        <v>60</v>
      </c>
      <c r="H37" s="80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1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80" t="s">
        <v>15</v>
      </c>
      <c r="D38" s="38">
        <v>11</v>
      </c>
      <c r="E38" s="80" t="s">
        <v>378</v>
      </c>
      <c r="F38">
        <v>5316479</v>
      </c>
      <c r="G38" s="80" t="s">
        <v>61</v>
      </c>
      <c r="H38" s="80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1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80" t="s">
        <v>15</v>
      </c>
      <c r="D39" s="38">
        <v>11</v>
      </c>
      <c r="E39" s="80" t="s">
        <v>378</v>
      </c>
      <c r="F39">
        <v>5316482</v>
      </c>
      <c r="G39" s="80" t="s">
        <v>62</v>
      </c>
      <c r="H39" s="80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1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80" t="s">
        <v>15</v>
      </c>
      <c r="D40" s="38">
        <v>11</v>
      </c>
      <c r="E40" s="80" t="s">
        <v>63</v>
      </c>
      <c r="F40">
        <v>307030</v>
      </c>
      <c r="G40" s="80" t="s">
        <v>64</v>
      </c>
      <c r="H40" s="8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1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80" t="s">
        <v>15</v>
      </c>
      <c r="D41" s="38">
        <v>11</v>
      </c>
      <c r="E41" s="80" t="s">
        <v>63</v>
      </c>
      <c r="F41">
        <v>307031</v>
      </c>
      <c r="G41" s="80" t="s">
        <v>65</v>
      </c>
      <c r="H41" s="80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1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80" t="s">
        <v>15</v>
      </c>
      <c r="D42" s="38">
        <v>11</v>
      </c>
      <c r="E42" s="80" t="s">
        <v>63</v>
      </c>
      <c r="F42">
        <v>404184</v>
      </c>
      <c r="G42" s="80" t="s">
        <v>66</v>
      </c>
      <c r="H42" s="80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1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80" t="s">
        <v>15</v>
      </c>
      <c r="D43" s="38">
        <v>11</v>
      </c>
      <c r="E43" s="80" t="s">
        <v>63</v>
      </c>
      <c r="F43">
        <v>601121</v>
      </c>
      <c r="G43" s="80" t="s">
        <v>67</v>
      </c>
      <c r="H43" s="80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1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80" t="s">
        <v>15</v>
      </c>
      <c r="D44" s="38">
        <v>11</v>
      </c>
      <c r="E44" s="80" t="s">
        <v>63</v>
      </c>
      <c r="F44">
        <v>601122</v>
      </c>
      <c r="G44" s="80" t="s">
        <v>69</v>
      </c>
      <c r="H44" s="80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1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80" t="s">
        <v>15</v>
      </c>
      <c r="D45" s="38">
        <v>11</v>
      </c>
      <c r="E45" s="80" t="s">
        <v>63</v>
      </c>
      <c r="F45">
        <v>601123</v>
      </c>
      <c r="G45" s="80" t="s">
        <v>70</v>
      </c>
      <c r="H45" s="80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1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80" t="s">
        <v>15</v>
      </c>
      <c r="D46" s="38">
        <v>11</v>
      </c>
      <c r="E46" s="80" t="s">
        <v>63</v>
      </c>
      <c r="F46">
        <v>602060</v>
      </c>
      <c r="G46" s="80" t="s">
        <v>71</v>
      </c>
      <c r="H46" s="80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1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80" t="s">
        <v>15</v>
      </c>
      <c r="D47" s="38">
        <v>11</v>
      </c>
      <c r="E47" s="80" t="s">
        <v>63</v>
      </c>
      <c r="F47">
        <v>705028</v>
      </c>
      <c r="G47" s="80" t="s">
        <v>72</v>
      </c>
      <c r="H47" s="80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1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80" t="s">
        <v>15</v>
      </c>
      <c r="D48" s="38">
        <v>11</v>
      </c>
      <c r="E48" s="80" t="s">
        <v>63</v>
      </c>
      <c r="F48">
        <v>1801735</v>
      </c>
      <c r="G48" s="80" t="s">
        <v>73</v>
      </c>
      <c r="H48" s="80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1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80" t="s">
        <v>15</v>
      </c>
      <c r="D49" s="38">
        <v>11</v>
      </c>
      <c r="E49" s="80" t="s">
        <v>63</v>
      </c>
      <c r="F49">
        <v>2302119</v>
      </c>
      <c r="G49" s="80" t="s">
        <v>74</v>
      </c>
      <c r="H49" s="80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1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80" t="s">
        <v>75</v>
      </c>
      <c r="D50" s="38">
        <v>11</v>
      </c>
      <c r="E50" s="80" t="s">
        <v>379</v>
      </c>
      <c r="F50">
        <v>701022</v>
      </c>
      <c r="G50" s="80" t="s">
        <v>76</v>
      </c>
      <c r="H50" s="8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1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80" t="s">
        <v>75</v>
      </c>
      <c r="D51" s="38">
        <v>11</v>
      </c>
      <c r="E51" s="80" t="s">
        <v>379</v>
      </c>
      <c r="F51">
        <v>701015</v>
      </c>
      <c r="G51" s="80" t="s">
        <v>254</v>
      </c>
      <c r="H51" s="80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1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80" t="s">
        <v>15</v>
      </c>
      <c r="D52" s="38">
        <v>10</v>
      </c>
      <c r="E52" s="80" t="s">
        <v>379</v>
      </c>
      <c r="F52">
        <v>2502036</v>
      </c>
      <c r="G52" s="80" t="s">
        <v>77</v>
      </c>
      <c r="H52" s="80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1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80" t="s">
        <v>15</v>
      </c>
      <c r="D53" s="38">
        <v>10</v>
      </c>
      <c r="E53" s="80" t="s">
        <v>379</v>
      </c>
      <c r="F53">
        <v>302019</v>
      </c>
      <c r="G53" s="80" t="s">
        <v>78</v>
      </c>
      <c r="H53" s="80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1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80" t="s">
        <v>15</v>
      </c>
      <c r="D54" s="38">
        <v>10</v>
      </c>
      <c r="E54" s="80" t="s">
        <v>79</v>
      </c>
      <c r="F54">
        <v>304007</v>
      </c>
      <c r="G54" s="80" t="s">
        <v>80</v>
      </c>
      <c r="H54" s="80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1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80" t="s">
        <v>15</v>
      </c>
      <c r="D55" s="38">
        <v>10</v>
      </c>
      <c r="E55" s="80" t="s">
        <v>379</v>
      </c>
      <c r="F55">
        <v>5112589</v>
      </c>
      <c r="G55" s="80" t="s">
        <v>81</v>
      </c>
      <c r="H55" s="80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1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80" t="s">
        <v>15</v>
      </c>
      <c r="D56" s="38">
        <v>10</v>
      </c>
      <c r="E56" s="80" t="s">
        <v>379</v>
      </c>
      <c r="F56" t="s">
        <v>82</v>
      </c>
      <c r="G56" s="80" t="s">
        <v>83</v>
      </c>
      <c r="H56" s="80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1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80" t="s">
        <v>15</v>
      </c>
      <c r="D57" s="38">
        <v>10</v>
      </c>
      <c r="E57" s="80" t="s">
        <v>16</v>
      </c>
      <c r="F57">
        <v>302044</v>
      </c>
      <c r="G57" s="80" t="s">
        <v>247</v>
      </c>
      <c r="H57" s="80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1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80" t="s">
        <v>15</v>
      </c>
      <c r="D58" s="38">
        <v>10</v>
      </c>
      <c r="E58" s="80" t="s">
        <v>16</v>
      </c>
      <c r="F58">
        <v>302039</v>
      </c>
      <c r="G58" s="80" t="s">
        <v>84</v>
      </c>
      <c r="H58" s="80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1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80" t="s">
        <v>15</v>
      </c>
      <c r="D59" s="38">
        <v>10</v>
      </c>
      <c r="E59" s="80" t="s">
        <v>16</v>
      </c>
      <c r="F59" t="s">
        <v>21</v>
      </c>
      <c r="G59" s="80" t="s">
        <v>22</v>
      </c>
      <c r="H59" s="80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1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80" t="s">
        <v>15</v>
      </c>
      <c r="D60" s="38">
        <v>10</v>
      </c>
      <c r="E60" s="80" t="s">
        <v>16</v>
      </c>
      <c r="F60">
        <v>307275</v>
      </c>
      <c r="G60" s="80" t="s">
        <v>85</v>
      </c>
      <c r="H60" s="8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1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80" t="s">
        <v>15</v>
      </c>
      <c r="D61" s="38">
        <v>10</v>
      </c>
      <c r="E61" s="80" t="s">
        <v>16</v>
      </c>
      <c r="F61">
        <v>307252</v>
      </c>
      <c r="G61" s="80" t="s">
        <v>86</v>
      </c>
      <c r="H61" s="80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1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80" t="s">
        <v>15</v>
      </c>
      <c r="D62" s="38">
        <v>10</v>
      </c>
      <c r="E62" s="80" t="s">
        <v>16</v>
      </c>
      <c r="F62">
        <v>2502036</v>
      </c>
      <c r="G62" s="80" t="s">
        <v>77</v>
      </c>
      <c r="H62" s="80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1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80" t="s">
        <v>15</v>
      </c>
      <c r="D63" s="38">
        <v>10</v>
      </c>
      <c r="E63" s="80" t="s">
        <v>16</v>
      </c>
      <c r="F63">
        <v>302044</v>
      </c>
      <c r="G63" s="80" t="s">
        <v>247</v>
      </c>
      <c r="H63" s="80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1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80" t="s">
        <v>15</v>
      </c>
      <c r="D64" s="38">
        <v>10</v>
      </c>
      <c r="E64" s="80" t="s">
        <v>16</v>
      </c>
      <c r="F64">
        <v>307252</v>
      </c>
      <c r="G64" s="80" t="s">
        <v>86</v>
      </c>
      <c r="H64" s="80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1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80" t="s">
        <v>15</v>
      </c>
      <c r="D65" s="38">
        <v>11</v>
      </c>
      <c r="E65" s="80" t="s">
        <v>16</v>
      </c>
      <c r="F65" t="s">
        <v>87</v>
      </c>
      <c r="G65" s="80" t="s">
        <v>88</v>
      </c>
      <c r="H65" s="80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1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80" t="s">
        <v>15</v>
      </c>
      <c r="D66" s="38">
        <v>11</v>
      </c>
      <c r="E66" s="80" t="s">
        <v>16</v>
      </c>
      <c r="F66">
        <v>1405027</v>
      </c>
      <c r="G66" s="80" t="s">
        <v>89</v>
      </c>
      <c r="H66" s="80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1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80" t="s">
        <v>15</v>
      </c>
      <c r="D67" s="38">
        <v>11</v>
      </c>
      <c r="E67" s="80" t="s">
        <v>16</v>
      </c>
      <c r="F67">
        <v>1405026</v>
      </c>
      <c r="G67" s="80" t="s">
        <v>91</v>
      </c>
      <c r="H67" s="80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1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80" t="s">
        <v>15</v>
      </c>
      <c r="D68" s="38">
        <v>11</v>
      </c>
      <c r="E68" s="80" t="s">
        <v>16</v>
      </c>
      <c r="F68" t="s">
        <v>92</v>
      </c>
      <c r="G68" s="80" t="s">
        <v>93</v>
      </c>
      <c r="H68" s="80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1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80" t="s">
        <v>15</v>
      </c>
      <c r="D69" s="38">
        <v>11</v>
      </c>
      <c r="E69" s="80" t="s">
        <v>16</v>
      </c>
      <c r="F69" t="s">
        <v>94</v>
      </c>
      <c r="G69" s="80" t="s">
        <v>95</v>
      </c>
      <c r="H69" s="80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1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80" t="s">
        <v>15</v>
      </c>
      <c r="D70" s="38">
        <v>11</v>
      </c>
      <c r="E70" s="80" t="s">
        <v>16</v>
      </c>
      <c r="F70">
        <v>5316484</v>
      </c>
      <c r="G70" s="80" t="s">
        <v>96</v>
      </c>
      <c r="H70" s="8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1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80" t="s">
        <v>15</v>
      </c>
      <c r="D71" s="38">
        <v>11</v>
      </c>
      <c r="E71" s="80" t="s">
        <v>16</v>
      </c>
      <c r="F71">
        <v>5316483</v>
      </c>
      <c r="G71" s="80" t="s">
        <v>97</v>
      </c>
      <c r="H71" s="80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1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80" t="s">
        <v>15</v>
      </c>
      <c r="D72" s="38">
        <v>11</v>
      </c>
      <c r="E72" s="80" t="s">
        <v>16</v>
      </c>
      <c r="F72">
        <v>1801155</v>
      </c>
      <c r="G72" s="80" t="s">
        <v>98</v>
      </c>
      <c r="H72" s="80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1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80" t="s">
        <v>15</v>
      </c>
      <c r="D73" s="38">
        <v>11</v>
      </c>
      <c r="E73" s="80" t="s">
        <v>16</v>
      </c>
      <c r="F73">
        <v>1801154</v>
      </c>
      <c r="G73" s="80" t="s">
        <v>99</v>
      </c>
      <c r="H73" s="80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1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80" t="s">
        <v>15</v>
      </c>
      <c r="D74" s="38">
        <v>11</v>
      </c>
      <c r="E74" s="80" t="s">
        <v>16</v>
      </c>
      <c r="F74">
        <v>1101971</v>
      </c>
      <c r="G74" s="80" t="s">
        <v>100</v>
      </c>
      <c r="H74" s="80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1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80" t="s">
        <v>15</v>
      </c>
      <c r="D75" s="38">
        <v>11</v>
      </c>
      <c r="E75" s="80" t="s">
        <v>16</v>
      </c>
      <c r="F75">
        <v>1802005</v>
      </c>
      <c r="G75" s="80" t="s">
        <v>101</v>
      </c>
      <c r="H75" s="80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1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80" t="s">
        <v>15</v>
      </c>
      <c r="D76" s="38">
        <v>11</v>
      </c>
      <c r="E76" s="80" t="s">
        <v>16</v>
      </c>
      <c r="F76">
        <v>1808043</v>
      </c>
      <c r="G76" s="80" t="s">
        <v>102</v>
      </c>
      <c r="H76" s="80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1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80" t="s">
        <v>15</v>
      </c>
      <c r="D77" s="38">
        <v>11</v>
      </c>
      <c r="E77" s="80" t="s">
        <v>16</v>
      </c>
      <c r="F77">
        <v>1801236</v>
      </c>
      <c r="G77" s="80" t="s">
        <v>103</v>
      </c>
      <c r="H77" s="80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1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80" t="s">
        <v>15</v>
      </c>
      <c r="D78" s="38">
        <v>11</v>
      </c>
      <c r="E78" s="80" t="s">
        <v>16</v>
      </c>
      <c r="F78">
        <v>1801238</v>
      </c>
      <c r="G78" s="80" t="s">
        <v>104</v>
      </c>
      <c r="H78" s="80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1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80" t="s">
        <v>15</v>
      </c>
      <c r="D79" s="38">
        <v>11</v>
      </c>
      <c r="E79" s="80" t="s">
        <v>16</v>
      </c>
      <c r="F79">
        <v>1801011</v>
      </c>
      <c r="G79" s="80" t="s">
        <v>105</v>
      </c>
      <c r="H79" s="80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1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80" t="s">
        <v>15</v>
      </c>
      <c r="D80" s="38">
        <v>10</v>
      </c>
      <c r="E80" s="80" t="s">
        <v>16</v>
      </c>
      <c r="F80">
        <v>407423</v>
      </c>
      <c r="G80" s="80" t="s">
        <v>106</v>
      </c>
      <c r="H80" s="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1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80" t="s">
        <v>15</v>
      </c>
      <c r="D81" s="38">
        <v>10</v>
      </c>
      <c r="E81" s="80" t="s">
        <v>16</v>
      </c>
      <c r="F81">
        <v>407170</v>
      </c>
      <c r="G81" s="80" t="s">
        <v>107</v>
      </c>
      <c r="H81" s="80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1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80" t="s">
        <v>15</v>
      </c>
      <c r="D82" s="38">
        <v>10</v>
      </c>
      <c r="E82" s="80" t="s">
        <v>16</v>
      </c>
      <c r="F82">
        <v>304014</v>
      </c>
      <c r="G82" s="80" t="s">
        <v>23</v>
      </c>
      <c r="H82" s="80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1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80" t="s">
        <v>15</v>
      </c>
      <c r="D83" s="38">
        <v>10</v>
      </c>
      <c r="E83" s="80" t="s">
        <v>16</v>
      </c>
      <c r="F83">
        <v>1901505</v>
      </c>
      <c r="G83" s="80" t="s">
        <v>27</v>
      </c>
      <c r="H83" s="80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1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80" t="s">
        <v>15</v>
      </c>
      <c r="D84" s="38">
        <v>10</v>
      </c>
      <c r="E84" s="80" t="s">
        <v>16</v>
      </c>
      <c r="F84">
        <v>701040</v>
      </c>
      <c r="G84" s="80" t="s">
        <v>19</v>
      </c>
      <c r="H84" s="80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1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80" t="s">
        <v>15</v>
      </c>
      <c r="D85" s="38">
        <v>10</v>
      </c>
      <c r="E85" s="80" t="s">
        <v>16</v>
      </c>
      <c r="F85">
        <v>304007</v>
      </c>
      <c r="G85" s="80" t="s">
        <v>80</v>
      </c>
      <c r="H85" s="80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1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80" t="s">
        <v>15</v>
      </c>
      <c r="D86" s="38">
        <v>10</v>
      </c>
      <c r="E86" s="80" t="s">
        <v>16</v>
      </c>
      <c r="F86">
        <v>304101</v>
      </c>
      <c r="G86" s="80" t="s">
        <v>17</v>
      </c>
      <c r="H86" s="80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1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80" t="s">
        <v>15</v>
      </c>
      <c r="D87" s="38">
        <v>10</v>
      </c>
      <c r="E87" s="80" t="s">
        <v>16</v>
      </c>
      <c r="F87" t="s">
        <v>21</v>
      </c>
      <c r="G87" s="80" t="s">
        <v>22</v>
      </c>
      <c r="H87" s="80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1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80" t="s">
        <v>15</v>
      </c>
      <c r="D88" s="38">
        <v>10</v>
      </c>
      <c r="E88" s="80" t="s">
        <v>16</v>
      </c>
      <c r="F88">
        <v>302019</v>
      </c>
      <c r="G88" s="80" t="s">
        <v>78</v>
      </c>
      <c r="H88" s="80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1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80" t="s">
        <v>15</v>
      </c>
      <c r="D89" s="38">
        <v>10</v>
      </c>
      <c r="E89" s="80" t="s">
        <v>16</v>
      </c>
      <c r="F89">
        <v>302039</v>
      </c>
      <c r="G89" s="80" t="s">
        <v>84</v>
      </c>
      <c r="H89" s="80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1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80" t="s">
        <v>15</v>
      </c>
      <c r="D90" s="38">
        <v>10</v>
      </c>
      <c r="E90" s="80" t="s">
        <v>16</v>
      </c>
      <c r="F90">
        <v>302028</v>
      </c>
      <c r="G90" s="80" t="s">
        <v>246</v>
      </c>
      <c r="H90" s="8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1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80" t="s">
        <v>15</v>
      </c>
      <c r="D91" s="38">
        <v>10</v>
      </c>
      <c r="E91" s="80" t="s">
        <v>16</v>
      </c>
      <c r="F91">
        <v>302044</v>
      </c>
      <c r="G91" s="80" t="s">
        <v>247</v>
      </c>
      <c r="H91" s="80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1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80" t="s">
        <v>15</v>
      </c>
      <c r="D92" s="38">
        <v>10</v>
      </c>
      <c r="E92" s="80" t="s">
        <v>16</v>
      </c>
      <c r="F92">
        <v>408014</v>
      </c>
      <c r="G92" s="80" t="s">
        <v>108</v>
      </c>
      <c r="H92" s="80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1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80" t="s">
        <v>15</v>
      </c>
      <c r="D93" s="38">
        <v>10</v>
      </c>
      <c r="E93" s="80" t="s">
        <v>16</v>
      </c>
      <c r="F93">
        <v>408088</v>
      </c>
      <c r="G93" s="80" t="s">
        <v>109</v>
      </c>
      <c r="H93" s="80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1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80" t="s">
        <v>15</v>
      </c>
      <c r="D94" s="38">
        <v>10</v>
      </c>
      <c r="E94" s="80" t="s">
        <v>16</v>
      </c>
      <c r="F94">
        <v>410045</v>
      </c>
      <c r="G94" s="80" t="s">
        <v>110</v>
      </c>
      <c r="H94" s="80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1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80" t="s">
        <v>15</v>
      </c>
      <c r="D95" s="38">
        <v>10</v>
      </c>
      <c r="E95" s="80" t="s">
        <v>16</v>
      </c>
      <c r="F95">
        <v>2302098</v>
      </c>
      <c r="G95" s="80" t="s">
        <v>24</v>
      </c>
      <c r="H95" s="80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1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80" t="s">
        <v>15</v>
      </c>
      <c r="D96" s="38">
        <v>10</v>
      </c>
      <c r="E96" s="80" t="s">
        <v>16</v>
      </c>
      <c r="F96">
        <v>408071</v>
      </c>
      <c r="G96" s="80" t="s">
        <v>111</v>
      </c>
      <c r="H96" s="80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1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80" t="s">
        <v>15</v>
      </c>
      <c r="D97" s="38">
        <v>10</v>
      </c>
      <c r="E97" s="80" t="s">
        <v>16</v>
      </c>
      <c r="F97">
        <v>5309018</v>
      </c>
      <c r="G97" s="80" t="s">
        <v>112</v>
      </c>
      <c r="H97" s="80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1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80" t="s">
        <v>114</v>
      </c>
      <c r="D98" s="38">
        <v>10</v>
      </c>
      <c r="E98" s="80" t="s">
        <v>380</v>
      </c>
      <c r="F98">
        <v>408071</v>
      </c>
      <c r="G98" s="80" t="s">
        <v>111</v>
      </c>
      <c r="H98" s="80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1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80" t="s">
        <v>114</v>
      </c>
      <c r="D99" s="38">
        <v>10</v>
      </c>
      <c r="E99" s="80" t="s">
        <v>380</v>
      </c>
      <c r="F99">
        <v>302028</v>
      </c>
      <c r="G99" s="80" t="s">
        <v>246</v>
      </c>
      <c r="H99" s="80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1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80" t="s">
        <v>114</v>
      </c>
      <c r="D100" s="38">
        <v>10</v>
      </c>
      <c r="E100" s="80" t="s">
        <v>380</v>
      </c>
      <c r="F100">
        <v>302046</v>
      </c>
      <c r="G100" s="80" t="s">
        <v>115</v>
      </c>
      <c r="H100" s="8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1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80" t="s">
        <v>114</v>
      </c>
      <c r="D101" s="38">
        <v>10</v>
      </c>
      <c r="E101" s="80" t="s">
        <v>380</v>
      </c>
      <c r="F101">
        <v>302039</v>
      </c>
      <c r="G101" s="80" t="s">
        <v>84</v>
      </c>
      <c r="H101" s="80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1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80" t="s">
        <v>114</v>
      </c>
      <c r="D102" s="38">
        <v>10</v>
      </c>
      <c r="E102" s="80" t="s">
        <v>380</v>
      </c>
      <c r="F102">
        <v>304101</v>
      </c>
      <c r="G102" s="80" t="s">
        <v>17</v>
      </c>
      <c r="H102" s="80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1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80" t="s">
        <v>114</v>
      </c>
      <c r="D103" s="38">
        <v>10</v>
      </c>
      <c r="E103" s="80" t="s">
        <v>380</v>
      </c>
      <c r="F103">
        <v>304007</v>
      </c>
      <c r="G103" s="80" t="s">
        <v>80</v>
      </c>
      <c r="H103" s="80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1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80" t="s">
        <v>114</v>
      </c>
      <c r="D104" s="38">
        <v>10</v>
      </c>
      <c r="E104" s="80" t="s">
        <v>380</v>
      </c>
      <c r="F104">
        <v>701040</v>
      </c>
      <c r="G104" s="80" t="s">
        <v>19</v>
      </c>
      <c r="H104" s="80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1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80" t="s">
        <v>114</v>
      </c>
      <c r="D105" s="38">
        <v>10</v>
      </c>
      <c r="E105" s="80" t="s">
        <v>380</v>
      </c>
      <c r="F105">
        <v>701022</v>
      </c>
      <c r="G105" s="80" t="s">
        <v>76</v>
      </c>
      <c r="H105" s="80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1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80" t="s">
        <v>114</v>
      </c>
      <c r="D106" s="38">
        <v>10</v>
      </c>
      <c r="E106" s="80" t="s">
        <v>380</v>
      </c>
      <c r="F106">
        <v>1901505</v>
      </c>
      <c r="G106" s="80" t="s">
        <v>27</v>
      </c>
      <c r="H106" s="80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1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80" t="s">
        <v>114</v>
      </c>
      <c r="D107" s="38">
        <v>10</v>
      </c>
      <c r="E107" s="80" t="s">
        <v>380</v>
      </c>
      <c r="F107">
        <v>407170</v>
      </c>
      <c r="G107" s="80" t="s">
        <v>107</v>
      </c>
      <c r="H107" s="80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1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80" t="s">
        <v>114</v>
      </c>
      <c r="D108" s="38">
        <v>10</v>
      </c>
      <c r="E108" s="80" t="s">
        <v>380</v>
      </c>
      <c r="F108">
        <v>407423</v>
      </c>
      <c r="G108" s="80" t="s">
        <v>106</v>
      </c>
      <c r="H108" s="80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1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80" t="s">
        <v>114</v>
      </c>
      <c r="D109" s="38">
        <v>10</v>
      </c>
      <c r="E109" s="80" t="s">
        <v>380</v>
      </c>
      <c r="F109">
        <v>701015</v>
      </c>
      <c r="G109" s="80" t="s">
        <v>254</v>
      </c>
      <c r="H109" s="80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1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80" t="s">
        <v>15</v>
      </c>
      <c r="D110" s="38">
        <v>11</v>
      </c>
      <c r="E110" s="80" t="s">
        <v>16</v>
      </c>
      <c r="F110">
        <v>704092</v>
      </c>
      <c r="G110" s="80" t="s">
        <v>116</v>
      </c>
      <c r="H110" s="8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1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80" t="s">
        <v>15</v>
      </c>
      <c r="D111" s="38">
        <v>11</v>
      </c>
      <c r="E111" s="80" t="s">
        <v>16</v>
      </c>
      <c r="F111">
        <v>1101946</v>
      </c>
      <c r="G111" s="80" t="s">
        <v>117</v>
      </c>
      <c r="H111" s="80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1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80" t="s">
        <v>15</v>
      </c>
      <c r="D112" s="38">
        <v>11</v>
      </c>
      <c r="E112" s="80" t="s">
        <v>16</v>
      </c>
      <c r="F112">
        <v>1401065</v>
      </c>
      <c r="G112" s="80" t="s">
        <v>118</v>
      </c>
      <c r="H112" s="80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1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80" t="s">
        <v>15</v>
      </c>
      <c r="D113" s="38">
        <v>11</v>
      </c>
      <c r="E113" s="80" t="s">
        <v>16</v>
      </c>
      <c r="F113">
        <v>1105121</v>
      </c>
      <c r="G113" s="80" t="s">
        <v>119</v>
      </c>
      <c r="H113" s="80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1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80" t="s">
        <v>15</v>
      </c>
      <c r="D114" s="38">
        <v>11</v>
      </c>
      <c r="E114" s="80" t="s">
        <v>16</v>
      </c>
      <c r="F114">
        <v>1105122</v>
      </c>
      <c r="G114" s="80" t="s">
        <v>120</v>
      </c>
      <c r="H114" s="80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1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80" t="s">
        <v>15</v>
      </c>
      <c r="D115" s="38">
        <v>11</v>
      </c>
      <c r="E115" s="80" t="s">
        <v>121</v>
      </c>
      <c r="F115">
        <v>1801700</v>
      </c>
      <c r="G115" s="80" t="s">
        <v>122</v>
      </c>
      <c r="H115" s="80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1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80" t="s">
        <v>123</v>
      </c>
      <c r="D116" s="38">
        <v>11</v>
      </c>
      <c r="E116" s="80" t="s">
        <v>124</v>
      </c>
      <c r="F116">
        <v>1901229</v>
      </c>
      <c r="G116" s="80" t="s">
        <v>125</v>
      </c>
      <c r="H116" s="80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1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80" t="s">
        <v>123</v>
      </c>
      <c r="D117" s="38">
        <v>11</v>
      </c>
      <c r="E117" s="80" t="s">
        <v>124</v>
      </c>
      <c r="F117">
        <v>304014</v>
      </c>
      <c r="G117" s="80" t="s">
        <v>23</v>
      </c>
      <c r="H117" s="80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1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80" t="s">
        <v>123</v>
      </c>
      <c r="D118" s="38">
        <v>11</v>
      </c>
      <c r="E118" s="80" t="s">
        <v>124</v>
      </c>
      <c r="F118">
        <v>302048</v>
      </c>
      <c r="G118" s="80" t="s">
        <v>126</v>
      </c>
      <c r="H118" s="80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1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80" t="s">
        <v>123</v>
      </c>
      <c r="D119" s="38">
        <v>11</v>
      </c>
      <c r="E119" s="80" t="s">
        <v>124</v>
      </c>
      <c r="F119">
        <v>302044</v>
      </c>
      <c r="G119" s="80" t="s">
        <v>247</v>
      </c>
      <c r="H119" s="80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1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80" t="s">
        <v>123</v>
      </c>
      <c r="D120" s="38">
        <v>11</v>
      </c>
      <c r="E120" s="80" t="s">
        <v>124</v>
      </c>
      <c r="F120">
        <v>307256</v>
      </c>
      <c r="G120" s="80" t="s">
        <v>127</v>
      </c>
      <c r="H120" s="8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1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80" t="s">
        <v>123</v>
      </c>
      <c r="D121" s="38">
        <v>11</v>
      </c>
      <c r="E121" s="80" t="s">
        <v>124</v>
      </c>
      <c r="F121" t="s">
        <v>21</v>
      </c>
      <c r="G121" s="80" t="s">
        <v>22</v>
      </c>
      <c r="H121" s="80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1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80" t="s">
        <v>15</v>
      </c>
      <c r="D122" s="38">
        <v>11</v>
      </c>
      <c r="E122" s="80" t="s">
        <v>16</v>
      </c>
      <c r="F122">
        <v>408013</v>
      </c>
      <c r="G122" s="80" t="s">
        <v>128</v>
      </c>
      <c r="H122" s="80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1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80" t="s">
        <v>15</v>
      </c>
      <c r="D123" s="38">
        <v>11</v>
      </c>
      <c r="E123" s="80" t="s">
        <v>16</v>
      </c>
      <c r="F123">
        <v>601047</v>
      </c>
      <c r="G123" s="80" t="s">
        <v>129</v>
      </c>
      <c r="H123" s="80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1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80" t="s">
        <v>15</v>
      </c>
      <c r="D124" s="38">
        <v>11</v>
      </c>
      <c r="E124" s="80" t="s">
        <v>16</v>
      </c>
      <c r="F124">
        <v>704091</v>
      </c>
      <c r="G124" s="80" t="s">
        <v>130</v>
      </c>
      <c r="H124" s="80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1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80" t="s">
        <v>15</v>
      </c>
      <c r="D125" s="38">
        <v>11</v>
      </c>
      <c r="E125" s="80" t="s">
        <v>16</v>
      </c>
      <c r="F125">
        <v>704107</v>
      </c>
      <c r="G125" s="80" t="s">
        <v>131</v>
      </c>
      <c r="H125" s="80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1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80" t="s">
        <v>15</v>
      </c>
      <c r="D126" s="38">
        <v>11</v>
      </c>
      <c r="E126" s="80" t="s">
        <v>16</v>
      </c>
      <c r="F126">
        <v>2304003</v>
      </c>
      <c r="G126" s="80" t="s">
        <v>132</v>
      </c>
      <c r="H126" s="80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1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80" t="s">
        <v>15</v>
      </c>
      <c r="D127" s="38">
        <v>11</v>
      </c>
      <c r="E127" s="80" t="s">
        <v>16</v>
      </c>
      <c r="F127">
        <v>617016</v>
      </c>
      <c r="G127" s="80" t="s">
        <v>133</v>
      </c>
      <c r="H127" s="80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1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80" t="s">
        <v>15</v>
      </c>
      <c r="D128" s="38">
        <v>11</v>
      </c>
      <c r="E128" s="80" t="s">
        <v>16</v>
      </c>
      <c r="F128">
        <v>617057</v>
      </c>
      <c r="G128" s="80" t="s">
        <v>134</v>
      </c>
      <c r="H128" s="80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1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80" t="s">
        <v>15</v>
      </c>
      <c r="D129" s="38">
        <v>11</v>
      </c>
      <c r="E129" s="80" t="s">
        <v>16</v>
      </c>
      <c r="F129">
        <v>2302119</v>
      </c>
      <c r="G129" s="80" t="s">
        <v>74</v>
      </c>
      <c r="H129" s="80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1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80" t="s">
        <v>15</v>
      </c>
      <c r="D130" s="38">
        <v>11</v>
      </c>
      <c r="E130" s="80" t="s">
        <v>16</v>
      </c>
      <c r="F130">
        <v>609008</v>
      </c>
      <c r="G130" s="80" t="s">
        <v>57</v>
      </c>
      <c r="H130" s="8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1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80" t="s">
        <v>15</v>
      </c>
      <c r="D131" s="38">
        <v>11</v>
      </c>
      <c r="E131" s="80" t="s">
        <v>16</v>
      </c>
      <c r="F131">
        <v>617016</v>
      </c>
      <c r="G131" s="80" t="s">
        <v>133</v>
      </c>
      <c r="H131" s="80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1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80" t="s">
        <v>15</v>
      </c>
      <c r="D132" s="38">
        <v>11</v>
      </c>
      <c r="E132" s="80" t="s">
        <v>16</v>
      </c>
      <c r="F132">
        <v>617056</v>
      </c>
      <c r="G132" s="80" t="s">
        <v>135</v>
      </c>
      <c r="H132" s="80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1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80" t="s">
        <v>15</v>
      </c>
      <c r="D133" s="38">
        <v>11</v>
      </c>
      <c r="E133" s="80" t="s">
        <v>16</v>
      </c>
      <c r="F133">
        <v>617057</v>
      </c>
      <c r="G133" s="80" t="s">
        <v>134</v>
      </c>
      <c r="H133" s="80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1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80" t="s">
        <v>15</v>
      </c>
      <c r="D134" s="38">
        <v>11</v>
      </c>
      <c r="E134" s="80" t="s">
        <v>16</v>
      </c>
      <c r="F134">
        <v>701084</v>
      </c>
      <c r="G134" s="80" t="s">
        <v>38</v>
      </c>
      <c r="H134" s="80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1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80" t="s">
        <v>15</v>
      </c>
      <c r="D135" s="38">
        <v>11</v>
      </c>
      <c r="E135" s="80" t="s">
        <v>16</v>
      </c>
      <c r="F135">
        <v>701183</v>
      </c>
      <c r="G135" s="80" t="s">
        <v>136</v>
      </c>
      <c r="H135" s="80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1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80" t="s">
        <v>15</v>
      </c>
      <c r="D136" s="38">
        <v>11</v>
      </c>
      <c r="E136" s="80" t="s">
        <v>16</v>
      </c>
      <c r="F136" t="s">
        <v>138</v>
      </c>
      <c r="G136" s="80" t="s">
        <v>139</v>
      </c>
      <c r="H136" s="80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1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80" t="s">
        <v>15</v>
      </c>
      <c r="D137" s="38">
        <v>11</v>
      </c>
      <c r="E137" s="80" t="s">
        <v>16</v>
      </c>
      <c r="F137">
        <v>1802517</v>
      </c>
      <c r="G137" s="80" t="s">
        <v>141</v>
      </c>
      <c r="H137" s="80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1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80" t="s">
        <v>15</v>
      </c>
      <c r="D138" s="38">
        <v>11</v>
      </c>
      <c r="E138" s="80" t="s">
        <v>16</v>
      </c>
      <c r="F138">
        <v>2505058</v>
      </c>
      <c r="G138" s="80" t="s">
        <v>142</v>
      </c>
      <c r="H138" s="80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1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80" t="s">
        <v>15</v>
      </c>
      <c r="D139" s="38">
        <v>11</v>
      </c>
      <c r="E139" s="80" t="s">
        <v>16</v>
      </c>
      <c r="F139">
        <v>2505059</v>
      </c>
      <c r="G139" s="80" t="s">
        <v>143</v>
      </c>
      <c r="H139" s="80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1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80" t="s">
        <v>15</v>
      </c>
      <c r="D140" s="38">
        <v>11</v>
      </c>
      <c r="E140" s="80" t="s">
        <v>16</v>
      </c>
      <c r="F140">
        <v>408042</v>
      </c>
      <c r="G140" s="80" t="s">
        <v>144</v>
      </c>
      <c r="H140" s="8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1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80" t="s">
        <v>75</v>
      </c>
      <c r="D141" s="38">
        <v>11</v>
      </c>
      <c r="E141" s="80" t="s">
        <v>145</v>
      </c>
      <c r="F141">
        <v>410045</v>
      </c>
      <c r="G141" s="80" t="s">
        <v>110</v>
      </c>
      <c r="H141" s="80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1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80" t="s">
        <v>75</v>
      </c>
      <c r="D142" s="38">
        <v>11</v>
      </c>
      <c r="E142" s="80" t="s">
        <v>145</v>
      </c>
      <c r="F142">
        <v>302028</v>
      </c>
      <c r="G142" s="80" t="s">
        <v>246</v>
      </c>
      <c r="H142" s="80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1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80" t="s">
        <v>75</v>
      </c>
      <c r="D143" s="38">
        <v>11</v>
      </c>
      <c r="E143" s="80" t="s">
        <v>145</v>
      </c>
      <c r="F143">
        <v>302046</v>
      </c>
      <c r="G143" s="80" t="s">
        <v>115</v>
      </c>
      <c r="H143" s="80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1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80" t="s">
        <v>75</v>
      </c>
      <c r="D144" s="38">
        <v>11</v>
      </c>
      <c r="E144" s="80" t="s">
        <v>145</v>
      </c>
      <c r="F144">
        <v>304101</v>
      </c>
      <c r="G144" s="80" t="s">
        <v>17</v>
      </c>
      <c r="H144" s="80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1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80" t="s">
        <v>75</v>
      </c>
      <c r="D145" s="38">
        <v>11</v>
      </c>
      <c r="E145" s="80" t="s">
        <v>145</v>
      </c>
      <c r="F145">
        <v>304007</v>
      </c>
      <c r="G145" s="80" t="s">
        <v>80</v>
      </c>
      <c r="H145" s="80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1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80" t="s">
        <v>75</v>
      </c>
      <c r="D146" s="38">
        <v>11</v>
      </c>
      <c r="E146" s="80" t="s">
        <v>145</v>
      </c>
      <c r="F146">
        <v>304002</v>
      </c>
      <c r="G146" s="80" t="s">
        <v>37</v>
      </c>
      <c r="H146" s="80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1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80" t="s">
        <v>75</v>
      </c>
      <c r="D147" s="38">
        <v>11</v>
      </c>
      <c r="E147" s="80" t="s">
        <v>145</v>
      </c>
      <c r="F147">
        <v>701040</v>
      </c>
      <c r="G147" s="80" t="s">
        <v>19</v>
      </c>
      <c r="H147" s="80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1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80" t="s">
        <v>75</v>
      </c>
      <c r="D148" s="38">
        <v>11</v>
      </c>
      <c r="E148" s="80" t="s">
        <v>145</v>
      </c>
      <c r="F148">
        <v>1901505</v>
      </c>
      <c r="G148" s="80" t="s">
        <v>27</v>
      </c>
      <c r="H148" s="80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1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80" t="s">
        <v>75</v>
      </c>
      <c r="D149" s="38">
        <v>11</v>
      </c>
      <c r="E149" s="80" t="s">
        <v>145</v>
      </c>
      <c r="F149">
        <v>407170</v>
      </c>
      <c r="G149" s="80" t="s">
        <v>107</v>
      </c>
      <c r="H149" s="80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1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80" t="s">
        <v>75</v>
      </c>
      <c r="D150" s="38">
        <v>11</v>
      </c>
      <c r="E150" s="80" t="s">
        <v>145</v>
      </c>
      <c r="F150">
        <v>407423</v>
      </c>
      <c r="G150" s="80" t="s">
        <v>106</v>
      </c>
      <c r="H150" s="8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1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80" t="s">
        <v>75</v>
      </c>
      <c r="D151" s="38">
        <v>11</v>
      </c>
      <c r="E151" s="80" t="s">
        <v>145</v>
      </c>
      <c r="F151">
        <v>304014</v>
      </c>
      <c r="G151" s="80" t="s">
        <v>23</v>
      </c>
      <c r="H151" s="80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1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80" t="s">
        <v>75</v>
      </c>
      <c r="D152" s="38">
        <v>11</v>
      </c>
      <c r="E152" s="80" t="s">
        <v>145</v>
      </c>
      <c r="F152">
        <v>1901008</v>
      </c>
      <c r="G152" s="80" t="s">
        <v>278</v>
      </c>
      <c r="H152" s="80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1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80" t="s">
        <v>146</v>
      </c>
      <c r="D153" s="38">
        <v>11</v>
      </c>
      <c r="E153" s="80" t="s">
        <v>147</v>
      </c>
      <c r="F153">
        <v>302019</v>
      </c>
      <c r="G153" s="80" t="s">
        <v>78</v>
      </c>
      <c r="H153" s="80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1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80" t="s">
        <v>15</v>
      </c>
      <c r="D154" s="38">
        <v>11</v>
      </c>
      <c r="E154" s="80" t="s">
        <v>16</v>
      </c>
      <c r="F154">
        <v>307256</v>
      </c>
      <c r="G154" s="80" t="s">
        <v>127</v>
      </c>
      <c r="H154" s="80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1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80" t="s">
        <v>375</v>
      </c>
      <c r="D155" s="38">
        <v>11</v>
      </c>
      <c r="E155" s="80" t="s">
        <v>148</v>
      </c>
      <c r="F155">
        <v>1003500</v>
      </c>
      <c r="G155" s="80" t="s">
        <v>149</v>
      </c>
      <c r="H155" s="80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1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80" t="s">
        <v>15</v>
      </c>
      <c r="D156" s="38">
        <v>11</v>
      </c>
      <c r="E156" s="80" t="s">
        <v>16</v>
      </c>
      <c r="F156" t="s">
        <v>87</v>
      </c>
      <c r="G156" s="80" t="s">
        <v>88</v>
      </c>
      <c r="H156" s="80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1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80" t="s">
        <v>15</v>
      </c>
      <c r="D157" s="38">
        <v>11</v>
      </c>
      <c r="E157" s="80" t="s">
        <v>151</v>
      </c>
      <c r="F157">
        <v>409027</v>
      </c>
      <c r="G157" s="80" t="s">
        <v>152</v>
      </c>
      <c r="H157" s="80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1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80" t="s">
        <v>15</v>
      </c>
      <c r="D158" s="38">
        <v>11</v>
      </c>
      <c r="E158" s="80" t="s">
        <v>151</v>
      </c>
      <c r="F158" t="s">
        <v>153</v>
      </c>
      <c r="G158" s="80" t="s">
        <v>154</v>
      </c>
      <c r="H158" s="80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1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80" t="s">
        <v>15</v>
      </c>
      <c r="D159" s="38">
        <v>11</v>
      </c>
      <c r="E159" s="80" t="s">
        <v>151</v>
      </c>
      <c r="F159">
        <v>1902003</v>
      </c>
      <c r="G159" s="80" t="s">
        <v>155</v>
      </c>
      <c r="H159" s="80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1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80" t="s">
        <v>15</v>
      </c>
      <c r="D160" s="38">
        <v>11</v>
      </c>
      <c r="E160" s="80" t="s">
        <v>151</v>
      </c>
      <c r="F160">
        <v>1901038</v>
      </c>
      <c r="G160" s="80" t="s">
        <v>39</v>
      </c>
      <c r="H160" s="8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1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80" t="s">
        <v>15</v>
      </c>
      <c r="D161" s="38">
        <v>11</v>
      </c>
      <c r="E161" s="80" t="s">
        <v>151</v>
      </c>
      <c r="F161">
        <v>304002</v>
      </c>
      <c r="G161" s="80" t="s">
        <v>37</v>
      </c>
      <c r="H161" s="80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1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80" t="s">
        <v>15</v>
      </c>
      <c r="D162" s="38">
        <v>11</v>
      </c>
      <c r="E162" s="80" t="s">
        <v>151</v>
      </c>
      <c r="F162">
        <v>2302017</v>
      </c>
      <c r="G162" s="80" t="s">
        <v>156</v>
      </c>
      <c r="H162" s="80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1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80" t="s">
        <v>15</v>
      </c>
      <c r="D163" s="38">
        <v>11</v>
      </c>
      <c r="E163" s="80" t="s">
        <v>151</v>
      </c>
      <c r="F163">
        <v>409027</v>
      </c>
      <c r="G163" s="80" t="s">
        <v>152</v>
      </c>
      <c r="H163" s="80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1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80" t="s">
        <v>75</v>
      </c>
      <c r="D164" s="38">
        <v>11</v>
      </c>
      <c r="E164" s="80" t="s">
        <v>124</v>
      </c>
      <c r="F164">
        <v>2302098</v>
      </c>
      <c r="G164" s="80" t="s">
        <v>24</v>
      </c>
      <c r="H164" s="80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1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80" t="s">
        <v>75</v>
      </c>
      <c r="D165" s="38">
        <v>11</v>
      </c>
      <c r="E165" s="80" t="s">
        <v>124</v>
      </c>
      <c r="F165">
        <v>302044</v>
      </c>
      <c r="G165" s="80" t="s">
        <v>247</v>
      </c>
      <c r="H165" s="80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1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80" t="s">
        <v>75</v>
      </c>
      <c r="D166" s="38">
        <v>11</v>
      </c>
      <c r="E166" s="80" t="s">
        <v>124</v>
      </c>
      <c r="F166" t="s">
        <v>21</v>
      </c>
      <c r="G166" s="80" t="s">
        <v>22</v>
      </c>
      <c r="H166" s="80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1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80" t="s">
        <v>75</v>
      </c>
      <c r="D167" s="38">
        <v>11</v>
      </c>
      <c r="E167" s="80" t="s">
        <v>124</v>
      </c>
      <c r="F167">
        <v>304101</v>
      </c>
      <c r="G167" s="80" t="s">
        <v>17</v>
      </c>
      <c r="H167" s="80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1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80" t="s">
        <v>75</v>
      </c>
      <c r="D168" s="38">
        <v>11</v>
      </c>
      <c r="E168" s="80" t="s">
        <v>124</v>
      </c>
      <c r="F168">
        <v>1901505</v>
      </c>
      <c r="G168" s="80" t="s">
        <v>27</v>
      </c>
      <c r="H168" s="80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1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80" t="s">
        <v>75</v>
      </c>
      <c r="D169" s="38">
        <v>11</v>
      </c>
      <c r="E169" s="80" t="s">
        <v>124</v>
      </c>
      <c r="F169">
        <v>304014</v>
      </c>
      <c r="G169" s="80" t="s">
        <v>23</v>
      </c>
      <c r="H169" s="80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1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80" t="s">
        <v>15</v>
      </c>
      <c r="D170" s="38">
        <v>11</v>
      </c>
      <c r="E170" s="80" t="s">
        <v>16</v>
      </c>
      <c r="F170">
        <v>705028</v>
      </c>
      <c r="G170" s="80" t="s">
        <v>72</v>
      </c>
      <c r="H170" s="8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1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80" t="s">
        <v>15</v>
      </c>
      <c r="D171" s="38">
        <v>11</v>
      </c>
      <c r="E171" s="80" t="s">
        <v>157</v>
      </c>
      <c r="F171">
        <v>307263</v>
      </c>
      <c r="G171" s="80" t="s">
        <v>158</v>
      </c>
      <c r="H171" s="80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1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80" t="s">
        <v>15</v>
      </c>
      <c r="D172" s="38">
        <v>11</v>
      </c>
      <c r="E172" s="80" t="s">
        <v>16</v>
      </c>
      <c r="F172">
        <v>410045</v>
      </c>
      <c r="G172" s="80" t="s">
        <v>110</v>
      </c>
      <c r="H172" s="80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1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80" t="s">
        <v>15</v>
      </c>
      <c r="D173" s="38">
        <v>11</v>
      </c>
      <c r="E173" s="80" t="s">
        <v>16</v>
      </c>
      <c r="F173">
        <v>302028</v>
      </c>
      <c r="G173" s="80" t="s">
        <v>246</v>
      </c>
      <c r="H173" s="80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1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80" t="s">
        <v>15</v>
      </c>
      <c r="D174" s="38">
        <v>11</v>
      </c>
      <c r="E174" s="80" t="s">
        <v>16</v>
      </c>
      <c r="F174">
        <v>302046</v>
      </c>
      <c r="G174" s="80" t="s">
        <v>115</v>
      </c>
      <c r="H174" s="80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1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80" t="s">
        <v>15</v>
      </c>
      <c r="D175" s="38">
        <v>11</v>
      </c>
      <c r="E175" s="80" t="s">
        <v>16</v>
      </c>
      <c r="F175">
        <v>1901505</v>
      </c>
      <c r="G175" s="80" t="s">
        <v>27</v>
      </c>
      <c r="H175" s="80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1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80" t="s">
        <v>15</v>
      </c>
      <c r="D176" s="38">
        <v>11</v>
      </c>
      <c r="E176" s="80" t="s">
        <v>16</v>
      </c>
      <c r="F176">
        <v>307256</v>
      </c>
      <c r="G176" s="80" t="s">
        <v>127</v>
      </c>
      <c r="H176" s="80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1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80" t="s">
        <v>15</v>
      </c>
      <c r="D177" s="38">
        <v>1</v>
      </c>
      <c r="E177" s="80" t="s">
        <v>16</v>
      </c>
      <c r="F177">
        <v>302044</v>
      </c>
      <c r="G177" s="80" t="s">
        <v>247</v>
      </c>
      <c r="H177" s="80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1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80" t="s">
        <v>15</v>
      </c>
      <c r="D178" s="38">
        <v>1</v>
      </c>
      <c r="E178" s="80" t="s">
        <v>16</v>
      </c>
      <c r="F178" t="s">
        <v>21</v>
      </c>
      <c r="G178" s="80" t="s">
        <v>22</v>
      </c>
      <c r="H178" s="80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1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80" t="s">
        <v>15</v>
      </c>
      <c r="D179" s="38">
        <v>1</v>
      </c>
      <c r="E179" s="80" t="s">
        <v>16</v>
      </c>
      <c r="F179">
        <v>410126</v>
      </c>
      <c r="G179" s="80" t="s">
        <v>159</v>
      </c>
      <c r="H179" s="80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1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80" t="s">
        <v>15</v>
      </c>
      <c r="D180" s="38">
        <v>1</v>
      </c>
      <c r="E180" s="80" t="s">
        <v>16</v>
      </c>
      <c r="F180">
        <v>302028</v>
      </c>
      <c r="G180" s="80" t="s">
        <v>246</v>
      </c>
      <c r="H180" s="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1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80" t="s">
        <v>15</v>
      </c>
      <c r="D181" s="38">
        <v>1</v>
      </c>
      <c r="E181" s="80" t="s">
        <v>16</v>
      </c>
      <c r="F181">
        <v>302046</v>
      </c>
      <c r="G181" s="80" t="s">
        <v>115</v>
      </c>
      <c r="H181" s="80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1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80" t="s">
        <v>15</v>
      </c>
      <c r="D182" s="38">
        <v>1</v>
      </c>
      <c r="E182" s="80" t="s">
        <v>16</v>
      </c>
      <c r="F182">
        <v>408071</v>
      </c>
      <c r="G182" s="80" t="s">
        <v>111</v>
      </c>
      <c r="H182" s="80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1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80" t="s">
        <v>15</v>
      </c>
      <c r="D183" s="38">
        <v>1</v>
      </c>
      <c r="E183" s="80" t="s">
        <v>16</v>
      </c>
      <c r="F183">
        <v>701040</v>
      </c>
      <c r="G183" s="80" t="s">
        <v>19</v>
      </c>
      <c r="H183" s="80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1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80" t="s">
        <v>15</v>
      </c>
      <c r="D184" s="38">
        <v>1</v>
      </c>
      <c r="E184" s="80" t="s">
        <v>160</v>
      </c>
      <c r="F184">
        <v>304014</v>
      </c>
      <c r="G184" s="80" t="s">
        <v>23</v>
      </c>
      <c r="H184" s="80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1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80" t="s">
        <v>15</v>
      </c>
      <c r="D185" s="38">
        <v>1</v>
      </c>
      <c r="E185" s="80" t="s">
        <v>16</v>
      </c>
      <c r="F185">
        <v>2505058</v>
      </c>
      <c r="G185" s="80" t="s">
        <v>142</v>
      </c>
      <c r="H185" s="80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1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80" t="s">
        <v>15</v>
      </c>
      <c r="D186" s="38">
        <v>1</v>
      </c>
      <c r="E186" s="80" t="s">
        <v>16</v>
      </c>
      <c r="F186">
        <v>1802659</v>
      </c>
      <c r="G186" s="80" t="s">
        <v>161</v>
      </c>
      <c r="H186" s="80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1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80" t="s">
        <v>15</v>
      </c>
      <c r="D187" s="38">
        <v>1</v>
      </c>
      <c r="E187" s="80" t="s">
        <v>16</v>
      </c>
      <c r="F187">
        <v>1802515</v>
      </c>
      <c r="G187" s="80" t="s">
        <v>162</v>
      </c>
      <c r="H187" s="80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1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80" t="s">
        <v>15</v>
      </c>
      <c r="D188" s="38">
        <v>1</v>
      </c>
      <c r="E188" s="80" t="s">
        <v>16</v>
      </c>
      <c r="F188">
        <v>407423</v>
      </c>
      <c r="G188" s="80" t="s">
        <v>106</v>
      </c>
      <c r="H188" s="80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1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80" t="s">
        <v>15</v>
      </c>
      <c r="D189" s="38">
        <v>1</v>
      </c>
      <c r="E189" s="80" t="s">
        <v>16</v>
      </c>
      <c r="F189">
        <v>407307</v>
      </c>
      <c r="G189" s="80" t="s">
        <v>163</v>
      </c>
      <c r="H189" s="80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1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80" t="s">
        <v>15</v>
      </c>
      <c r="D190" s="38">
        <v>1</v>
      </c>
      <c r="E190" s="80" t="s">
        <v>16</v>
      </c>
      <c r="F190">
        <v>407010</v>
      </c>
      <c r="G190" s="80" t="s">
        <v>164</v>
      </c>
      <c r="H190" s="8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1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80" t="s">
        <v>15</v>
      </c>
      <c r="D191" s="38">
        <v>1</v>
      </c>
      <c r="E191" s="80" t="s">
        <v>16</v>
      </c>
      <c r="F191">
        <v>407307</v>
      </c>
      <c r="G191" s="80" t="s">
        <v>163</v>
      </c>
      <c r="H191" s="80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1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80" t="s">
        <v>15</v>
      </c>
      <c r="D192" s="38">
        <v>1</v>
      </c>
      <c r="E192" s="80" t="s">
        <v>16</v>
      </c>
      <c r="F192">
        <v>407010</v>
      </c>
      <c r="G192" s="80" t="s">
        <v>164</v>
      </c>
      <c r="H192" s="80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1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80" t="s">
        <v>15</v>
      </c>
      <c r="D193" s="38">
        <v>1</v>
      </c>
      <c r="E193" s="80" t="s">
        <v>16</v>
      </c>
      <c r="F193">
        <v>407117</v>
      </c>
      <c r="G193" s="80" t="s">
        <v>32</v>
      </c>
      <c r="H193" s="80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1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80" t="s">
        <v>15</v>
      </c>
      <c r="D194" s="38">
        <v>1</v>
      </c>
      <c r="E194" s="80" t="s">
        <v>16</v>
      </c>
      <c r="F194">
        <v>412302</v>
      </c>
      <c r="G194" s="80" t="s">
        <v>165</v>
      </c>
      <c r="H194" s="80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1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80" t="s">
        <v>15</v>
      </c>
      <c r="D195" s="38">
        <v>1</v>
      </c>
      <c r="E195" s="80" t="s">
        <v>16</v>
      </c>
      <c r="F195">
        <v>407011</v>
      </c>
      <c r="G195" s="80" t="s">
        <v>30</v>
      </c>
      <c r="H195" s="80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1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80" t="s">
        <v>15</v>
      </c>
      <c r="D196" s="38">
        <v>1</v>
      </c>
      <c r="E196" s="80" t="s">
        <v>16</v>
      </c>
      <c r="F196">
        <v>407185</v>
      </c>
      <c r="G196" s="80" t="s">
        <v>43</v>
      </c>
      <c r="H196" s="80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1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80" t="s">
        <v>15</v>
      </c>
      <c r="D197" s="38">
        <v>1</v>
      </c>
      <c r="E197" s="80" t="s">
        <v>16</v>
      </c>
      <c r="F197">
        <v>410126</v>
      </c>
      <c r="G197" s="80" t="s">
        <v>159</v>
      </c>
      <c r="H197" s="80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1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80" t="s">
        <v>15</v>
      </c>
      <c r="D198" s="38">
        <v>1</v>
      </c>
      <c r="E198" s="80" t="s">
        <v>16</v>
      </c>
      <c r="F198">
        <v>5309018</v>
      </c>
      <c r="G198" s="80" t="s">
        <v>112</v>
      </c>
      <c r="H198" s="80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1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80" t="s">
        <v>15</v>
      </c>
      <c r="D199" s="38">
        <v>1</v>
      </c>
      <c r="E199" s="80" t="s">
        <v>16</v>
      </c>
      <c r="F199">
        <v>307256</v>
      </c>
      <c r="G199" s="80" t="s">
        <v>127</v>
      </c>
      <c r="H199" s="80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1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80" t="s">
        <v>15</v>
      </c>
      <c r="D200" s="38">
        <v>1</v>
      </c>
      <c r="E200" s="80" t="s">
        <v>16</v>
      </c>
      <c r="F200">
        <v>1801230</v>
      </c>
      <c r="G200" s="80" t="s">
        <v>51</v>
      </c>
      <c r="H200" s="8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1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80" t="s">
        <v>15</v>
      </c>
      <c r="D201" s="38">
        <v>1</v>
      </c>
      <c r="E201" s="80" t="s">
        <v>16</v>
      </c>
      <c r="F201">
        <v>1801020</v>
      </c>
      <c r="G201" s="80" t="s">
        <v>53</v>
      </c>
      <c r="H201" s="80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1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80" t="s">
        <v>15</v>
      </c>
      <c r="D202" s="38">
        <v>1</v>
      </c>
      <c r="E202" s="80" t="s">
        <v>16</v>
      </c>
      <c r="F202">
        <v>302028</v>
      </c>
      <c r="G202" s="80" t="s">
        <v>246</v>
      </c>
      <c r="H202" s="80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1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80" t="s">
        <v>15</v>
      </c>
      <c r="D203" s="38">
        <v>1</v>
      </c>
      <c r="E203" s="80" t="s">
        <v>16</v>
      </c>
      <c r="F203">
        <v>407423</v>
      </c>
      <c r="G203" s="80" t="s">
        <v>106</v>
      </c>
      <c r="H203" s="80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1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80" t="s">
        <v>15</v>
      </c>
      <c r="D204" s="38">
        <v>1</v>
      </c>
      <c r="E204" s="80" t="s">
        <v>16</v>
      </c>
      <c r="F204">
        <v>407011</v>
      </c>
      <c r="G204" s="80" t="s">
        <v>30</v>
      </c>
      <c r="H204" s="80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1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80" t="s">
        <v>15</v>
      </c>
      <c r="D205" s="38">
        <v>1</v>
      </c>
      <c r="E205" s="80" t="s">
        <v>16</v>
      </c>
      <c r="F205">
        <v>302028</v>
      </c>
      <c r="G205" s="80" t="s">
        <v>246</v>
      </c>
      <c r="H205" s="80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1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80" t="s">
        <v>15</v>
      </c>
      <c r="D206" s="38">
        <v>1</v>
      </c>
      <c r="E206" s="80" t="s">
        <v>16</v>
      </c>
      <c r="F206">
        <v>302046</v>
      </c>
      <c r="G206" s="80" t="s">
        <v>115</v>
      </c>
      <c r="H206" s="80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1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80" t="s">
        <v>15</v>
      </c>
      <c r="D207" s="38">
        <v>1</v>
      </c>
      <c r="E207" s="80" t="s">
        <v>16</v>
      </c>
      <c r="F207">
        <v>302028</v>
      </c>
      <c r="G207" s="80" t="s">
        <v>246</v>
      </c>
      <c r="H207" s="80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1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80" t="s">
        <v>15</v>
      </c>
      <c r="D208" s="38">
        <v>1</v>
      </c>
      <c r="E208" s="80" t="s">
        <v>16</v>
      </c>
      <c r="F208">
        <v>407423</v>
      </c>
      <c r="G208" s="80" t="s">
        <v>106</v>
      </c>
      <c r="H208" s="80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1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80" t="s">
        <v>15</v>
      </c>
      <c r="D209" s="38">
        <v>1</v>
      </c>
      <c r="E209" s="80" t="s">
        <v>16</v>
      </c>
      <c r="F209">
        <v>408071</v>
      </c>
      <c r="G209" s="80" t="s">
        <v>111</v>
      </c>
      <c r="H209" s="80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1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80" t="s">
        <v>15</v>
      </c>
      <c r="D210" s="38">
        <v>1</v>
      </c>
      <c r="E210" s="80" t="s">
        <v>16</v>
      </c>
      <c r="F210">
        <v>407011</v>
      </c>
      <c r="G210" s="80" t="s">
        <v>30</v>
      </c>
      <c r="H210" s="8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1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80" t="s">
        <v>15</v>
      </c>
      <c r="D211" s="38">
        <v>1</v>
      </c>
      <c r="E211" s="80" t="s">
        <v>16</v>
      </c>
      <c r="F211" t="s">
        <v>166</v>
      </c>
      <c r="G211" s="80" t="s">
        <v>167</v>
      </c>
      <c r="H211" s="80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1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80" t="s">
        <v>168</v>
      </c>
      <c r="D212" s="38">
        <v>2</v>
      </c>
      <c r="E212" s="80" t="s">
        <v>124</v>
      </c>
      <c r="F212">
        <v>407423</v>
      </c>
      <c r="G212" s="80" t="s">
        <v>106</v>
      </c>
      <c r="H212" s="80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1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80" t="s">
        <v>381</v>
      </c>
      <c r="D213" s="38">
        <v>2</v>
      </c>
      <c r="E213" s="80" t="s">
        <v>124</v>
      </c>
      <c r="F213">
        <v>617057</v>
      </c>
      <c r="G213" s="80" t="s">
        <v>134</v>
      </c>
      <c r="H213" s="80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1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80" t="s">
        <v>169</v>
      </c>
      <c r="D214" s="38">
        <v>2</v>
      </c>
      <c r="E214" s="80" t="s">
        <v>124</v>
      </c>
      <c r="F214">
        <v>2302098</v>
      </c>
      <c r="G214" s="80" t="s">
        <v>24</v>
      </c>
      <c r="H214" s="80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1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80" t="s">
        <v>168</v>
      </c>
      <c r="D215" s="38">
        <v>2</v>
      </c>
      <c r="E215" s="80" t="s">
        <v>124</v>
      </c>
      <c r="F215">
        <v>5309018</v>
      </c>
      <c r="G215" s="80" t="s">
        <v>112</v>
      </c>
      <c r="H215" s="80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1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80" t="s">
        <v>168</v>
      </c>
      <c r="D216" s="38">
        <v>2</v>
      </c>
      <c r="E216" s="80" t="s">
        <v>124</v>
      </c>
      <c r="F216">
        <v>1902003</v>
      </c>
      <c r="G216" s="80" t="s">
        <v>155</v>
      </c>
      <c r="H216" s="80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1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80" t="s">
        <v>168</v>
      </c>
      <c r="D217" s="38">
        <v>2</v>
      </c>
      <c r="E217" s="80" t="s">
        <v>124</v>
      </c>
      <c r="F217">
        <v>701040</v>
      </c>
      <c r="G217" s="80" t="s">
        <v>19</v>
      </c>
      <c r="H217" s="80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1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80" t="s">
        <v>168</v>
      </c>
      <c r="D218" s="38">
        <v>2</v>
      </c>
      <c r="E218" s="80" t="s">
        <v>124</v>
      </c>
      <c r="F218">
        <v>1901008</v>
      </c>
      <c r="G218" s="80" t="s">
        <v>278</v>
      </c>
      <c r="H218" s="80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1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80" t="s">
        <v>168</v>
      </c>
      <c r="D219" s="38">
        <v>2</v>
      </c>
      <c r="E219" s="80" t="s">
        <v>124</v>
      </c>
      <c r="F219">
        <v>304101</v>
      </c>
      <c r="G219" s="80" t="s">
        <v>17</v>
      </c>
      <c r="H219" s="80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1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80" t="s">
        <v>168</v>
      </c>
      <c r="D220" s="38">
        <v>2</v>
      </c>
      <c r="E220" s="80" t="s">
        <v>124</v>
      </c>
      <c r="F220">
        <v>307256</v>
      </c>
      <c r="G220" s="80" t="s">
        <v>127</v>
      </c>
      <c r="H220" s="8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1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80" t="s">
        <v>168</v>
      </c>
      <c r="D221" s="38">
        <v>2</v>
      </c>
      <c r="E221" s="80" t="s">
        <v>124</v>
      </c>
      <c r="F221" t="s">
        <v>21</v>
      </c>
      <c r="G221" s="80" t="s">
        <v>22</v>
      </c>
      <c r="H221" s="80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1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80" t="s">
        <v>168</v>
      </c>
      <c r="D222" s="38">
        <v>2</v>
      </c>
      <c r="E222" s="80" t="s">
        <v>124</v>
      </c>
      <c r="F222">
        <v>408071</v>
      </c>
      <c r="G222" s="80" t="s">
        <v>111</v>
      </c>
      <c r="H222" s="80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1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80" t="s">
        <v>168</v>
      </c>
      <c r="D223" s="38">
        <v>2</v>
      </c>
      <c r="E223" s="80" t="s">
        <v>124</v>
      </c>
      <c r="F223">
        <v>302044</v>
      </c>
      <c r="G223" s="80" t="s">
        <v>247</v>
      </c>
      <c r="H223" s="80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1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80" t="s">
        <v>169</v>
      </c>
      <c r="D224" s="38">
        <v>2</v>
      </c>
      <c r="E224" s="80" t="s">
        <v>170</v>
      </c>
      <c r="F224">
        <v>304014</v>
      </c>
      <c r="G224" s="80" t="s">
        <v>23</v>
      </c>
      <c r="H224" s="80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1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80" t="s">
        <v>382</v>
      </c>
      <c r="D225" s="38">
        <v>2</v>
      </c>
      <c r="E225" s="80" t="s">
        <v>171</v>
      </c>
      <c r="F225">
        <v>407427</v>
      </c>
      <c r="G225" s="80" t="s">
        <v>172</v>
      </c>
      <c r="H225" s="80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1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80" t="s">
        <v>114</v>
      </c>
      <c r="D226" s="38">
        <v>2</v>
      </c>
      <c r="E226" s="80" t="s">
        <v>173</v>
      </c>
      <c r="F226">
        <v>304002</v>
      </c>
      <c r="G226" s="80" t="s">
        <v>37</v>
      </c>
      <c r="H226" s="80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1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80" t="s">
        <v>150</v>
      </c>
      <c r="D227" s="38">
        <v>2</v>
      </c>
      <c r="E227" s="80" t="s">
        <v>173</v>
      </c>
      <c r="F227">
        <v>304002</v>
      </c>
      <c r="G227" s="80" t="s">
        <v>37</v>
      </c>
      <c r="H227" s="80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1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80" t="s">
        <v>174</v>
      </c>
      <c r="D228" s="38">
        <v>2</v>
      </c>
      <c r="E228" s="80" t="s">
        <v>175</v>
      </c>
      <c r="F228">
        <v>407427</v>
      </c>
      <c r="G228" s="80" t="s">
        <v>172</v>
      </c>
      <c r="H228" s="80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1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80" t="s">
        <v>174</v>
      </c>
      <c r="D229" s="38">
        <v>2</v>
      </c>
      <c r="E229" s="80" t="s">
        <v>175</v>
      </c>
      <c r="F229">
        <v>407011</v>
      </c>
      <c r="G229" s="80" t="s">
        <v>30</v>
      </c>
      <c r="H229" s="80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1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80" t="s">
        <v>174</v>
      </c>
      <c r="D230" s="38">
        <v>2</v>
      </c>
      <c r="E230" s="80" t="s">
        <v>175</v>
      </c>
      <c r="F230">
        <v>1901008</v>
      </c>
      <c r="G230" s="80" t="s">
        <v>278</v>
      </c>
      <c r="H230" s="8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1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80" t="s">
        <v>176</v>
      </c>
      <c r="D231" s="38">
        <v>2</v>
      </c>
      <c r="E231" s="80" t="s">
        <v>177</v>
      </c>
      <c r="F231">
        <v>302249</v>
      </c>
      <c r="G231" s="80" t="s">
        <v>178</v>
      </c>
      <c r="H231" s="80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1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80" t="s">
        <v>169</v>
      </c>
      <c r="D232" s="38">
        <v>2</v>
      </c>
      <c r="E232" s="80" t="s">
        <v>383</v>
      </c>
      <c r="F232">
        <v>407423</v>
      </c>
      <c r="G232" s="80" t="s">
        <v>106</v>
      </c>
      <c r="H232" s="80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1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80" t="s">
        <v>169</v>
      </c>
      <c r="D233" s="38">
        <v>2</v>
      </c>
      <c r="E233" s="80" t="s">
        <v>177</v>
      </c>
      <c r="F233">
        <v>408071</v>
      </c>
      <c r="G233" s="80" t="s">
        <v>111</v>
      </c>
      <c r="H233" s="80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1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80" t="s">
        <v>169</v>
      </c>
      <c r="D234" s="38">
        <v>2</v>
      </c>
      <c r="E234" s="80" t="s">
        <v>177</v>
      </c>
      <c r="F234">
        <v>408042</v>
      </c>
      <c r="G234" s="80" t="s">
        <v>144</v>
      </c>
      <c r="H234" s="80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1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80" t="s">
        <v>176</v>
      </c>
      <c r="D235" s="38">
        <v>2</v>
      </c>
      <c r="E235" s="80" t="s">
        <v>177</v>
      </c>
      <c r="F235">
        <v>302048</v>
      </c>
      <c r="G235" s="80" t="s">
        <v>126</v>
      </c>
      <c r="H235" s="80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1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80" t="s">
        <v>176</v>
      </c>
      <c r="D236" s="38">
        <v>2</v>
      </c>
      <c r="E236" s="80" t="s">
        <v>177</v>
      </c>
      <c r="F236">
        <v>302044</v>
      </c>
      <c r="G236" s="80" t="s">
        <v>247</v>
      </c>
      <c r="H236" s="80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1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80" t="s">
        <v>169</v>
      </c>
      <c r="D237" s="38">
        <v>2</v>
      </c>
      <c r="E237" s="80" t="s">
        <v>177</v>
      </c>
      <c r="F237" t="s">
        <v>82</v>
      </c>
      <c r="G237" s="80" t="s">
        <v>83</v>
      </c>
      <c r="H237" s="80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1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80" t="s">
        <v>176</v>
      </c>
      <c r="D238" s="38">
        <v>2</v>
      </c>
      <c r="E238" s="80" t="s">
        <v>177</v>
      </c>
      <c r="F238">
        <v>1901008</v>
      </c>
      <c r="G238" s="80" t="s">
        <v>278</v>
      </c>
      <c r="H238" s="80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1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80" t="s">
        <v>169</v>
      </c>
      <c r="D239" s="38">
        <v>2</v>
      </c>
      <c r="E239" s="80" t="s">
        <v>177</v>
      </c>
      <c r="F239" t="s">
        <v>34</v>
      </c>
      <c r="G239" s="80" t="s">
        <v>35</v>
      </c>
      <c r="H239" s="80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1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80" t="s">
        <v>169</v>
      </c>
      <c r="D240" s="38">
        <v>2</v>
      </c>
      <c r="E240" s="80" t="s">
        <v>169</v>
      </c>
      <c r="F240">
        <v>407185</v>
      </c>
      <c r="G240" s="80" t="s">
        <v>43</v>
      </c>
      <c r="H240" s="8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1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80" t="s">
        <v>176</v>
      </c>
      <c r="D241" s="38">
        <v>2</v>
      </c>
      <c r="E241" s="80" t="s">
        <v>177</v>
      </c>
      <c r="F241">
        <v>304014</v>
      </c>
      <c r="G241" s="80" t="s">
        <v>23</v>
      </c>
      <c r="H241" s="80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1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80" t="s">
        <v>15</v>
      </c>
      <c r="D242" s="38">
        <v>1</v>
      </c>
      <c r="E242" s="80" t="s">
        <v>379</v>
      </c>
      <c r="F242">
        <v>617057</v>
      </c>
      <c r="G242" s="80" t="s">
        <v>134</v>
      </c>
      <c r="H242" s="80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1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80" t="s">
        <v>15</v>
      </c>
      <c r="D243" s="38">
        <v>1</v>
      </c>
      <c r="E243" s="80" t="s">
        <v>379</v>
      </c>
      <c r="F243" t="s">
        <v>179</v>
      </c>
      <c r="G243" s="80" t="s">
        <v>180</v>
      </c>
      <c r="H243" s="80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1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80" t="s">
        <v>15</v>
      </c>
      <c r="D244" s="38">
        <v>1</v>
      </c>
      <c r="E244" s="80" t="s">
        <v>379</v>
      </c>
      <c r="F244">
        <v>1902003</v>
      </c>
      <c r="G244" s="80" t="s">
        <v>155</v>
      </c>
      <c r="H244" s="80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1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80" t="s">
        <v>15</v>
      </c>
      <c r="D245" s="38">
        <v>1</v>
      </c>
      <c r="E245" s="80" t="s">
        <v>379</v>
      </c>
      <c r="F245">
        <v>1901008</v>
      </c>
      <c r="G245" s="80" t="s">
        <v>278</v>
      </c>
      <c r="H245" s="80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1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80" t="s">
        <v>15</v>
      </c>
      <c r="D246" s="38">
        <v>1</v>
      </c>
      <c r="E246" s="80" t="s">
        <v>379</v>
      </c>
      <c r="F246">
        <v>407010</v>
      </c>
      <c r="G246" s="80" t="s">
        <v>164</v>
      </c>
      <c r="H246" s="80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1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80" t="s">
        <v>15</v>
      </c>
      <c r="D247" s="38">
        <v>1</v>
      </c>
      <c r="E247" s="80" t="s">
        <v>379</v>
      </c>
      <c r="F247">
        <v>407307</v>
      </c>
      <c r="G247" s="80" t="s">
        <v>163</v>
      </c>
      <c r="H247" s="80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1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80" t="s">
        <v>15</v>
      </c>
      <c r="D248" s="38">
        <v>1</v>
      </c>
      <c r="E248" s="80" t="s">
        <v>379</v>
      </c>
      <c r="F248">
        <v>701040</v>
      </c>
      <c r="G248" s="80" t="s">
        <v>19</v>
      </c>
      <c r="H248" s="80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1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80" t="s">
        <v>15</v>
      </c>
      <c r="D249" s="38">
        <v>1</v>
      </c>
      <c r="E249" s="80" t="s">
        <v>379</v>
      </c>
      <c r="F249" t="s">
        <v>82</v>
      </c>
      <c r="G249" s="80" t="s">
        <v>83</v>
      </c>
      <c r="H249" s="80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1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80" t="s">
        <v>15</v>
      </c>
      <c r="D250" s="38">
        <v>1</v>
      </c>
      <c r="E250" s="80" t="s">
        <v>379</v>
      </c>
      <c r="F250">
        <v>302044</v>
      </c>
      <c r="G250" s="80" t="s">
        <v>247</v>
      </c>
      <c r="H250" s="8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1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80" t="s">
        <v>15</v>
      </c>
      <c r="D251" s="38">
        <v>12</v>
      </c>
      <c r="E251" s="80" t="s">
        <v>379</v>
      </c>
      <c r="F251">
        <v>404184</v>
      </c>
      <c r="G251" s="80" t="s">
        <v>66</v>
      </c>
      <c r="H251" s="80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1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80" t="s">
        <v>15</v>
      </c>
      <c r="D252" s="38">
        <v>12</v>
      </c>
      <c r="E252" s="80" t="s">
        <v>379</v>
      </c>
      <c r="F252">
        <v>404252</v>
      </c>
      <c r="G252" s="80" t="s">
        <v>181</v>
      </c>
      <c r="H252" s="80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1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80" t="s">
        <v>15</v>
      </c>
      <c r="D253" s="38">
        <v>12</v>
      </c>
      <c r="E253" s="80" t="s">
        <v>379</v>
      </c>
      <c r="F253">
        <v>617057</v>
      </c>
      <c r="G253" s="80" t="s">
        <v>134</v>
      </c>
      <c r="H253" s="80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1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80" t="s">
        <v>15</v>
      </c>
      <c r="D254" s="38">
        <v>12</v>
      </c>
      <c r="E254" s="80" t="s">
        <v>379</v>
      </c>
      <c r="F254">
        <v>617016</v>
      </c>
      <c r="G254" s="80" t="s">
        <v>133</v>
      </c>
      <c r="H254" s="80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1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80" t="s">
        <v>15</v>
      </c>
      <c r="D255" s="38">
        <v>12</v>
      </c>
      <c r="E255" s="80" t="s">
        <v>379</v>
      </c>
      <c r="F255" t="s">
        <v>82</v>
      </c>
      <c r="G255" s="80" t="s">
        <v>83</v>
      </c>
      <c r="H255" s="80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1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80" t="s">
        <v>15</v>
      </c>
      <c r="D256" s="38">
        <v>12</v>
      </c>
      <c r="E256" s="80" t="s">
        <v>379</v>
      </c>
      <c r="F256">
        <v>1610023</v>
      </c>
      <c r="G256" s="80" t="s">
        <v>351</v>
      </c>
      <c r="H256" s="80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1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80" t="s">
        <v>15</v>
      </c>
      <c r="D257" s="38">
        <v>12</v>
      </c>
      <c r="E257" s="80" t="s">
        <v>379</v>
      </c>
      <c r="F257">
        <v>617055</v>
      </c>
      <c r="G257" s="80" t="s">
        <v>182</v>
      </c>
      <c r="H257" s="80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1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80" t="s">
        <v>15</v>
      </c>
      <c r="D258" s="38">
        <v>12</v>
      </c>
      <c r="E258" s="80" t="s">
        <v>379</v>
      </c>
      <c r="F258" t="s">
        <v>94</v>
      </c>
      <c r="G258" s="80" t="s">
        <v>95</v>
      </c>
      <c r="H258" s="80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1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80" t="s">
        <v>15</v>
      </c>
      <c r="D259" s="38">
        <v>12</v>
      </c>
      <c r="E259" s="80" t="s">
        <v>379</v>
      </c>
      <c r="F259" t="s">
        <v>183</v>
      </c>
      <c r="G259" s="80" t="s">
        <v>184</v>
      </c>
      <c r="H259" s="80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1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80" t="s">
        <v>15</v>
      </c>
      <c r="D260" s="38">
        <v>11</v>
      </c>
      <c r="E260" s="80" t="s">
        <v>379</v>
      </c>
      <c r="F260">
        <v>304007</v>
      </c>
      <c r="G260" s="80" t="s">
        <v>80</v>
      </c>
      <c r="H260" s="8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1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80" t="s">
        <v>15</v>
      </c>
      <c r="D261" s="38">
        <v>11</v>
      </c>
      <c r="E261" s="80" t="s">
        <v>379</v>
      </c>
      <c r="F261">
        <v>307032</v>
      </c>
      <c r="G261" s="80" t="s">
        <v>186</v>
      </c>
      <c r="H261" s="80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1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80" t="s">
        <v>15</v>
      </c>
      <c r="D262" s="38">
        <v>11</v>
      </c>
      <c r="E262" s="80" t="s">
        <v>379</v>
      </c>
      <c r="F262">
        <v>704095</v>
      </c>
      <c r="G262" s="80" t="s">
        <v>187</v>
      </c>
      <c r="H262" s="80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1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80" t="s">
        <v>15</v>
      </c>
      <c r="D263" s="38">
        <v>11</v>
      </c>
      <c r="E263" s="80" t="s">
        <v>379</v>
      </c>
      <c r="F263">
        <v>601047</v>
      </c>
      <c r="G263" s="80" t="s">
        <v>129</v>
      </c>
      <c r="H263" s="80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1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80" t="s">
        <v>15</v>
      </c>
      <c r="D264" s="38">
        <v>11</v>
      </c>
      <c r="E264" s="80" t="s">
        <v>379</v>
      </c>
      <c r="F264">
        <v>617007</v>
      </c>
      <c r="G264" s="80" t="s">
        <v>188</v>
      </c>
      <c r="H264" s="80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1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80" t="s">
        <v>15</v>
      </c>
      <c r="D265" s="38">
        <v>11</v>
      </c>
      <c r="E265" s="80" t="s">
        <v>379</v>
      </c>
      <c r="F265">
        <v>1405025</v>
      </c>
      <c r="G265" s="80" t="s">
        <v>189</v>
      </c>
      <c r="H265" s="80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1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80" t="s">
        <v>15</v>
      </c>
      <c r="D266" s="38">
        <v>11</v>
      </c>
      <c r="E266" s="80" t="s">
        <v>379</v>
      </c>
      <c r="F266">
        <v>1801229</v>
      </c>
      <c r="G266" s="80" t="s">
        <v>259</v>
      </c>
      <c r="H266" s="80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1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80" t="s">
        <v>15</v>
      </c>
      <c r="D267" s="38">
        <v>11</v>
      </c>
      <c r="E267" s="80" t="s">
        <v>379</v>
      </c>
      <c r="F267">
        <v>1801233</v>
      </c>
      <c r="G267" s="80" t="s">
        <v>190</v>
      </c>
      <c r="H267" s="80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1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80" t="s">
        <v>15</v>
      </c>
      <c r="D268" s="38">
        <v>11</v>
      </c>
      <c r="E268" s="80" t="s">
        <v>379</v>
      </c>
      <c r="F268">
        <v>1801232</v>
      </c>
      <c r="G268" s="80" t="s">
        <v>191</v>
      </c>
      <c r="H268" s="80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1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80" t="s">
        <v>15</v>
      </c>
      <c r="D269" s="38">
        <v>11</v>
      </c>
      <c r="E269" s="80" t="s">
        <v>379</v>
      </c>
      <c r="F269">
        <v>1206002</v>
      </c>
      <c r="G269" s="80" t="s">
        <v>192</v>
      </c>
      <c r="H269" s="80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1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80" t="s">
        <v>15</v>
      </c>
      <c r="D270" s="38">
        <v>11</v>
      </c>
      <c r="E270" s="80" t="s">
        <v>379</v>
      </c>
      <c r="F270">
        <v>1801231</v>
      </c>
      <c r="G270" s="80" t="s">
        <v>193</v>
      </c>
      <c r="H270" s="8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1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80" t="s">
        <v>15</v>
      </c>
      <c r="D271" s="38">
        <v>11</v>
      </c>
      <c r="E271" s="80" t="s">
        <v>379</v>
      </c>
      <c r="F271">
        <v>1808006</v>
      </c>
      <c r="G271" s="80" t="s">
        <v>194</v>
      </c>
      <c r="H271" s="80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1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80" t="s">
        <v>15</v>
      </c>
      <c r="D272" s="38">
        <v>11</v>
      </c>
      <c r="E272" s="80" t="s">
        <v>379</v>
      </c>
      <c r="F272">
        <v>1808003</v>
      </c>
      <c r="G272" s="80" t="s">
        <v>195</v>
      </c>
      <c r="H272" s="80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1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80" t="s">
        <v>15</v>
      </c>
      <c r="D273" s="38">
        <v>11</v>
      </c>
      <c r="E273" s="80" t="s">
        <v>379</v>
      </c>
      <c r="F273">
        <v>1206002</v>
      </c>
      <c r="G273" s="80" t="s">
        <v>192</v>
      </c>
      <c r="H273" s="80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1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80" t="s">
        <v>15</v>
      </c>
      <c r="D274" s="38">
        <v>11</v>
      </c>
      <c r="E274" s="80" t="s">
        <v>379</v>
      </c>
      <c r="F274">
        <v>1802176</v>
      </c>
      <c r="G274" s="80" t="s">
        <v>196</v>
      </c>
      <c r="H274" s="80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1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80" t="s">
        <v>15</v>
      </c>
      <c r="D275" s="38">
        <v>11</v>
      </c>
      <c r="E275" s="80" t="s">
        <v>379</v>
      </c>
      <c r="F275">
        <v>307032</v>
      </c>
      <c r="G275" s="80" t="s">
        <v>186</v>
      </c>
      <c r="H275" s="80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1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80" t="s">
        <v>75</v>
      </c>
      <c r="D276" s="38">
        <v>2</v>
      </c>
      <c r="E276" s="80" t="s">
        <v>379</v>
      </c>
      <c r="F276">
        <v>701043</v>
      </c>
      <c r="G276" s="80" t="s">
        <v>197</v>
      </c>
      <c r="H276" s="80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1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80" t="s">
        <v>123</v>
      </c>
      <c r="D277" s="38">
        <v>2</v>
      </c>
      <c r="E277" s="80" t="s">
        <v>379</v>
      </c>
      <c r="F277">
        <v>407170</v>
      </c>
      <c r="G277" s="80" t="s">
        <v>107</v>
      </c>
      <c r="H277" s="80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1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80" t="s">
        <v>198</v>
      </c>
      <c r="D278" s="38">
        <v>2</v>
      </c>
      <c r="E278" s="80" t="s">
        <v>379</v>
      </c>
      <c r="F278">
        <v>1405006</v>
      </c>
      <c r="G278" s="80" t="s">
        <v>199</v>
      </c>
      <c r="H278" s="80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1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80" t="s">
        <v>200</v>
      </c>
      <c r="D279" s="38">
        <v>2</v>
      </c>
      <c r="E279" s="80" t="s">
        <v>379</v>
      </c>
      <c r="F279" t="s">
        <v>94</v>
      </c>
      <c r="G279" s="80" t="s">
        <v>95</v>
      </c>
      <c r="H279" s="80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1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80" t="s">
        <v>15</v>
      </c>
      <c r="D280" s="38">
        <v>11</v>
      </c>
      <c r="E280" s="80" t="s">
        <v>379</v>
      </c>
      <c r="F280">
        <v>307030</v>
      </c>
      <c r="G280" s="80" t="s">
        <v>64</v>
      </c>
      <c r="H280" s="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1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80" t="s">
        <v>201</v>
      </c>
      <c r="D281" s="38">
        <v>2</v>
      </c>
      <c r="E281" s="80" t="s">
        <v>202</v>
      </c>
      <c r="F281">
        <v>602255</v>
      </c>
      <c r="G281" s="80" t="s">
        <v>203</v>
      </c>
      <c r="H281" s="80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1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80" t="s">
        <v>15</v>
      </c>
      <c r="D282" s="38">
        <v>2</v>
      </c>
      <c r="E282" s="80" t="s">
        <v>379</v>
      </c>
      <c r="F282">
        <v>302046</v>
      </c>
      <c r="G282" s="80" t="s">
        <v>115</v>
      </c>
      <c r="H282" s="80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1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80" t="s">
        <v>169</v>
      </c>
      <c r="D283" s="38">
        <v>2</v>
      </c>
      <c r="E283" s="80" t="s">
        <v>384</v>
      </c>
      <c r="F283">
        <v>701096</v>
      </c>
      <c r="G283" s="80" t="s">
        <v>204</v>
      </c>
      <c r="H283" s="80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1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80" t="s">
        <v>169</v>
      </c>
      <c r="D284" s="38">
        <v>2</v>
      </c>
      <c r="E284" s="80" t="s">
        <v>384</v>
      </c>
      <c r="F284">
        <v>1901008</v>
      </c>
      <c r="G284" s="80" t="s">
        <v>278</v>
      </c>
      <c r="H284" s="80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1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80" t="s">
        <v>169</v>
      </c>
      <c r="D285" s="38">
        <v>2</v>
      </c>
      <c r="E285" s="80" t="s">
        <v>384</v>
      </c>
      <c r="F285">
        <v>407423</v>
      </c>
      <c r="G285" s="80" t="s">
        <v>106</v>
      </c>
      <c r="H285" s="80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1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80" t="s">
        <v>169</v>
      </c>
      <c r="D286" s="38">
        <v>2</v>
      </c>
      <c r="E286" s="80" t="s">
        <v>384</v>
      </c>
      <c r="F286">
        <v>408042</v>
      </c>
      <c r="G286" s="80" t="s">
        <v>144</v>
      </c>
      <c r="H286" s="80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1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80" t="s">
        <v>169</v>
      </c>
      <c r="D287" s="38">
        <v>2</v>
      </c>
      <c r="E287" s="80" t="s">
        <v>384</v>
      </c>
      <c r="F287">
        <v>302010</v>
      </c>
      <c r="G287" s="80" t="s">
        <v>323</v>
      </c>
      <c r="H287" s="80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1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80" t="s">
        <v>169</v>
      </c>
      <c r="D288" s="38">
        <v>2</v>
      </c>
      <c r="E288" s="80" t="s">
        <v>384</v>
      </c>
      <c r="F288">
        <v>5309018</v>
      </c>
      <c r="G288" s="80" t="s">
        <v>112</v>
      </c>
      <c r="H288" s="80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1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80" t="s">
        <v>169</v>
      </c>
      <c r="D289" s="38">
        <v>2</v>
      </c>
      <c r="E289" s="80" t="s">
        <v>384</v>
      </c>
      <c r="F289">
        <v>407011</v>
      </c>
      <c r="G289" s="80" t="s">
        <v>30</v>
      </c>
      <c r="H289" s="80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1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80" t="s">
        <v>169</v>
      </c>
      <c r="D290" s="38">
        <v>2</v>
      </c>
      <c r="E290" s="80" t="s">
        <v>384</v>
      </c>
      <c r="F290">
        <v>407307</v>
      </c>
      <c r="G290" s="80" t="s">
        <v>163</v>
      </c>
      <c r="H290" s="8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1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80" t="s">
        <v>169</v>
      </c>
      <c r="D291" s="38">
        <v>2</v>
      </c>
      <c r="E291" s="80" t="s">
        <v>384</v>
      </c>
      <c r="F291">
        <v>407010</v>
      </c>
      <c r="G291" s="80" t="s">
        <v>164</v>
      </c>
      <c r="H291" s="80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1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80" t="s">
        <v>169</v>
      </c>
      <c r="D292" s="38">
        <v>2</v>
      </c>
      <c r="E292" s="80" t="s">
        <v>384</v>
      </c>
      <c r="F292">
        <v>302044</v>
      </c>
      <c r="G292" s="80" t="s">
        <v>247</v>
      </c>
      <c r="H292" s="80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1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80" t="s">
        <v>381</v>
      </c>
      <c r="D293" s="38">
        <v>2</v>
      </c>
      <c r="E293" s="80" t="s">
        <v>205</v>
      </c>
      <c r="F293">
        <v>302010</v>
      </c>
      <c r="G293" s="80" t="s">
        <v>323</v>
      </c>
      <c r="H293" s="80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1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80" t="s">
        <v>381</v>
      </c>
      <c r="D294" s="38">
        <v>2</v>
      </c>
      <c r="E294" s="80" t="s">
        <v>205</v>
      </c>
      <c r="F294">
        <v>302028</v>
      </c>
      <c r="G294" s="80" t="s">
        <v>246</v>
      </c>
      <c r="H294" s="80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1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80" t="s">
        <v>381</v>
      </c>
      <c r="D295" s="38">
        <v>2</v>
      </c>
      <c r="E295" s="80" t="s">
        <v>205</v>
      </c>
      <c r="F295" t="s">
        <v>206</v>
      </c>
      <c r="G295" s="80" t="s">
        <v>207</v>
      </c>
      <c r="H295" s="80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1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80" t="s">
        <v>176</v>
      </c>
      <c r="D296" s="38">
        <v>2</v>
      </c>
      <c r="E296" s="80" t="s">
        <v>208</v>
      </c>
      <c r="F296">
        <v>304014</v>
      </c>
      <c r="G296" s="80" t="s">
        <v>23</v>
      </c>
      <c r="H296" s="80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1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80" t="s">
        <v>169</v>
      </c>
      <c r="D297" s="38">
        <v>2</v>
      </c>
      <c r="E297" s="80" t="s">
        <v>205</v>
      </c>
      <c r="F297">
        <v>1901008</v>
      </c>
      <c r="G297" s="80" t="s">
        <v>278</v>
      </c>
      <c r="H297" s="80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1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80" t="s">
        <v>15</v>
      </c>
      <c r="D298" s="38">
        <v>11</v>
      </c>
      <c r="E298" s="80" t="s">
        <v>379</v>
      </c>
      <c r="F298">
        <v>617057</v>
      </c>
      <c r="G298" s="80" t="s">
        <v>134</v>
      </c>
      <c r="H298" s="80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1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80" t="s">
        <v>15</v>
      </c>
      <c r="D299" s="38">
        <v>11</v>
      </c>
      <c r="E299" s="80" t="s">
        <v>379</v>
      </c>
      <c r="F299">
        <v>304014</v>
      </c>
      <c r="G299" s="80" t="s">
        <v>23</v>
      </c>
      <c r="H299" s="80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1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80" t="s">
        <v>15</v>
      </c>
      <c r="D300" s="38">
        <v>11</v>
      </c>
      <c r="E300" s="80" t="s">
        <v>379</v>
      </c>
      <c r="F300">
        <v>701043</v>
      </c>
      <c r="G300" s="80" t="s">
        <v>197</v>
      </c>
      <c r="H300" s="8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1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80" t="s">
        <v>15</v>
      </c>
      <c r="D301" s="38">
        <v>11</v>
      </c>
      <c r="E301" s="80" t="s">
        <v>379</v>
      </c>
      <c r="F301">
        <v>704079</v>
      </c>
      <c r="G301" s="80" t="s">
        <v>209</v>
      </c>
      <c r="H301" s="80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1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80" t="s">
        <v>15</v>
      </c>
      <c r="D302" s="38">
        <v>11</v>
      </c>
      <c r="E302" s="80" t="s">
        <v>379</v>
      </c>
      <c r="F302">
        <v>609007</v>
      </c>
      <c r="G302" s="80" t="s">
        <v>210</v>
      </c>
      <c r="H302" s="80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1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80" t="s">
        <v>15</v>
      </c>
      <c r="D303" s="38">
        <v>11</v>
      </c>
      <c r="E303" s="80" t="s">
        <v>379</v>
      </c>
      <c r="F303">
        <v>2304002</v>
      </c>
      <c r="G303" s="80" t="s">
        <v>212</v>
      </c>
      <c r="H303" s="80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1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80" t="s">
        <v>15</v>
      </c>
      <c r="D304" s="38">
        <v>11</v>
      </c>
      <c r="E304" s="80" t="s">
        <v>379</v>
      </c>
      <c r="F304">
        <v>307030</v>
      </c>
      <c r="G304" s="80" t="s">
        <v>64</v>
      </c>
      <c r="H304" s="80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1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80" t="s">
        <v>15</v>
      </c>
      <c r="D305" s="38">
        <v>11</v>
      </c>
      <c r="E305" s="80" t="s">
        <v>379</v>
      </c>
      <c r="F305">
        <v>1405026</v>
      </c>
      <c r="G305" s="80" t="s">
        <v>91</v>
      </c>
      <c r="H305" s="80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1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80" t="s">
        <v>15</v>
      </c>
      <c r="D306" s="38">
        <v>11</v>
      </c>
      <c r="E306" s="80" t="s">
        <v>379</v>
      </c>
      <c r="F306">
        <v>704095</v>
      </c>
      <c r="G306" s="80" t="s">
        <v>187</v>
      </c>
      <c r="H306" s="80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1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80" t="s">
        <v>201</v>
      </c>
      <c r="D307" s="38">
        <v>2</v>
      </c>
      <c r="E307" s="80" t="s">
        <v>202</v>
      </c>
      <c r="F307">
        <v>617016</v>
      </c>
      <c r="G307" s="80" t="s">
        <v>133</v>
      </c>
      <c r="H307" s="80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1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80" t="s">
        <v>201</v>
      </c>
      <c r="D308" s="38">
        <v>2</v>
      </c>
      <c r="E308" s="80" t="s">
        <v>202</v>
      </c>
      <c r="F308">
        <v>617057</v>
      </c>
      <c r="G308" s="80" t="s">
        <v>134</v>
      </c>
      <c r="H308" s="80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1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80" t="s">
        <v>201</v>
      </c>
      <c r="D309" s="38">
        <v>2</v>
      </c>
      <c r="E309" s="80" t="s">
        <v>202</v>
      </c>
      <c r="F309">
        <v>609008</v>
      </c>
      <c r="G309" s="80" t="s">
        <v>57</v>
      </c>
      <c r="H309" s="80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1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80" t="s">
        <v>201</v>
      </c>
      <c r="D310" s="38">
        <v>2</v>
      </c>
      <c r="E310" s="80" t="s">
        <v>202</v>
      </c>
      <c r="F310">
        <v>2304053</v>
      </c>
      <c r="G310" s="80" t="s">
        <v>213</v>
      </c>
      <c r="H310" s="8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1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80" t="s">
        <v>201</v>
      </c>
      <c r="D311" s="38">
        <v>2</v>
      </c>
      <c r="E311" s="80" t="s">
        <v>202</v>
      </c>
      <c r="F311">
        <v>602254</v>
      </c>
      <c r="G311" s="80" t="s">
        <v>214</v>
      </c>
      <c r="H311" s="80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1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80" t="s">
        <v>215</v>
      </c>
      <c r="D312" s="38">
        <v>2</v>
      </c>
      <c r="E312" s="80" t="s">
        <v>216</v>
      </c>
      <c r="F312">
        <v>302028</v>
      </c>
      <c r="G312" s="80" t="s">
        <v>246</v>
      </c>
      <c r="H312" s="80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1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80" t="s">
        <v>215</v>
      </c>
      <c r="D313" s="38">
        <v>2</v>
      </c>
      <c r="E313" s="80" t="s">
        <v>216</v>
      </c>
      <c r="F313">
        <v>701040</v>
      </c>
      <c r="G313" s="80" t="s">
        <v>19</v>
      </c>
      <c r="H313" s="80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1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80" t="s">
        <v>169</v>
      </c>
      <c r="D314" s="38">
        <v>2</v>
      </c>
      <c r="E314" s="80" t="s">
        <v>169</v>
      </c>
      <c r="F314">
        <v>407185</v>
      </c>
      <c r="G314" s="80" t="s">
        <v>43</v>
      </c>
      <c r="H314" s="80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1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80" t="s">
        <v>215</v>
      </c>
      <c r="D315" s="38">
        <v>2</v>
      </c>
      <c r="E315" s="80" t="s">
        <v>216</v>
      </c>
      <c r="F315">
        <v>701015</v>
      </c>
      <c r="G315" s="80" t="s">
        <v>254</v>
      </c>
      <c r="H315" s="80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1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80" t="s">
        <v>215</v>
      </c>
      <c r="D316" s="38">
        <v>2</v>
      </c>
      <c r="E316" s="80" t="s">
        <v>216</v>
      </c>
      <c r="F316">
        <v>304014</v>
      </c>
      <c r="G316" s="80" t="s">
        <v>23</v>
      </c>
      <c r="H316" s="80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1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80" t="s">
        <v>215</v>
      </c>
      <c r="D317" s="38">
        <v>2</v>
      </c>
      <c r="E317" s="80" t="s">
        <v>216</v>
      </c>
      <c r="F317">
        <v>304002</v>
      </c>
      <c r="G317" s="80" t="s">
        <v>37</v>
      </c>
      <c r="H317" s="80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1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80" t="s">
        <v>169</v>
      </c>
      <c r="D318" s="38">
        <v>2</v>
      </c>
      <c r="E318" s="80" t="s">
        <v>385</v>
      </c>
      <c r="F318">
        <v>602254</v>
      </c>
      <c r="G318" s="80" t="s">
        <v>214</v>
      </c>
      <c r="H318" s="80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1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80" t="s">
        <v>169</v>
      </c>
      <c r="D319" s="38">
        <v>2</v>
      </c>
      <c r="E319" s="80" t="s">
        <v>385</v>
      </c>
      <c r="F319">
        <v>412280</v>
      </c>
      <c r="G319" s="80" t="s">
        <v>40</v>
      </c>
      <c r="H319" s="80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1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80" t="s">
        <v>169</v>
      </c>
      <c r="D320" s="38">
        <v>2</v>
      </c>
      <c r="E320" s="80" t="s">
        <v>385</v>
      </c>
      <c r="F320">
        <v>617016</v>
      </c>
      <c r="G320" s="80" t="s">
        <v>133</v>
      </c>
      <c r="H320" s="8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1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80" t="s">
        <v>217</v>
      </c>
      <c r="D321" s="38">
        <v>2</v>
      </c>
      <c r="E321" s="80" t="s">
        <v>218</v>
      </c>
      <c r="F321">
        <v>407011</v>
      </c>
      <c r="G321" s="80" t="s">
        <v>30</v>
      </c>
      <c r="H321" s="80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1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80" t="s">
        <v>219</v>
      </c>
      <c r="D322" s="38">
        <v>2</v>
      </c>
      <c r="E322" s="80" t="s">
        <v>384</v>
      </c>
      <c r="F322">
        <v>302046</v>
      </c>
      <c r="G322" s="80" t="s">
        <v>115</v>
      </c>
      <c r="H322" s="80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1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80" t="s">
        <v>176</v>
      </c>
      <c r="D323" s="38">
        <v>2</v>
      </c>
      <c r="E323" s="80" t="s">
        <v>384</v>
      </c>
      <c r="F323">
        <v>302044</v>
      </c>
      <c r="G323" s="80" t="s">
        <v>247</v>
      </c>
      <c r="H323" s="80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1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80" t="s">
        <v>176</v>
      </c>
      <c r="D324" s="38">
        <v>2</v>
      </c>
      <c r="E324" s="80" t="s">
        <v>384</v>
      </c>
      <c r="F324">
        <v>302028</v>
      </c>
      <c r="G324" s="80" t="s">
        <v>246</v>
      </c>
      <c r="H324" s="80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1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80" t="s">
        <v>176</v>
      </c>
      <c r="D325" s="38">
        <v>2</v>
      </c>
      <c r="E325" s="80" t="s">
        <v>384</v>
      </c>
      <c r="F325">
        <v>302010</v>
      </c>
      <c r="G325" s="80" t="s">
        <v>323</v>
      </c>
      <c r="H325" s="80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1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80" t="s">
        <v>176</v>
      </c>
      <c r="D326" s="38">
        <v>2</v>
      </c>
      <c r="E326" s="80" t="s">
        <v>384</v>
      </c>
      <c r="F326" t="s">
        <v>21</v>
      </c>
      <c r="G326" s="80" t="s">
        <v>22</v>
      </c>
      <c r="H326" s="80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1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80" t="s">
        <v>176</v>
      </c>
      <c r="D327" s="38">
        <v>2</v>
      </c>
      <c r="E327" s="80" t="s">
        <v>384</v>
      </c>
      <c r="F327">
        <v>304007</v>
      </c>
      <c r="G327" s="80" t="s">
        <v>80</v>
      </c>
      <c r="H327" s="80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1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80" t="s">
        <v>176</v>
      </c>
      <c r="D328" s="38">
        <v>2</v>
      </c>
      <c r="E328" s="80" t="s">
        <v>384</v>
      </c>
      <c r="F328">
        <v>304101</v>
      </c>
      <c r="G328" s="80" t="s">
        <v>17</v>
      </c>
      <c r="H328" s="80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1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80" t="s">
        <v>176</v>
      </c>
      <c r="D329" s="38">
        <v>2</v>
      </c>
      <c r="E329" s="80" t="s">
        <v>384</v>
      </c>
      <c r="F329">
        <v>410046</v>
      </c>
      <c r="G329" s="80" t="s">
        <v>361</v>
      </c>
      <c r="H329" s="80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1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80" t="s">
        <v>176</v>
      </c>
      <c r="D330" s="38">
        <v>2</v>
      </c>
      <c r="E330" s="80" t="s">
        <v>384</v>
      </c>
      <c r="F330">
        <v>410045</v>
      </c>
      <c r="G330" s="80" t="s">
        <v>110</v>
      </c>
      <c r="H330" s="8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1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80" t="s">
        <v>169</v>
      </c>
      <c r="D331" s="38">
        <v>2</v>
      </c>
      <c r="E331" s="80" t="s">
        <v>384</v>
      </c>
      <c r="F331">
        <v>410126</v>
      </c>
      <c r="G331" s="80" t="s">
        <v>159</v>
      </c>
      <c r="H331" s="80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1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80" t="s">
        <v>169</v>
      </c>
      <c r="D332" s="38">
        <v>2</v>
      </c>
      <c r="E332" s="80" t="s">
        <v>384</v>
      </c>
      <c r="F332" t="s">
        <v>386</v>
      </c>
      <c r="G332" s="80" t="s">
        <v>83</v>
      </c>
      <c r="H332" s="80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1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80" t="s">
        <v>169</v>
      </c>
      <c r="D333" s="38">
        <v>2</v>
      </c>
      <c r="E333" s="80" t="s">
        <v>384</v>
      </c>
      <c r="F333">
        <v>408071</v>
      </c>
      <c r="G333" s="80" t="s">
        <v>111</v>
      </c>
      <c r="H333" s="80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1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80" t="s">
        <v>169</v>
      </c>
      <c r="D334" s="38">
        <v>2</v>
      </c>
      <c r="E334" s="80" t="s">
        <v>169</v>
      </c>
      <c r="F334">
        <v>2302098</v>
      </c>
      <c r="G334" s="80" t="s">
        <v>24</v>
      </c>
      <c r="H334" s="80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1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80" t="s">
        <v>176</v>
      </c>
      <c r="D335" s="38">
        <v>2</v>
      </c>
      <c r="E335" s="80" t="s">
        <v>384</v>
      </c>
      <c r="F335">
        <v>407423</v>
      </c>
      <c r="G335" s="80" t="s">
        <v>106</v>
      </c>
      <c r="H335" s="80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1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80" t="s">
        <v>169</v>
      </c>
      <c r="D336" s="38">
        <v>2</v>
      </c>
      <c r="E336" s="80" t="s">
        <v>384</v>
      </c>
      <c r="F336">
        <v>407185</v>
      </c>
      <c r="G336" s="80" t="s">
        <v>43</v>
      </c>
      <c r="H336" s="80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1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80" t="s">
        <v>169</v>
      </c>
      <c r="D337" s="38">
        <v>2</v>
      </c>
      <c r="E337" s="80" t="s">
        <v>384</v>
      </c>
      <c r="F337">
        <v>1405006</v>
      </c>
      <c r="G337" s="80" t="s">
        <v>199</v>
      </c>
      <c r="H337" s="80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1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80" t="s">
        <v>176</v>
      </c>
      <c r="D338" s="38">
        <v>2</v>
      </c>
      <c r="E338" s="80" t="s">
        <v>384</v>
      </c>
      <c r="F338">
        <v>407170</v>
      </c>
      <c r="G338" s="80" t="s">
        <v>107</v>
      </c>
      <c r="H338" s="80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1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80" t="s">
        <v>169</v>
      </c>
      <c r="D339" s="38">
        <v>2</v>
      </c>
      <c r="E339" s="80" t="s">
        <v>384</v>
      </c>
      <c r="F339">
        <v>407011</v>
      </c>
      <c r="G339" s="80" t="s">
        <v>30</v>
      </c>
      <c r="H339" s="80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1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80" t="s">
        <v>169</v>
      </c>
      <c r="D340" s="38">
        <v>2</v>
      </c>
      <c r="E340" s="80" t="s">
        <v>384</v>
      </c>
      <c r="F340">
        <v>407307</v>
      </c>
      <c r="G340" s="80" t="s">
        <v>163</v>
      </c>
      <c r="H340" s="8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1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80" t="s">
        <v>169</v>
      </c>
      <c r="D341" s="38">
        <v>2</v>
      </c>
      <c r="E341" s="80" t="s">
        <v>384</v>
      </c>
      <c r="F341">
        <v>407010</v>
      </c>
      <c r="G341" s="80" t="s">
        <v>164</v>
      </c>
      <c r="H341" s="80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1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80" t="s">
        <v>169</v>
      </c>
      <c r="D342" s="38">
        <v>2</v>
      </c>
      <c r="E342" s="80" t="s">
        <v>384</v>
      </c>
      <c r="F342">
        <v>408042</v>
      </c>
      <c r="G342" s="80" t="s">
        <v>144</v>
      </c>
      <c r="H342" s="80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1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80" t="s">
        <v>176</v>
      </c>
      <c r="D343" s="38">
        <v>2</v>
      </c>
      <c r="E343" s="80" t="s">
        <v>384</v>
      </c>
      <c r="F343">
        <v>701043</v>
      </c>
      <c r="G343" s="80" t="s">
        <v>197</v>
      </c>
      <c r="H343" s="80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1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80" t="s">
        <v>176</v>
      </c>
      <c r="D344" s="38">
        <v>2</v>
      </c>
      <c r="E344" s="80" t="s">
        <v>384</v>
      </c>
      <c r="F344">
        <v>701096</v>
      </c>
      <c r="G344" s="80" t="s">
        <v>204</v>
      </c>
      <c r="H344" s="80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1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80" t="s">
        <v>220</v>
      </c>
      <c r="D345" s="38">
        <v>2</v>
      </c>
      <c r="E345" s="80" t="s">
        <v>384</v>
      </c>
      <c r="F345">
        <v>701015</v>
      </c>
      <c r="G345" s="80" t="s">
        <v>254</v>
      </c>
      <c r="H345" s="80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1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80" t="s">
        <v>221</v>
      </c>
      <c r="D346" s="38">
        <v>2</v>
      </c>
      <c r="E346" s="80" t="s">
        <v>222</v>
      </c>
      <c r="F346" t="s">
        <v>179</v>
      </c>
      <c r="G346" s="80" t="s">
        <v>180</v>
      </c>
      <c r="H346" s="80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1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80" t="s">
        <v>221</v>
      </c>
      <c r="D347" s="38">
        <v>2</v>
      </c>
      <c r="E347" s="80" t="s">
        <v>222</v>
      </c>
      <c r="F347">
        <v>2302119</v>
      </c>
      <c r="G347" s="80" t="s">
        <v>74</v>
      </c>
      <c r="H347" s="80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1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80" t="s">
        <v>169</v>
      </c>
      <c r="D348" s="38">
        <v>2</v>
      </c>
      <c r="E348" s="80" t="s">
        <v>222</v>
      </c>
      <c r="F348">
        <v>1901505</v>
      </c>
      <c r="G348" s="80" t="s">
        <v>27</v>
      </c>
      <c r="H348" s="80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1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80" t="s">
        <v>221</v>
      </c>
      <c r="D349" s="38">
        <v>2</v>
      </c>
      <c r="E349" s="80" t="s">
        <v>222</v>
      </c>
      <c r="F349">
        <v>304014</v>
      </c>
      <c r="G349" s="80" t="s">
        <v>23</v>
      </c>
      <c r="H349" s="80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1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80" t="s">
        <v>169</v>
      </c>
      <c r="D350" s="38">
        <v>2</v>
      </c>
      <c r="E350" s="80" t="s">
        <v>222</v>
      </c>
      <c r="F350">
        <v>2302098</v>
      </c>
      <c r="G350" s="80" t="s">
        <v>24</v>
      </c>
      <c r="H350" s="8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1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80" t="s">
        <v>169</v>
      </c>
      <c r="D351" s="38">
        <v>2</v>
      </c>
      <c r="E351" s="80" t="s">
        <v>222</v>
      </c>
      <c r="F351">
        <v>617057</v>
      </c>
      <c r="G351" s="80" t="s">
        <v>134</v>
      </c>
      <c r="H351" s="80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1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80" t="s">
        <v>169</v>
      </c>
      <c r="D352" s="38">
        <v>2</v>
      </c>
      <c r="E352" s="80" t="s">
        <v>384</v>
      </c>
      <c r="F352">
        <v>1902013</v>
      </c>
      <c r="G352" s="80" t="s">
        <v>338</v>
      </c>
      <c r="H352" s="80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1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80" t="s">
        <v>223</v>
      </c>
      <c r="D353" s="38">
        <v>2</v>
      </c>
      <c r="E353" s="80" t="s">
        <v>388</v>
      </c>
      <c r="F353" t="s">
        <v>179</v>
      </c>
      <c r="G353" s="80" t="s">
        <v>180</v>
      </c>
      <c r="H353" s="80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1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80" t="s">
        <v>223</v>
      </c>
      <c r="D354" s="38">
        <v>2</v>
      </c>
      <c r="E354" s="80" t="s">
        <v>388</v>
      </c>
      <c r="F354">
        <v>617016</v>
      </c>
      <c r="G354" s="80" t="s">
        <v>133</v>
      </c>
      <c r="H354" s="80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1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80" t="s">
        <v>169</v>
      </c>
      <c r="D355" s="38">
        <v>2</v>
      </c>
      <c r="E355" s="80" t="s">
        <v>169</v>
      </c>
      <c r="F355">
        <v>408071</v>
      </c>
      <c r="G355" s="80" t="s">
        <v>111</v>
      </c>
      <c r="H355" s="80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1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80" t="s">
        <v>224</v>
      </c>
      <c r="D356" s="38">
        <v>2</v>
      </c>
      <c r="E356" s="80" t="s">
        <v>389</v>
      </c>
      <c r="F356">
        <v>408071</v>
      </c>
      <c r="G356" s="80" t="s">
        <v>111</v>
      </c>
      <c r="H356" s="80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1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80" t="s">
        <v>224</v>
      </c>
      <c r="D357" s="38">
        <v>2</v>
      </c>
      <c r="E357" s="80" t="s">
        <v>389</v>
      </c>
      <c r="F357">
        <v>412280</v>
      </c>
      <c r="G357" s="80" t="s">
        <v>40</v>
      </c>
      <c r="H357" s="80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1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80" t="s">
        <v>224</v>
      </c>
      <c r="D358" s="38">
        <v>2</v>
      </c>
      <c r="E358" s="80" t="s">
        <v>389</v>
      </c>
      <c r="F358">
        <v>412260</v>
      </c>
      <c r="G358" s="80" t="s">
        <v>41</v>
      </c>
      <c r="H358" s="80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1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80" t="s">
        <v>224</v>
      </c>
      <c r="D359" s="38">
        <v>2</v>
      </c>
      <c r="E359" s="80" t="s">
        <v>389</v>
      </c>
      <c r="F359">
        <v>302028</v>
      </c>
      <c r="G359" s="80" t="s">
        <v>246</v>
      </c>
      <c r="H359" s="80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1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80" t="s">
        <v>169</v>
      </c>
      <c r="D360" s="38">
        <v>2</v>
      </c>
      <c r="E360" s="80" t="s">
        <v>389</v>
      </c>
      <c r="F360">
        <v>302248</v>
      </c>
      <c r="G360" s="80" t="s">
        <v>281</v>
      </c>
      <c r="H360" s="8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1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80" t="s">
        <v>169</v>
      </c>
      <c r="D361" s="38">
        <v>2</v>
      </c>
      <c r="E361" s="80" t="s">
        <v>169</v>
      </c>
      <c r="F361">
        <v>5309018</v>
      </c>
      <c r="G361" s="80" t="s">
        <v>112</v>
      </c>
      <c r="H361" s="80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1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80" t="s">
        <v>169</v>
      </c>
      <c r="D362" s="38">
        <v>2</v>
      </c>
      <c r="E362" s="80" t="s">
        <v>169</v>
      </c>
      <c r="F362">
        <v>407423</v>
      </c>
      <c r="G362" s="80" t="s">
        <v>106</v>
      </c>
      <c r="H362" s="80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1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80" t="s">
        <v>169</v>
      </c>
      <c r="D363" s="38">
        <v>2</v>
      </c>
      <c r="E363" s="80" t="s">
        <v>169</v>
      </c>
      <c r="F363">
        <v>407010</v>
      </c>
      <c r="G363" s="80" t="s">
        <v>164</v>
      </c>
      <c r="H363" s="80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1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80" t="s">
        <v>75</v>
      </c>
      <c r="D364" s="38">
        <v>2</v>
      </c>
      <c r="E364" s="80" t="s">
        <v>391</v>
      </c>
      <c r="F364">
        <v>701043</v>
      </c>
      <c r="G364" s="80" t="s">
        <v>197</v>
      </c>
      <c r="H364" s="80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1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80" t="s">
        <v>169</v>
      </c>
      <c r="D365" s="38">
        <v>2</v>
      </c>
      <c r="E365" s="80" t="s">
        <v>169</v>
      </c>
      <c r="F365">
        <v>617057</v>
      </c>
      <c r="G365" s="80" t="s">
        <v>134</v>
      </c>
      <c r="H365" s="80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1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80" t="s">
        <v>169</v>
      </c>
      <c r="D366" s="38">
        <v>2</v>
      </c>
      <c r="E366" s="80" t="s">
        <v>169</v>
      </c>
      <c r="F366">
        <v>408014</v>
      </c>
      <c r="G366" s="80" t="s">
        <v>108</v>
      </c>
      <c r="H366" s="80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1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80" t="s">
        <v>169</v>
      </c>
      <c r="D367" s="38">
        <v>2</v>
      </c>
      <c r="E367" s="80" t="s">
        <v>169</v>
      </c>
      <c r="F367" t="s">
        <v>225</v>
      </c>
      <c r="G367" s="80" t="s">
        <v>226</v>
      </c>
      <c r="H367" s="80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1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80" t="s">
        <v>169</v>
      </c>
      <c r="D368" s="38">
        <v>2</v>
      </c>
      <c r="E368" s="80" t="s">
        <v>169</v>
      </c>
      <c r="F368">
        <v>408042</v>
      </c>
      <c r="G368" s="80" t="s">
        <v>144</v>
      </c>
      <c r="H368" s="80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1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80" t="s">
        <v>75</v>
      </c>
      <c r="D369" s="38">
        <v>2</v>
      </c>
      <c r="E369" s="80" t="s">
        <v>391</v>
      </c>
      <c r="F369">
        <v>302028</v>
      </c>
      <c r="G369" s="80" t="s">
        <v>246</v>
      </c>
      <c r="H369" s="80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1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80" t="s">
        <v>227</v>
      </c>
      <c r="D370" s="38">
        <v>2</v>
      </c>
      <c r="E370" s="80" t="s">
        <v>169</v>
      </c>
      <c r="F370">
        <v>2302118</v>
      </c>
      <c r="G370" s="80" t="s">
        <v>228</v>
      </c>
      <c r="H370" s="8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1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80" t="s">
        <v>227</v>
      </c>
      <c r="D371" s="38">
        <v>2</v>
      </c>
      <c r="E371" s="80" t="s">
        <v>169</v>
      </c>
      <c r="F371">
        <v>412260</v>
      </c>
      <c r="G371" s="80" t="s">
        <v>41</v>
      </c>
      <c r="H371" s="80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1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80" t="s">
        <v>227</v>
      </c>
      <c r="D372" s="38">
        <v>2</v>
      </c>
      <c r="E372" s="80" t="s">
        <v>169</v>
      </c>
      <c r="F372">
        <v>412280</v>
      </c>
      <c r="G372" s="80" t="s">
        <v>40</v>
      </c>
      <c r="H372" s="80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1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80" t="s">
        <v>169</v>
      </c>
      <c r="D373" s="38">
        <v>2</v>
      </c>
      <c r="E373" s="80" t="s">
        <v>229</v>
      </c>
      <c r="F373">
        <v>407423</v>
      </c>
      <c r="G373" s="80" t="s">
        <v>106</v>
      </c>
      <c r="H373" s="80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1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80" t="s">
        <v>176</v>
      </c>
      <c r="D374" s="38">
        <v>2</v>
      </c>
      <c r="E374" s="80" t="s">
        <v>392</v>
      </c>
      <c r="F374">
        <v>304101</v>
      </c>
      <c r="G374" s="80" t="s">
        <v>17</v>
      </c>
      <c r="H374" s="80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1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80" t="s">
        <v>176</v>
      </c>
      <c r="D375" s="38">
        <v>2</v>
      </c>
      <c r="E375" s="80" t="s">
        <v>392</v>
      </c>
      <c r="F375">
        <v>1901038</v>
      </c>
      <c r="G375" s="80" t="s">
        <v>39</v>
      </c>
      <c r="H375" s="80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1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80" t="s">
        <v>176</v>
      </c>
      <c r="D376" s="38">
        <v>2</v>
      </c>
      <c r="E376" s="80" t="s">
        <v>392</v>
      </c>
      <c r="F376">
        <v>1901008</v>
      </c>
      <c r="G376" s="80" t="s">
        <v>278</v>
      </c>
      <c r="H376" s="80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1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80" t="s">
        <v>169</v>
      </c>
      <c r="D377" s="38">
        <v>2</v>
      </c>
      <c r="E377" s="80" t="s">
        <v>230</v>
      </c>
      <c r="F377">
        <v>701096</v>
      </c>
      <c r="G377" s="80" t="s">
        <v>204</v>
      </c>
      <c r="H377" s="80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1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80" t="s">
        <v>169</v>
      </c>
      <c r="D378" s="38">
        <v>2</v>
      </c>
      <c r="E378" s="80" t="s">
        <v>230</v>
      </c>
      <c r="F378">
        <v>701043</v>
      </c>
      <c r="G378" s="80" t="s">
        <v>197</v>
      </c>
      <c r="H378" s="80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1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80" t="s">
        <v>169</v>
      </c>
      <c r="D379" s="38">
        <v>2</v>
      </c>
      <c r="E379" s="80" t="s">
        <v>169</v>
      </c>
      <c r="F379" t="s">
        <v>231</v>
      </c>
      <c r="G379" s="80" t="s">
        <v>180</v>
      </c>
      <c r="H379" s="80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1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80" t="s">
        <v>169</v>
      </c>
      <c r="D380" s="38">
        <v>2</v>
      </c>
      <c r="E380" s="80" t="s">
        <v>169</v>
      </c>
      <c r="F380">
        <v>407049</v>
      </c>
      <c r="G380" s="80" t="s">
        <v>232</v>
      </c>
      <c r="H380" s="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1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80" t="s">
        <v>224</v>
      </c>
      <c r="D381" s="38">
        <v>2</v>
      </c>
      <c r="E381" s="80" t="s">
        <v>233</v>
      </c>
      <c r="F381">
        <v>701084</v>
      </c>
      <c r="G381" s="80" t="s">
        <v>38</v>
      </c>
      <c r="H381" s="80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1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80" t="s">
        <v>169</v>
      </c>
      <c r="D382" s="38">
        <v>2</v>
      </c>
      <c r="E382" s="80" t="s">
        <v>169</v>
      </c>
      <c r="F382">
        <v>407011</v>
      </c>
      <c r="G382" s="80" t="s">
        <v>30</v>
      </c>
      <c r="H382" s="80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1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80" t="s">
        <v>169</v>
      </c>
      <c r="D383" s="38">
        <v>3</v>
      </c>
      <c r="E383" s="80" t="s">
        <v>169</v>
      </c>
      <c r="F383">
        <v>1901008</v>
      </c>
      <c r="G383" s="80" t="s">
        <v>278</v>
      </c>
      <c r="H383" s="80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1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80" t="s">
        <v>169</v>
      </c>
      <c r="D384" s="38">
        <v>3</v>
      </c>
      <c r="E384" s="80" t="s">
        <v>169</v>
      </c>
      <c r="F384">
        <v>617055</v>
      </c>
      <c r="G384" s="80" t="s">
        <v>182</v>
      </c>
      <c r="H384" s="80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1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80" t="s">
        <v>169</v>
      </c>
      <c r="D385" s="38">
        <v>3</v>
      </c>
      <c r="E385" s="80" t="s">
        <v>169</v>
      </c>
      <c r="F385">
        <v>407423</v>
      </c>
      <c r="G385" s="80" t="s">
        <v>106</v>
      </c>
      <c r="H385" s="80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1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80" t="s">
        <v>169</v>
      </c>
      <c r="D386" s="38">
        <v>3</v>
      </c>
      <c r="E386" s="80" t="s">
        <v>169</v>
      </c>
      <c r="F386">
        <v>1901086</v>
      </c>
      <c r="G386" s="80" t="s">
        <v>279</v>
      </c>
      <c r="H386" s="80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1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80" t="s">
        <v>393</v>
      </c>
      <c r="D387" s="38">
        <v>3</v>
      </c>
      <c r="E387" s="80" t="s">
        <v>393</v>
      </c>
      <c r="F387">
        <v>404184</v>
      </c>
      <c r="G387" s="80" t="s">
        <v>66</v>
      </c>
      <c r="H387" s="80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1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80" t="s">
        <v>393</v>
      </c>
      <c r="D388" s="38">
        <v>3</v>
      </c>
      <c r="E388" s="80" t="s">
        <v>393</v>
      </c>
      <c r="F388">
        <v>701183</v>
      </c>
      <c r="G388" s="80" t="s">
        <v>136</v>
      </c>
      <c r="H388" s="80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1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80" t="s">
        <v>169</v>
      </c>
      <c r="D389" s="38">
        <v>3</v>
      </c>
      <c r="E389" s="80" t="s">
        <v>124</v>
      </c>
      <c r="F389">
        <v>2302024</v>
      </c>
      <c r="G389" s="80" t="s">
        <v>234</v>
      </c>
      <c r="H389" s="80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1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80" t="s">
        <v>169</v>
      </c>
      <c r="D390" s="38">
        <v>3</v>
      </c>
      <c r="E390" s="80" t="s">
        <v>124</v>
      </c>
      <c r="F390">
        <v>2302098</v>
      </c>
      <c r="G390" s="80" t="s">
        <v>24</v>
      </c>
      <c r="H390" s="8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1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80" t="s">
        <v>169</v>
      </c>
      <c r="D391" s="38">
        <v>3</v>
      </c>
      <c r="E391" s="80" t="s">
        <v>169</v>
      </c>
      <c r="F391">
        <v>2302024</v>
      </c>
      <c r="G391" s="80" t="s">
        <v>234</v>
      </c>
      <c r="H391" s="80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1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80" t="s">
        <v>169</v>
      </c>
      <c r="D392" s="38">
        <v>3</v>
      </c>
      <c r="E392" s="80" t="s">
        <v>169</v>
      </c>
      <c r="F392">
        <v>2302098</v>
      </c>
      <c r="G392" s="80" t="s">
        <v>24</v>
      </c>
      <c r="H392" s="80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1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80" t="s">
        <v>169</v>
      </c>
      <c r="D393" s="38">
        <v>3</v>
      </c>
      <c r="E393" s="80" t="s">
        <v>169</v>
      </c>
      <c r="F393">
        <v>810007</v>
      </c>
      <c r="G393" s="80" t="s">
        <v>235</v>
      </c>
      <c r="H393" s="80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1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80" t="s">
        <v>169</v>
      </c>
      <c r="D394" s="38">
        <v>3</v>
      </c>
      <c r="E394" s="80" t="s">
        <v>169</v>
      </c>
      <c r="F394">
        <v>617055</v>
      </c>
      <c r="G394" s="80" t="s">
        <v>182</v>
      </c>
      <c r="H394" s="80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1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80" t="s">
        <v>169</v>
      </c>
      <c r="D395" s="38">
        <v>3</v>
      </c>
      <c r="E395" s="80" t="s">
        <v>169</v>
      </c>
      <c r="F395">
        <v>408071</v>
      </c>
      <c r="G395" s="80" t="s">
        <v>111</v>
      </c>
      <c r="H395" s="80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1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80" t="s">
        <v>169</v>
      </c>
      <c r="D396" s="38">
        <v>3</v>
      </c>
      <c r="E396" s="80" t="s">
        <v>169</v>
      </c>
      <c r="F396">
        <v>408042</v>
      </c>
      <c r="G396" s="80" t="s">
        <v>144</v>
      </c>
      <c r="H396" s="80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1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80" t="s">
        <v>169</v>
      </c>
      <c r="D397" s="38">
        <v>3</v>
      </c>
      <c r="E397" s="80" t="s">
        <v>169</v>
      </c>
      <c r="F397" t="s">
        <v>82</v>
      </c>
      <c r="G397" s="80" t="s">
        <v>83</v>
      </c>
      <c r="H397" s="80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1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80" t="s">
        <v>394</v>
      </c>
      <c r="D398" s="38">
        <v>3</v>
      </c>
      <c r="E398" s="80" t="s">
        <v>236</v>
      </c>
      <c r="F398">
        <v>412592</v>
      </c>
      <c r="G398" s="80" t="s">
        <v>237</v>
      </c>
      <c r="H398" s="80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1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80" t="s">
        <v>238</v>
      </c>
      <c r="D399" s="38">
        <v>3</v>
      </c>
      <c r="E399" s="80" t="s">
        <v>395</v>
      </c>
      <c r="F399">
        <v>701096</v>
      </c>
      <c r="G399" s="80" t="s">
        <v>204</v>
      </c>
      <c r="H399" s="80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1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80" t="s">
        <v>238</v>
      </c>
      <c r="D400" s="38">
        <v>3</v>
      </c>
      <c r="E400" s="80" t="s">
        <v>395</v>
      </c>
      <c r="F400">
        <v>701040</v>
      </c>
      <c r="G400" s="80" t="s">
        <v>19</v>
      </c>
      <c r="H400" s="8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1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80" t="s">
        <v>169</v>
      </c>
      <c r="D401" s="38">
        <v>3</v>
      </c>
      <c r="E401" s="80" t="s">
        <v>395</v>
      </c>
      <c r="F401">
        <v>701015</v>
      </c>
      <c r="G401" s="80" t="s">
        <v>254</v>
      </c>
      <c r="H401" s="80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1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80" t="s">
        <v>169</v>
      </c>
      <c r="D402" s="38">
        <v>3</v>
      </c>
      <c r="E402" s="80" t="s">
        <v>169</v>
      </c>
      <c r="F402">
        <v>304002</v>
      </c>
      <c r="G402" s="80" t="s">
        <v>37</v>
      </c>
      <c r="H402" s="80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1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80" t="s">
        <v>169</v>
      </c>
      <c r="D403" s="38">
        <v>3</v>
      </c>
      <c r="E403" s="80" t="s">
        <v>169</v>
      </c>
      <c r="F403">
        <v>302010</v>
      </c>
      <c r="G403" s="80" t="s">
        <v>323</v>
      </c>
      <c r="H403" s="80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1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80" t="s">
        <v>169</v>
      </c>
      <c r="D404" s="38">
        <v>3</v>
      </c>
      <c r="E404" s="80" t="s">
        <v>169</v>
      </c>
      <c r="F404">
        <v>302046</v>
      </c>
      <c r="G404" s="80" t="s">
        <v>115</v>
      </c>
      <c r="H404" s="80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1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80" t="s">
        <v>169</v>
      </c>
      <c r="D405" s="38">
        <v>3</v>
      </c>
      <c r="E405" s="80" t="s">
        <v>169</v>
      </c>
      <c r="F405">
        <v>412313</v>
      </c>
      <c r="G405" s="80" t="s">
        <v>253</v>
      </c>
      <c r="H405" s="80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1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80" t="s">
        <v>169</v>
      </c>
      <c r="D406" s="38">
        <v>3</v>
      </c>
      <c r="E406" s="80" t="s">
        <v>169</v>
      </c>
      <c r="F406">
        <v>410078</v>
      </c>
      <c r="G406" s="80" t="s">
        <v>252</v>
      </c>
      <c r="H406" s="80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1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80" t="s">
        <v>169</v>
      </c>
      <c r="D407" s="38">
        <v>3</v>
      </c>
      <c r="E407" s="80" t="s">
        <v>169</v>
      </c>
      <c r="F407">
        <v>302028</v>
      </c>
      <c r="G407" s="80" t="s">
        <v>246</v>
      </c>
      <c r="H407" s="80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1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80" t="s">
        <v>169</v>
      </c>
      <c r="D408" s="38">
        <v>3</v>
      </c>
      <c r="E408" s="80" t="s">
        <v>169</v>
      </c>
      <c r="F408">
        <v>304101</v>
      </c>
      <c r="G408" s="80" t="s">
        <v>17</v>
      </c>
      <c r="H408" s="80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1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80" t="s">
        <v>169</v>
      </c>
      <c r="D409" s="38">
        <v>3</v>
      </c>
      <c r="E409" s="80" t="s">
        <v>169</v>
      </c>
      <c r="F409">
        <v>304007</v>
      </c>
      <c r="G409" s="80" t="s">
        <v>80</v>
      </c>
      <c r="H409" s="80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1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80" t="s">
        <v>169</v>
      </c>
      <c r="D410" s="38">
        <v>3</v>
      </c>
      <c r="E410" s="80" t="s">
        <v>169</v>
      </c>
      <c r="F410">
        <v>408042</v>
      </c>
      <c r="G410" s="80" t="s">
        <v>144</v>
      </c>
      <c r="H410" s="8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1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80" t="s">
        <v>169</v>
      </c>
      <c r="D411" s="38">
        <v>3</v>
      </c>
      <c r="E411" s="80" t="s">
        <v>169</v>
      </c>
      <c r="F411">
        <v>410126</v>
      </c>
      <c r="G411" s="80" t="s">
        <v>159</v>
      </c>
      <c r="H411" s="80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1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80" t="s">
        <v>169</v>
      </c>
      <c r="D412" s="38">
        <v>3</v>
      </c>
      <c r="E412" s="80" t="s">
        <v>169</v>
      </c>
      <c r="F412">
        <v>407011</v>
      </c>
      <c r="G412" s="80" t="s">
        <v>30</v>
      </c>
      <c r="H412" s="80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1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80" t="s">
        <v>169</v>
      </c>
      <c r="D413" s="38">
        <v>3</v>
      </c>
      <c r="E413" s="80" t="s">
        <v>169</v>
      </c>
      <c r="F413">
        <v>1902013</v>
      </c>
      <c r="G413" s="80" t="s">
        <v>338</v>
      </c>
      <c r="H413" s="80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1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80" t="s">
        <v>169</v>
      </c>
      <c r="D414" s="38">
        <v>3</v>
      </c>
      <c r="E414" s="80" t="s">
        <v>169</v>
      </c>
      <c r="F414">
        <v>407423</v>
      </c>
      <c r="G414" s="80" t="s">
        <v>106</v>
      </c>
      <c r="H414" s="80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1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80" t="s">
        <v>169</v>
      </c>
      <c r="D415" s="38">
        <v>3</v>
      </c>
      <c r="E415" s="80" t="s">
        <v>169</v>
      </c>
      <c r="F415">
        <v>410045</v>
      </c>
      <c r="G415" s="80" t="s">
        <v>110</v>
      </c>
      <c r="H415" s="80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1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80" t="s">
        <v>169</v>
      </c>
      <c r="D416" s="38">
        <v>3</v>
      </c>
      <c r="E416" s="80" t="s">
        <v>169</v>
      </c>
      <c r="F416" t="s">
        <v>386</v>
      </c>
      <c r="G416" s="80" t="s">
        <v>83</v>
      </c>
      <c r="H416" s="80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1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80" t="s">
        <v>169</v>
      </c>
      <c r="D417" s="38">
        <v>3</v>
      </c>
      <c r="E417" s="80" t="s">
        <v>169</v>
      </c>
      <c r="F417">
        <v>2302119</v>
      </c>
      <c r="G417" s="80" t="s">
        <v>74</v>
      </c>
      <c r="H417" s="80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1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80" t="s">
        <v>169</v>
      </c>
      <c r="D418" s="38">
        <v>3</v>
      </c>
      <c r="E418" s="80" t="s">
        <v>169</v>
      </c>
      <c r="F418">
        <v>407170</v>
      </c>
      <c r="G418" s="80" t="s">
        <v>107</v>
      </c>
      <c r="H418" s="80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1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80" t="s">
        <v>169</v>
      </c>
      <c r="D419" s="38">
        <v>3</v>
      </c>
      <c r="E419" s="80" t="s">
        <v>315</v>
      </c>
      <c r="F419">
        <v>2505058</v>
      </c>
      <c r="G419" s="80" t="s">
        <v>142</v>
      </c>
      <c r="H419" s="80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1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80" t="s">
        <v>169</v>
      </c>
      <c r="D420" s="38">
        <v>3</v>
      </c>
      <c r="E420" s="80" t="s">
        <v>169</v>
      </c>
      <c r="F420" t="s">
        <v>231</v>
      </c>
      <c r="G420" s="80" t="s">
        <v>180</v>
      </c>
      <c r="H420" s="8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1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80" t="s">
        <v>169</v>
      </c>
      <c r="D421" s="38">
        <v>3</v>
      </c>
      <c r="E421" s="80" t="s">
        <v>169</v>
      </c>
      <c r="F421">
        <v>617055</v>
      </c>
      <c r="G421" s="80" t="s">
        <v>182</v>
      </c>
      <c r="H421" s="80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1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80" t="s">
        <v>169</v>
      </c>
      <c r="D422" s="38">
        <v>3</v>
      </c>
      <c r="E422" s="80" t="s">
        <v>169</v>
      </c>
      <c r="F422">
        <v>617057</v>
      </c>
      <c r="G422" s="80" t="s">
        <v>134</v>
      </c>
      <c r="H422" s="80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1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80" t="s">
        <v>169</v>
      </c>
      <c r="D423" s="38">
        <v>3</v>
      </c>
      <c r="E423" s="80" t="s">
        <v>169</v>
      </c>
      <c r="F423">
        <v>1902014</v>
      </c>
      <c r="G423" s="80" t="s">
        <v>316</v>
      </c>
      <c r="H423" s="80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1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80" t="s">
        <v>169</v>
      </c>
      <c r="D424" s="38">
        <v>3</v>
      </c>
      <c r="E424" s="80" t="s">
        <v>169</v>
      </c>
      <c r="F424">
        <v>1901008</v>
      </c>
      <c r="G424" s="80" t="s">
        <v>278</v>
      </c>
      <c r="H424" s="80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1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80" t="s">
        <v>169</v>
      </c>
      <c r="D425" s="38">
        <v>3</v>
      </c>
      <c r="E425" s="80" t="s">
        <v>169</v>
      </c>
      <c r="F425">
        <v>1901038</v>
      </c>
      <c r="G425" s="80" t="s">
        <v>39</v>
      </c>
      <c r="H425" s="80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1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80" t="s">
        <v>169</v>
      </c>
      <c r="D426" s="38">
        <v>3</v>
      </c>
      <c r="E426" s="80" t="s">
        <v>169</v>
      </c>
      <c r="F426">
        <v>408088</v>
      </c>
      <c r="G426" s="80" t="s">
        <v>109</v>
      </c>
      <c r="H426" s="80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1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80" t="s">
        <v>169</v>
      </c>
      <c r="D427" s="38">
        <v>3</v>
      </c>
      <c r="E427" s="80" t="s">
        <v>169</v>
      </c>
      <c r="F427" t="s">
        <v>225</v>
      </c>
      <c r="G427" s="80" t="s">
        <v>226</v>
      </c>
      <c r="H427" s="80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1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80" t="s">
        <v>169</v>
      </c>
      <c r="D428" s="38">
        <v>3</v>
      </c>
      <c r="E428" s="80" t="s">
        <v>169</v>
      </c>
      <c r="F428">
        <v>704046</v>
      </c>
      <c r="G428" s="80" t="s">
        <v>255</v>
      </c>
      <c r="H428" s="80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1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80" t="s">
        <v>169</v>
      </c>
      <c r="D429" s="38">
        <v>3</v>
      </c>
      <c r="E429" s="80" t="s">
        <v>169</v>
      </c>
      <c r="F429">
        <v>106022</v>
      </c>
      <c r="G429" s="80" t="s">
        <v>245</v>
      </c>
      <c r="H429" s="80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1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80" t="s">
        <v>169</v>
      </c>
      <c r="D430" s="38">
        <v>3</v>
      </c>
      <c r="E430" s="80" t="s">
        <v>169</v>
      </c>
      <c r="F430">
        <v>2304002</v>
      </c>
      <c r="G430" s="80" t="s">
        <v>212</v>
      </c>
      <c r="H430" s="8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1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80" t="s">
        <v>169</v>
      </c>
      <c r="D431" s="38">
        <v>3</v>
      </c>
      <c r="E431" s="80" t="s">
        <v>169</v>
      </c>
      <c r="F431">
        <v>907031</v>
      </c>
      <c r="G431" s="80" t="s">
        <v>256</v>
      </c>
      <c r="H431" s="80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1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80" t="s">
        <v>169</v>
      </c>
      <c r="D432" s="38">
        <v>3</v>
      </c>
      <c r="E432" s="80" t="s">
        <v>169</v>
      </c>
      <c r="F432">
        <v>2302017</v>
      </c>
      <c r="G432" s="80" t="s">
        <v>156</v>
      </c>
      <c r="H432" s="80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1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80" t="s">
        <v>169</v>
      </c>
      <c r="D433" s="38">
        <v>3</v>
      </c>
      <c r="E433" s="80" t="s">
        <v>169</v>
      </c>
      <c r="F433">
        <v>408042</v>
      </c>
      <c r="G433" s="80" t="s">
        <v>144</v>
      </c>
      <c r="H433" s="80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1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80" t="s">
        <v>169</v>
      </c>
      <c r="D434" s="38">
        <v>3</v>
      </c>
      <c r="E434" s="80" t="s">
        <v>169</v>
      </c>
      <c r="F434">
        <v>704046</v>
      </c>
      <c r="G434" s="80" t="s">
        <v>255</v>
      </c>
      <c r="H434" s="80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1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80" t="s">
        <v>169</v>
      </c>
      <c r="D435" s="38">
        <v>3</v>
      </c>
      <c r="E435" s="80" t="s">
        <v>169</v>
      </c>
      <c r="F435">
        <v>302028</v>
      </c>
      <c r="G435" s="80" t="s">
        <v>246</v>
      </c>
      <c r="H435" s="80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1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80" t="s">
        <v>169</v>
      </c>
      <c r="D436" s="38">
        <v>3</v>
      </c>
      <c r="E436" s="80" t="s">
        <v>169</v>
      </c>
      <c r="F436">
        <v>304101</v>
      </c>
      <c r="G436" s="80" t="s">
        <v>17</v>
      </c>
      <c r="H436" s="80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1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80" t="s">
        <v>169</v>
      </c>
      <c r="D437" s="38">
        <v>3</v>
      </c>
      <c r="E437" s="80" t="s">
        <v>169</v>
      </c>
      <c r="F437">
        <v>302010</v>
      </c>
      <c r="G437" s="80" t="s">
        <v>323</v>
      </c>
      <c r="H437" s="80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1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80" t="s">
        <v>169</v>
      </c>
      <c r="D438" s="38">
        <v>3</v>
      </c>
      <c r="E438" s="80" t="s">
        <v>169</v>
      </c>
      <c r="F438">
        <v>407011</v>
      </c>
      <c r="G438" s="80" t="s">
        <v>30</v>
      </c>
      <c r="H438" s="80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1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80" t="s">
        <v>169</v>
      </c>
      <c r="D439" s="38">
        <v>3</v>
      </c>
      <c r="E439" s="80" t="s">
        <v>169</v>
      </c>
      <c r="F439">
        <v>407423</v>
      </c>
      <c r="G439" s="80" t="s">
        <v>106</v>
      </c>
      <c r="H439" s="80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1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80" t="s">
        <v>169</v>
      </c>
      <c r="D440" s="38">
        <v>3</v>
      </c>
      <c r="E440" s="80" t="s">
        <v>169</v>
      </c>
      <c r="F440">
        <v>304049</v>
      </c>
      <c r="G440" s="80" t="s">
        <v>318</v>
      </c>
      <c r="H440" s="8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1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80" t="s">
        <v>782</v>
      </c>
      <c r="D441" s="38">
        <v>3</v>
      </c>
      <c r="E441" s="80" t="s">
        <v>782</v>
      </c>
      <c r="F441">
        <v>1802164</v>
      </c>
      <c r="G441" s="80" t="s">
        <v>306</v>
      </c>
      <c r="H441" s="80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1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80" t="s">
        <v>169</v>
      </c>
      <c r="D442" s="38">
        <v>3</v>
      </c>
      <c r="E442" s="80" t="s">
        <v>169</v>
      </c>
      <c r="F442">
        <v>617057</v>
      </c>
      <c r="G442" s="80" t="s">
        <v>134</v>
      </c>
      <c r="H442" s="80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1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80" t="s">
        <v>169</v>
      </c>
      <c r="D443" s="38">
        <v>3</v>
      </c>
      <c r="E443" s="80" t="s">
        <v>169</v>
      </c>
      <c r="F443">
        <v>407185</v>
      </c>
      <c r="G443" s="80" t="s">
        <v>43</v>
      </c>
      <c r="H443" s="80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1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80" t="s">
        <v>169</v>
      </c>
      <c r="D444" s="38">
        <v>3</v>
      </c>
      <c r="E444" s="80" t="s">
        <v>169</v>
      </c>
      <c r="F444">
        <v>407423</v>
      </c>
      <c r="G444" s="80" t="s">
        <v>106</v>
      </c>
      <c r="H444" s="80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1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80" t="s">
        <v>169</v>
      </c>
      <c r="D445" s="38">
        <v>3</v>
      </c>
      <c r="E445" s="80" t="s">
        <v>169</v>
      </c>
      <c r="F445">
        <v>2302017</v>
      </c>
      <c r="G445" s="80" t="s">
        <v>156</v>
      </c>
      <c r="H445" s="80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1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80" t="s">
        <v>169</v>
      </c>
      <c r="D446" s="38">
        <v>3</v>
      </c>
      <c r="E446" s="80" t="s">
        <v>169</v>
      </c>
      <c r="F446">
        <v>907031</v>
      </c>
      <c r="G446" s="80" t="s">
        <v>256</v>
      </c>
      <c r="H446" s="80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1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80" t="s">
        <v>169</v>
      </c>
      <c r="D447" s="38">
        <v>3</v>
      </c>
      <c r="E447" s="80" t="s">
        <v>169</v>
      </c>
      <c r="F447">
        <v>1901008</v>
      </c>
      <c r="G447" s="80" t="s">
        <v>278</v>
      </c>
      <c r="H447" s="80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1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80" t="s">
        <v>169</v>
      </c>
      <c r="D448" s="38">
        <v>3</v>
      </c>
      <c r="E448" s="80" t="s">
        <v>169</v>
      </c>
      <c r="F448">
        <v>1902003</v>
      </c>
      <c r="G448" s="80" t="s">
        <v>155</v>
      </c>
      <c r="H448" s="80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1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80" t="s">
        <v>169</v>
      </c>
      <c r="D449" s="38">
        <v>3</v>
      </c>
      <c r="E449" s="80" t="s">
        <v>169</v>
      </c>
      <c r="F449">
        <v>609008</v>
      </c>
      <c r="G449" s="80" t="s">
        <v>57</v>
      </c>
      <c r="H449" s="80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1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80" t="s">
        <v>169</v>
      </c>
      <c r="D450" s="38">
        <v>3</v>
      </c>
      <c r="E450" s="80" t="s">
        <v>169</v>
      </c>
      <c r="F450">
        <v>1610023</v>
      </c>
      <c r="G450" s="80" t="s">
        <v>351</v>
      </c>
      <c r="H450" s="8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1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80" t="s">
        <v>169</v>
      </c>
      <c r="D451" s="38">
        <v>3</v>
      </c>
      <c r="E451" s="80" t="s">
        <v>169</v>
      </c>
      <c r="F451">
        <v>701096</v>
      </c>
      <c r="G451" s="80" t="s">
        <v>204</v>
      </c>
      <c r="H451" s="80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1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80" t="s">
        <v>169</v>
      </c>
      <c r="D452" s="38">
        <v>3</v>
      </c>
      <c r="E452" s="80" t="s">
        <v>169</v>
      </c>
      <c r="F452">
        <v>1901038</v>
      </c>
      <c r="G452" s="80" t="s">
        <v>39</v>
      </c>
      <c r="H452" s="80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1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80" t="s">
        <v>169</v>
      </c>
      <c r="D453" s="38">
        <v>3</v>
      </c>
      <c r="E453" s="80" t="s">
        <v>169</v>
      </c>
      <c r="F453">
        <v>2302119</v>
      </c>
      <c r="G453" s="80" t="s">
        <v>74</v>
      </c>
      <c r="H453" s="80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1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80" t="s">
        <v>169</v>
      </c>
      <c r="D454" s="38">
        <v>3</v>
      </c>
      <c r="E454" s="80" t="s">
        <v>169</v>
      </c>
      <c r="F454">
        <v>412280</v>
      </c>
      <c r="G454" s="80" t="s">
        <v>40</v>
      </c>
      <c r="H454" s="80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1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80" t="s">
        <v>169</v>
      </c>
      <c r="D455" s="38">
        <v>3</v>
      </c>
      <c r="E455" s="80" t="s">
        <v>169</v>
      </c>
      <c r="F455">
        <v>412260</v>
      </c>
      <c r="G455" s="80" t="s">
        <v>41</v>
      </c>
      <c r="H455" s="80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1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80" t="s">
        <v>169</v>
      </c>
      <c r="D456" s="38">
        <v>3</v>
      </c>
      <c r="E456" s="80" t="s">
        <v>169</v>
      </c>
      <c r="F456">
        <v>408042</v>
      </c>
      <c r="G456" s="80" t="s">
        <v>144</v>
      </c>
      <c r="H456" s="80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1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80" t="s">
        <v>169</v>
      </c>
      <c r="D457" s="38">
        <v>3</v>
      </c>
      <c r="E457" s="80" t="s">
        <v>169</v>
      </c>
      <c r="F457">
        <v>1902003</v>
      </c>
      <c r="G457" s="80" t="s">
        <v>155</v>
      </c>
      <c r="H457" s="80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1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80" t="s">
        <v>169</v>
      </c>
      <c r="D458" s="38">
        <v>3</v>
      </c>
      <c r="E458" s="80" t="s">
        <v>169</v>
      </c>
      <c r="F458">
        <v>2302098</v>
      </c>
      <c r="G458" s="80" t="s">
        <v>24</v>
      </c>
      <c r="H458" s="80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1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80" t="s">
        <v>169</v>
      </c>
      <c r="D459" s="38">
        <v>3</v>
      </c>
      <c r="E459" s="80" t="s">
        <v>169</v>
      </c>
      <c r="F459">
        <v>5309018</v>
      </c>
      <c r="G459" s="80" t="s">
        <v>112</v>
      </c>
      <c r="H459" s="80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1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80" t="s">
        <v>169</v>
      </c>
      <c r="D460" s="38">
        <v>3</v>
      </c>
      <c r="E460" s="80" t="s">
        <v>169</v>
      </c>
      <c r="F460">
        <v>2508169</v>
      </c>
      <c r="G460" s="80" t="s">
        <v>307</v>
      </c>
      <c r="H460" s="8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1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80" t="s">
        <v>169</v>
      </c>
      <c r="D461" s="38">
        <v>3</v>
      </c>
      <c r="E461" s="80" t="s">
        <v>169</v>
      </c>
      <c r="F461">
        <v>408042</v>
      </c>
      <c r="G461" s="80" t="s">
        <v>144</v>
      </c>
      <c r="H461" s="80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1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80" t="s">
        <v>169</v>
      </c>
      <c r="D462" s="38">
        <v>3</v>
      </c>
      <c r="E462" s="80" t="s">
        <v>169</v>
      </c>
      <c r="F462">
        <v>302054</v>
      </c>
      <c r="G462" s="80" t="s">
        <v>356</v>
      </c>
      <c r="H462" s="80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1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80" t="s">
        <v>169</v>
      </c>
      <c r="D463" s="38">
        <v>3</v>
      </c>
      <c r="E463" s="80" t="s">
        <v>169</v>
      </c>
      <c r="F463">
        <v>1901229</v>
      </c>
      <c r="G463" s="80" t="s">
        <v>125</v>
      </c>
      <c r="H463" s="80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1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80" t="s">
        <v>169</v>
      </c>
      <c r="D464" s="38">
        <v>3</v>
      </c>
      <c r="E464" s="80" t="s">
        <v>169</v>
      </c>
      <c r="F464">
        <v>705028</v>
      </c>
      <c r="G464" s="80" t="s">
        <v>72</v>
      </c>
      <c r="H464" s="80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1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80" t="s">
        <v>169</v>
      </c>
      <c r="D465" s="38">
        <v>3</v>
      </c>
      <c r="E465" s="80" t="s">
        <v>169</v>
      </c>
      <c r="F465">
        <v>302028</v>
      </c>
      <c r="G465" s="80" t="s">
        <v>246</v>
      </c>
      <c r="H465" s="80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1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80" t="s">
        <v>169</v>
      </c>
      <c r="D466" s="38">
        <v>3</v>
      </c>
      <c r="E466" s="80" t="s">
        <v>169</v>
      </c>
      <c r="F466">
        <v>1803044</v>
      </c>
      <c r="G466" s="80" t="s">
        <v>336</v>
      </c>
      <c r="H466" s="80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1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80" t="s">
        <v>169</v>
      </c>
      <c r="D467" s="38">
        <v>3</v>
      </c>
      <c r="E467" s="80" t="s">
        <v>169</v>
      </c>
      <c r="F467">
        <v>1803045</v>
      </c>
      <c r="G467" s="80" t="s">
        <v>337</v>
      </c>
      <c r="H467" s="80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1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80" t="s">
        <v>169</v>
      </c>
      <c r="D468" s="38">
        <v>3</v>
      </c>
      <c r="E468" s="80" t="s">
        <v>169</v>
      </c>
      <c r="F468">
        <v>1902003</v>
      </c>
      <c r="G468" s="80" t="s">
        <v>155</v>
      </c>
      <c r="H468" s="80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1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80" t="s">
        <v>169</v>
      </c>
      <c r="D469" s="38">
        <v>3</v>
      </c>
      <c r="E469" s="80" t="s">
        <v>169</v>
      </c>
      <c r="F469">
        <v>407011</v>
      </c>
      <c r="G469" s="80" t="s">
        <v>30</v>
      </c>
      <c r="H469" s="80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1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80" t="s">
        <v>169</v>
      </c>
      <c r="D470" s="38">
        <v>3</v>
      </c>
      <c r="E470" s="80" t="s">
        <v>169</v>
      </c>
      <c r="F470">
        <v>2302017</v>
      </c>
      <c r="G470" s="80" t="s">
        <v>156</v>
      </c>
      <c r="H470" s="8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1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80" t="s">
        <v>169</v>
      </c>
      <c r="D471" s="38">
        <v>3</v>
      </c>
      <c r="E471" s="80" t="s">
        <v>169</v>
      </c>
      <c r="F471">
        <v>907031</v>
      </c>
      <c r="G471" s="80" t="s">
        <v>256</v>
      </c>
      <c r="H471" s="80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1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80" t="s">
        <v>169</v>
      </c>
      <c r="D472" s="38">
        <v>3</v>
      </c>
      <c r="E472" s="80" t="s">
        <v>169</v>
      </c>
      <c r="F472">
        <v>1902013</v>
      </c>
      <c r="G472" s="80" t="s">
        <v>338</v>
      </c>
      <c r="H472" s="80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1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80" t="s">
        <v>169</v>
      </c>
      <c r="D473" s="38">
        <v>3</v>
      </c>
      <c r="E473" s="80" t="s">
        <v>169</v>
      </c>
      <c r="F473">
        <v>617016</v>
      </c>
      <c r="G473" s="80" t="s">
        <v>133</v>
      </c>
      <c r="H473" s="80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1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80" t="s">
        <v>169</v>
      </c>
      <c r="D474" s="38">
        <v>3</v>
      </c>
      <c r="E474" s="80" t="s">
        <v>169</v>
      </c>
      <c r="F474">
        <v>2304053</v>
      </c>
      <c r="G474" s="80" t="s">
        <v>213</v>
      </c>
      <c r="H474" s="80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1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80" t="s">
        <v>169</v>
      </c>
      <c r="D475" s="38">
        <v>3</v>
      </c>
      <c r="E475" s="80" t="s">
        <v>169</v>
      </c>
      <c r="F475">
        <v>617057</v>
      </c>
      <c r="G475" s="80" t="s">
        <v>134</v>
      </c>
      <c r="H475" s="80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1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80" t="s">
        <v>169</v>
      </c>
      <c r="D476" s="38">
        <v>3</v>
      </c>
      <c r="E476" s="80" t="s">
        <v>169</v>
      </c>
      <c r="F476">
        <v>2302119</v>
      </c>
      <c r="G476" s="80" t="s">
        <v>74</v>
      </c>
      <c r="H476" s="80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1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80" t="s">
        <v>169</v>
      </c>
      <c r="D477" s="38">
        <v>3</v>
      </c>
      <c r="E477" s="80" t="s">
        <v>169</v>
      </c>
      <c r="F477">
        <v>2302098</v>
      </c>
      <c r="G477" s="80" t="s">
        <v>24</v>
      </c>
      <c r="H477" s="80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1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80" t="s">
        <v>169</v>
      </c>
      <c r="D478" s="38">
        <v>3</v>
      </c>
      <c r="E478" s="80" t="s">
        <v>169</v>
      </c>
      <c r="F478" t="s">
        <v>82</v>
      </c>
      <c r="G478" s="80" t="s">
        <v>83</v>
      </c>
      <c r="H478" s="80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1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80" t="s">
        <v>169</v>
      </c>
      <c r="D479" s="38">
        <v>3</v>
      </c>
      <c r="E479" s="80" t="s">
        <v>169</v>
      </c>
      <c r="F479">
        <v>304007</v>
      </c>
      <c r="G479" s="80" t="s">
        <v>80</v>
      </c>
      <c r="H479" s="80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1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80" t="s">
        <v>169</v>
      </c>
      <c r="D480" s="38">
        <v>3</v>
      </c>
      <c r="E480" s="80" t="s">
        <v>169</v>
      </c>
      <c r="F480">
        <v>304101</v>
      </c>
      <c r="G480" s="80" t="s">
        <v>17</v>
      </c>
      <c r="H480" s="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1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80" t="s">
        <v>169</v>
      </c>
      <c r="D481" s="38">
        <v>3</v>
      </c>
      <c r="E481" s="80" t="s">
        <v>169</v>
      </c>
      <c r="F481">
        <v>701043</v>
      </c>
      <c r="G481" s="80" t="s">
        <v>197</v>
      </c>
      <c r="H481" s="80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1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80" t="s">
        <v>169</v>
      </c>
      <c r="D482" s="38">
        <v>3</v>
      </c>
      <c r="E482" s="80" t="s">
        <v>169</v>
      </c>
      <c r="F482">
        <v>701096</v>
      </c>
      <c r="G482" s="80" t="s">
        <v>204</v>
      </c>
      <c r="H482" s="80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1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80" t="s">
        <v>169</v>
      </c>
      <c r="D483" s="38">
        <v>3</v>
      </c>
      <c r="E483" s="80" t="s">
        <v>169</v>
      </c>
      <c r="F483">
        <v>705028</v>
      </c>
      <c r="G483" s="80" t="s">
        <v>72</v>
      </c>
      <c r="H483" s="80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1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80" t="s">
        <v>169</v>
      </c>
      <c r="D484" s="38">
        <v>3</v>
      </c>
      <c r="E484" s="80" t="s">
        <v>169</v>
      </c>
      <c r="F484">
        <v>2302017</v>
      </c>
      <c r="G484" s="80" t="s">
        <v>156</v>
      </c>
      <c r="H484" s="80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1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80" t="s">
        <v>169</v>
      </c>
      <c r="D485" s="38">
        <v>3</v>
      </c>
      <c r="E485" s="80" t="s">
        <v>169</v>
      </c>
      <c r="F485">
        <v>407011</v>
      </c>
      <c r="G485" s="80" t="s">
        <v>30</v>
      </c>
      <c r="H485" s="80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1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80" t="s">
        <v>169</v>
      </c>
      <c r="D486" s="38">
        <v>3</v>
      </c>
      <c r="E486" s="80" t="s">
        <v>169</v>
      </c>
      <c r="F486">
        <v>1902003</v>
      </c>
      <c r="G486" s="80" t="s">
        <v>155</v>
      </c>
      <c r="H486" s="80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1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80" t="s">
        <v>169</v>
      </c>
      <c r="D487" s="38">
        <v>3</v>
      </c>
      <c r="E487" s="80" t="s">
        <v>169</v>
      </c>
      <c r="F487">
        <v>1803045</v>
      </c>
      <c r="G487" s="80" t="s">
        <v>337</v>
      </c>
      <c r="H487" s="80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1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80" t="s">
        <v>169</v>
      </c>
      <c r="D488" s="38">
        <v>3</v>
      </c>
      <c r="E488" s="80" t="s">
        <v>169</v>
      </c>
      <c r="F488">
        <v>1803044</v>
      </c>
      <c r="G488" s="80" t="s">
        <v>336</v>
      </c>
      <c r="H488" s="80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1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80" t="s">
        <v>169</v>
      </c>
      <c r="D489" s="38">
        <v>3</v>
      </c>
      <c r="E489" s="80" t="s">
        <v>169</v>
      </c>
      <c r="F489">
        <v>1801230</v>
      </c>
      <c r="G489" s="80" t="s">
        <v>51</v>
      </c>
      <c r="H489" s="80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1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80" t="s">
        <v>169</v>
      </c>
      <c r="D490" s="38">
        <v>3</v>
      </c>
      <c r="E490" s="80" t="s">
        <v>169</v>
      </c>
      <c r="F490">
        <v>1902014</v>
      </c>
      <c r="G490" s="80" t="s">
        <v>316</v>
      </c>
      <c r="H490" s="8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1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80" t="s">
        <v>169</v>
      </c>
      <c r="D491" s="38">
        <v>3</v>
      </c>
      <c r="E491" s="80" t="s">
        <v>169</v>
      </c>
      <c r="F491">
        <v>302054</v>
      </c>
      <c r="G491" s="80" t="s">
        <v>356</v>
      </c>
      <c r="H491" s="80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1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80" t="s">
        <v>169</v>
      </c>
      <c r="D492" s="38">
        <v>3</v>
      </c>
      <c r="E492" s="80" t="s">
        <v>169</v>
      </c>
      <c r="F492">
        <v>302248</v>
      </c>
      <c r="G492" s="80" t="s">
        <v>281</v>
      </c>
      <c r="H492" s="80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1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80" t="s">
        <v>169</v>
      </c>
      <c r="D493" s="38">
        <v>3</v>
      </c>
      <c r="E493" s="80" t="s">
        <v>169</v>
      </c>
      <c r="F493">
        <v>302046</v>
      </c>
      <c r="G493" s="80" t="s">
        <v>115</v>
      </c>
      <c r="H493" s="80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1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80" t="s">
        <v>169</v>
      </c>
      <c r="D494" s="38">
        <v>3</v>
      </c>
      <c r="E494" s="80" t="s">
        <v>169</v>
      </c>
      <c r="F494">
        <v>302028</v>
      </c>
      <c r="G494" s="80" t="s">
        <v>246</v>
      </c>
      <c r="H494" s="80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1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80" t="s">
        <v>169</v>
      </c>
      <c r="D495" s="38">
        <v>3</v>
      </c>
      <c r="E495" s="80" t="s">
        <v>169</v>
      </c>
      <c r="F495">
        <v>302010</v>
      </c>
      <c r="G495" s="80" t="s">
        <v>323</v>
      </c>
      <c r="H495" s="80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1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80" t="s">
        <v>169</v>
      </c>
      <c r="D496" s="38">
        <v>3</v>
      </c>
      <c r="E496" s="80" t="s">
        <v>169</v>
      </c>
      <c r="F496" t="s">
        <v>386</v>
      </c>
      <c r="G496" s="80" t="s">
        <v>83</v>
      </c>
      <c r="H496" s="80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1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80" t="s">
        <v>169</v>
      </c>
      <c r="D497" s="38">
        <v>3</v>
      </c>
      <c r="E497" s="80" t="s">
        <v>169</v>
      </c>
      <c r="F497">
        <v>2505058</v>
      </c>
      <c r="G497" s="80" t="s">
        <v>142</v>
      </c>
      <c r="H497" s="80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1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80" t="s">
        <v>169</v>
      </c>
      <c r="D498" s="38">
        <v>3</v>
      </c>
      <c r="E498" s="80" t="s">
        <v>169</v>
      </c>
      <c r="F498">
        <v>1902013</v>
      </c>
      <c r="G498" s="80" t="s">
        <v>338</v>
      </c>
      <c r="H498" s="80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1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80" t="s">
        <v>169</v>
      </c>
      <c r="D499" s="38">
        <v>3</v>
      </c>
      <c r="E499" s="80" t="s">
        <v>169</v>
      </c>
      <c r="F499">
        <v>1901466</v>
      </c>
      <c r="G499" s="80" t="s">
        <v>398</v>
      </c>
      <c r="H499" s="80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1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80" t="s">
        <v>169</v>
      </c>
      <c r="D500" s="38">
        <v>3</v>
      </c>
      <c r="E500" s="80" t="s">
        <v>169</v>
      </c>
      <c r="F500">
        <v>1901038</v>
      </c>
      <c r="G500" s="80" t="s">
        <v>39</v>
      </c>
      <c r="H500" s="8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1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80" t="s">
        <v>169</v>
      </c>
      <c r="D501" s="38">
        <v>3</v>
      </c>
      <c r="E501" s="80" t="s">
        <v>169</v>
      </c>
      <c r="F501">
        <v>1901008</v>
      </c>
      <c r="G501" s="80" t="s">
        <v>278</v>
      </c>
      <c r="H501" s="80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1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80" t="s">
        <v>169</v>
      </c>
      <c r="D502" s="38">
        <v>3</v>
      </c>
      <c r="E502" s="80" t="s">
        <v>169</v>
      </c>
      <c r="F502">
        <v>412301</v>
      </c>
      <c r="G502" s="80" t="s">
        <v>327</v>
      </c>
      <c r="H502" s="80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1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80" t="s">
        <v>169</v>
      </c>
      <c r="D503" s="38">
        <v>3</v>
      </c>
      <c r="E503" s="80" t="s">
        <v>169</v>
      </c>
      <c r="F503">
        <v>408014</v>
      </c>
      <c r="G503" s="80" t="s">
        <v>108</v>
      </c>
      <c r="H503" s="80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1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80" t="s">
        <v>169</v>
      </c>
      <c r="D504" s="38">
        <v>3</v>
      </c>
      <c r="E504" s="80" t="s">
        <v>169</v>
      </c>
      <c r="F504">
        <v>407423</v>
      </c>
      <c r="G504" s="80" t="s">
        <v>106</v>
      </c>
      <c r="H504" s="80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1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80" t="s">
        <v>169</v>
      </c>
      <c r="D505" s="38">
        <v>3</v>
      </c>
      <c r="E505" s="80" t="s">
        <v>169</v>
      </c>
      <c r="F505">
        <v>407307</v>
      </c>
      <c r="G505" s="80" t="s">
        <v>163</v>
      </c>
      <c r="H505" s="80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1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80" t="s">
        <v>169</v>
      </c>
      <c r="D506" s="38">
        <v>3</v>
      </c>
      <c r="E506" s="80" t="s">
        <v>169</v>
      </c>
      <c r="F506">
        <v>304101</v>
      </c>
      <c r="G506" s="80" t="s">
        <v>17</v>
      </c>
      <c r="H506" s="80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1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80" t="s">
        <v>169</v>
      </c>
      <c r="D507" s="38">
        <v>3</v>
      </c>
      <c r="E507" s="80" t="s">
        <v>169</v>
      </c>
      <c r="F507">
        <v>302044</v>
      </c>
      <c r="G507" s="80" t="s">
        <v>247</v>
      </c>
      <c r="H507" s="80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1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80" t="s">
        <v>169</v>
      </c>
      <c r="D508" s="38">
        <v>3</v>
      </c>
      <c r="E508" s="80" t="s">
        <v>169</v>
      </c>
      <c r="F508">
        <v>412313</v>
      </c>
      <c r="G508" s="80" t="s">
        <v>253</v>
      </c>
      <c r="H508" s="80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1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80" t="s">
        <v>169</v>
      </c>
      <c r="D509" s="38">
        <v>3</v>
      </c>
      <c r="E509" s="80" t="s">
        <v>169</v>
      </c>
      <c r="F509">
        <v>412281</v>
      </c>
      <c r="G509" s="80" t="s">
        <v>326</v>
      </c>
      <c r="H509" s="80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1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80" t="s">
        <v>169</v>
      </c>
      <c r="D510" s="38">
        <v>3</v>
      </c>
      <c r="E510" s="80" t="s">
        <v>169</v>
      </c>
      <c r="F510">
        <v>412313</v>
      </c>
      <c r="G510" s="80" t="s">
        <v>253</v>
      </c>
      <c r="H510" s="8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1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80" t="s">
        <v>169</v>
      </c>
      <c r="D511" s="38">
        <v>3</v>
      </c>
      <c r="E511" s="80" t="s">
        <v>169</v>
      </c>
      <c r="F511">
        <v>2304056</v>
      </c>
      <c r="G511" s="80" t="s">
        <v>417</v>
      </c>
      <c r="H511" s="80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1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80" t="s">
        <v>169</v>
      </c>
      <c r="D512" s="38">
        <v>3</v>
      </c>
      <c r="E512" s="80" t="s">
        <v>169</v>
      </c>
      <c r="F512" t="s">
        <v>179</v>
      </c>
      <c r="G512" s="80" t="s">
        <v>180</v>
      </c>
      <c r="H512" s="80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1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80" t="s">
        <v>169</v>
      </c>
      <c r="D513" s="38">
        <v>3</v>
      </c>
      <c r="E513" s="80" t="s">
        <v>169</v>
      </c>
      <c r="F513">
        <v>1802162</v>
      </c>
      <c r="G513" s="80" t="s">
        <v>260</v>
      </c>
      <c r="H513" s="80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1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80" t="s">
        <v>169</v>
      </c>
      <c r="D514" s="38">
        <v>3</v>
      </c>
      <c r="E514" s="80" t="s">
        <v>169</v>
      </c>
      <c r="F514">
        <v>5314002</v>
      </c>
      <c r="G514" s="80" t="s">
        <v>342</v>
      </c>
      <c r="H514" s="80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1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80" t="s">
        <v>169</v>
      </c>
      <c r="D515" s="38">
        <v>3</v>
      </c>
      <c r="E515" s="80" t="s">
        <v>169</v>
      </c>
      <c r="F515">
        <v>1802175</v>
      </c>
      <c r="G515" s="80" t="s">
        <v>269</v>
      </c>
      <c r="H515" s="80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1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80" t="s">
        <v>169</v>
      </c>
      <c r="D516" s="38">
        <v>3</v>
      </c>
      <c r="E516" s="80" t="s">
        <v>169</v>
      </c>
      <c r="F516">
        <v>1802176</v>
      </c>
      <c r="G516" s="80" t="s">
        <v>196</v>
      </c>
      <c r="H516" s="80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1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80" t="s">
        <v>169</v>
      </c>
      <c r="D517" s="38">
        <v>3</v>
      </c>
      <c r="E517" s="80" t="s">
        <v>169</v>
      </c>
      <c r="F517">
        <v>1802177</v>
      </c>
      <c r="G517" s="80" t="s">
        <v>270</v>
      </c>
      <c r="H517" s="80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1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80" t="s">
        <v>169</v>
      </c>
      <c r="D518" s="38">
        <v>3</v>
      </c>
      <c r="E518" s="80" t="s">
        <v>169</v>
      </c>
      <c r="F518">
        <v>1802173</v>
      </c>
      <c r="G518" s="80" t="s">
        <v>267</v>
      </c>
      <c r="H518" s="80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1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80" t="s">
        <v>169</v>
      </c>
      <c r="D519" s="38">
        <v>3</v>
      </c>
      <c r="E519" s="80" t="s">
        <v>169</v>
      </c>
      <c r="F519">
        <v>1808148</v>
      </c>
      <c r="G519" s="80" t="s">
        <v>276</v>
      </c>
      <c r="H519" s="80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1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80" t="s">
        <v>169</v>
      </c>
      <c r="D520" s="38">
        <v>3</v>
      </c>
      <c r="E520" s="80" t="s">
        <v>169</v>
      </c>
      <c r="F520">
        <v>407795</v>
      </c>
      <c r="G520" s="80" t="s">
        <v>325</v>
      </c>
      <c r="H520" s="8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1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80" t="s">
        <v>169</v>
      </c>
      <c r="D521" s="38">
        <v>3</v>
      </c>
      <c r="E521" s="80" t="s">
        <v>169</v>
      </c>
      <c r="F521">
        <v>1808145</v>
      </c>
      <c r="G521" s="80" t="s">
        <v>273</v>
      </c>
      <c r="H521" s="80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1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80" t="s">
        <v>169</v>
      </c>
      <c r="D522" s="38">
        <v>3</v>
      </c>
      <c r="E522" s="80" t="s">
        <v>169</v>
      </c>
      <c r="F522">
        <v>1808144</v>
      </c>
      <c r="G522" s="80" t="s">
        <v>272</v>
      </c>
      <c r="H522" s="80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1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80" t="s">
        <v>169</v>
      </c>
      <c r="D523" s="38">
        <v>3</v>
      </c>
      <c r="E523" s="80" t="s">
        <v>169</v>
      </c>
      <c r="F523">
        <v>1901008</v>
      </c>
      <c r="G523" s="80" t="s">
        <v>278</v>
      </c>
      <c r="H523" s="80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1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80" t="s">
        <v>169</v>
      </c>
      <c r="D524" s="38">
        <v>3</v>
      </c>
      <c r="E524" s="80" t="s">
        <v>169</v>
      </c>
      <c r="F524">
        <v>304049</v>
      </c>
      <c r="G524" s="80" t="s">
        <v>318</v>
      </c>
      <c r="H524" s="80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1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80" t="s">
        <v>169</v>
      </c>
      <c r="D525" s="38">
        <v>3</v>
      </c>
      <c r="E525" s="80" t="s">
        <v>169</v>
      </c>
      <c r="F525">
        <v>1902003</v>
      </c>
      <c r="G525" s="80" t="s">
        <v>155</v>
      </c>
      <c r="H525" s="80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1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80" t="s">
        <v>169</v>
      </c>
      <c r="D526" s="38">
        <v>3</v>
      </c>
      <c r="E526" s="80" t="s">
        <v>169</v>
      </c>
      <c r="F526">
        <v>1610023</v>
      </c>
      <c r="G526" s="80" t="s">
        <v>351</v>
      </c>
      <c r="H526" s="80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1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80" t="s">
        <v>169</v>
      </c>
      <c r="D527" s="38">
        <v>3</v>
      </c>
      <c r="E527" s="80" t="s">
        <v>169</v>
      </c>
      <c r="F527">
        <v>1610007</v>
      </c>
      <c r="G527" s="80" t="s">
        <v>334</v>
      </c>
      <c r="H527" s="80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1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80" t="s">
        <v>169</v>
      </c>
      <c r="D528" s="38">
        <v>3</v>
      </c>
      <c r="E528" s="80" t="s">
        <v>169</v>
      </c>
      <c r="F528">
        <v>609008</v>
      </c>
      <c r="G528" s="80" t="s">
        <v>57</v>
      </c>
      <c r="H528" s="80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1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80" t="s">
        <v>169</v>
      </c>
      <c r="D529" s="38">
        <v>3</v>
      </c>
      <c r="E529" s="80" t="s">
        <v>169</v>
      </c>
      <c r="F529">
        <v>1405040</v>
      </c>
      <c r="G529" s="80" t="s">
        <v>451</v>
      </c>
      <c r="H529" s="80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1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80" t="s">
        <v>169</v>
      </c>
      <c r="D530" s="38">
        <v>3</v>
      </c>
      <c r="E530" s="80" t="s">
        <v>169</v>
      </c>
      <c r="F530">
        <v>1405039</v>
      </c>
      <c r="G530" s="80" t="s">
        <v>314</v>
      </c>
      <c r="H530" s="8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1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80" t="s">
        <v>169</v>
      </c>
      <c r="D531" s="38">
        <v>3</v>
      </c>
      <c r="E531" s="80" t="s">
        <v>169</v>
      </c>
      <c r="F531">
        <v>617057</v>
      </c>
      <c r="G531" s="80" t="s">
        <v>134</v>
      </c>
      <c r="H531" s="80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1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80" t="s">
        <v>169</v>
      </c>
      <c r="D532" s="38">
        <v>3</v>
      </c>
      <c r="E532" s="80" t="s">
        <v>169</v>
      </c>
      <c r="F532">
        <v>617055</v>
      </c>
      <c r="G532" s="80" t="s">
        <v>182</v>
      </c>
      <c r="H532" s="80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1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80" t="s">
        <v>169</v>
      </c>
      <c r="D533" s="38">
        <v>3</v>
      </c>
      <c r="E533" s="80" t="s">
        <v>169</v>
      </c>
      <c r="F533">
        <v>617016</v>
      </c>
      <c r="G533" s="80" t="s">
        <v>133</v>
      </c>
      <c r="H533" s="80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1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80" t="s">
        <v>169</v>
      </c>
      <c r="D534" s="38">
        <v>3</v>
      </c>
      <c r="E534" s="80" t="s">
        <v>169</v>
      </c>
      <c r="F534">
        <v>602255</v>
      </c>
      <c r="G534" s="80" t="s">
        <v>203</v>
      </c>
      <c r="H534" s="80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1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80" t="s">
        <v>169</v>
      </c>
      <c r="D535" s="38">
        <v>3</v>
      </c>
      <c r="E535" s="80" t="s">
        <v>169</v>
      </c>
      <c r="F535">
        <v>602254</v>
      </c>
      <c r="G535" s="80" t="s">
        <v>214</v>
      </c>
      <c r="H535" s="80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1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80" t="s">
        <v>169</v>
      </c>
      <c r="D536" s="38">
        <v>3</v>
      </c>
      <c r="E536" s="80" t="s">
        <v>169</v>
      </c>
      <c r="F536">
        <v>907031</v>
      </c>
      <c r="G536" s="80" t="s">
        <v>256</v>
      </c>
      <c r="H536" s="80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1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80" t="s">
        <v>169</v>
      </c>
      <c r="D537" s="38">
        <v>3</v>
      </c>
      <c r="E537" s="80" t="s">
        <v>169</v>
      </c>
      <c r="F537" t="s">
        <v>166</v>
      </c>
      <c r="G537" s="80" t="s">
        <v>167</v>
      </c>
      <c r="H537" s="80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1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80" t="s">
        <v>169</v>
      </c>
      <c r="D538" s="38">
        <v>3</v>
      </c>
      <c r="E538" s="80" t="s">
        <v>169</v>
      </c>
      <c r="F538">
        <v>407423</v>
      </c>
      <c r="G538" s="80" t="s">
        <v>106</v>
      </c>
      <c r="H538" s="80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1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80" t="s">
        <v>169</v>
      </c>
      <c r="D539" s="38">
        <v>3</v>
      </c>
      <c r="E539" s="80" t="s">
        <v>169</v>
      </c>
      <c r="F539">
        <v>407049</v>
      </c>
      <c r="G539" s="80" t="s">
        <v>232</v>
      </c>
      <c r="H539" s="80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1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80" t="s">
        <v>169</v>
      </c>
      <c r="D540" s="38">
        <v>3</v>
      </c>
      <c r="E540" s="80" t="s">
        <v>169</v>
      </c>
      <c r="F540">
        <v>407170</v>
      </c>
      <c r="G540" s="80" t="s">
        <v>107</v>
      </c>
      <c r="H540" s="8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1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80" t="s">
        <v>169</v>
      </c>
      <c r="D541" s="38">
        <v>3</v>
      </c>
      <c r="E541" s="80" t="s">
        <v>169</v>
      </c>
      <c r="F541">
        <v>1802174</v>
      </c>
      <c r="G541" s="80" t="s">
        <v>268</v>
      </c>
      <c r="H541" s="80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1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80" t="s">
        <v>169</v>
      </c>
      <c r="D542" s="38">
        <v>3</v>
      </c>
      <c r="E542" s="80" t="s">
        <v>169</v>
      </c>
      <c r="F542">
        <v>2302118</v>
      </c>
      <c r="G542" s="80" t="s">
        <v>228</v>
      </c>
      <c r="H542" s="80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1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80" t="s">
        <v>169</v>
      </c>
      <c r="D543" s="38">
        <v>3</v>
      </c>
      <c r="E543" s="80" t="s">
        <v>169</v>
      </c>
      <c r="F543">
        <v>410045</v>
      </c>
      <c r="G543" s="80" t="s">
        <v>110</v>
      </c>
      <c r="H543" s="80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1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80" t="s">
        <v>169</v>
      </c>
      <c r="D544" s="38">
        <v>3</v>
      </c>
      <c r="E544" s="80" t="s">
        <v>169</v>
      </c>
      <c r="F544">
        <v>701043</v>
      </c>
      <c r="G544" s="80" t="s">
        <v>197</v>
      </c>
      <c r="H544" s="80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1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80" t="s">
        <v>169</v>
      </c>
      <c r="D545" s="38">
        <v>3</v>
      </c>
      <c r="E545" s="80" t="s">
        <v>169</v>
      </c>
      <c r="F545">
        <v>5309018</v>
      </c>
      <c r="G545" s="80" t="s">
        <v>112</v>
      </c>
      <c r="H545" s="80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1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80" t="s">
        <v>169</v>
      </c>
      <c r="D546" s="38">
        <v>3</v>
      </c>
      <c r="E546" s="80" t="s">
        <v>169</v>
      </c>
      <c r="F546">
        <v>2302044</v>
      </c>
      <c r="G546" s="80" t="s">
        <v>441</v>
      </c>
      <c r="H546" s="80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1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80" t="s">
        <v>169</v>
      </c>
      <c r="D547" s="38">
        <v>3</v>
      </c>
      <c r="E547" s="80" t="s">
        <v>169</v>
      </c>
      <c r="F547">
        <v>2302045</v>
      </c>
      <c r="G547" s="80" t="s">
        <v>443</v>
      </c>
      <c r="H547" s="80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1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80" t="s">
        <v>169</v>
      </c>
      <c r="D548" s="38">
        <v>3</v>
      </c>
      <c r="E548" s="80" t="s">
        <v>169</v>
      </c>
      <c r="F548">
        <v>304002</v>
      </c>
      <c r="G548" s="80" t="s">
        <v>37</v>
      </c>
      <c r="H548" s="80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1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80" t="s">
        <v>169</v>
      </c>
      <c r="D549" s="38">
        <v>3</v>
      </c>
      <c r="E549" s="80" t="s">
        <v>169</v>
      </c>
      <c r="F549">
        <v>1902003</v>
      </c>
      <c r="G549" s="80" t="s">
        <v>155</v>
      </c>
      <c r="H549" s="80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1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80" t="s">
        <v>169</v>
      </c>
      <c r="D550" s="38">
        <v>3</v>
      </c>
      <c r="E550" s="80" t="s">
        <v>169</v>
      </c>
      <c r="F550">
        <v>407423</v>
      </c>
      <c r="G550" s="80" t="s">
        <v>106</v>
      </c>
      <c r="H550" s="8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1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80" t="s">
        <v>169</v>
      </c>
      <c r="D551" s="38">
        <v>3</v>
      </c>
      <c r="E551" s="80" t="s">
        <v>169</v>
      </c>
      <c r="F551">
        <v>407185</v>
      </c>
      <c r="G551" s="80" t="s">
        <v>43</v>
      </c>
      <c r="H551" s="80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1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80" t="s">
        <v>169</v>
      </c>
      <c r="D552" s="38">
        <v>3</v>
      </c>
      <c r="E552" s="80" t="s">
        <v>169</v>
      </c>
      <c r="F552">
        <v>1901229</v>
      </c>
      <c r="G552" s="80" t="s">
        <v>125</v>
      </c>
      <c r="H552" s="80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1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80" t="s">
        <v>169</v>
      </c>
      <c r="D553" s="38">
        <v>3</v>
      </c>
      <c r="E553" s="80" t="s">
        <v>169</v>
      </c>
      <c r="F553">
        <v>1901466</v>
      </c>
      <c r="G553" s="80" t="s">
        <v>398</v>
      </c>
      <c r="H553" s="80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1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80" t="s">
        <v>169</v>
      </c>
      <c r="D554" s="38">
        <v>3</v>
      </c>
      <c r="E554" s="80" t="s">
        <v>169</v>
      </c>
      <c r="F554">
        <v>407011</v>
      </c>
      <c r="G554" s="80" t="s">
        <v>30</v>
      </c>
      <c r="H554" s="80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1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80" t="s">
        <v>169</v>
      </c>
      <c r="D555" s="38">
        <v>3</v>
      </c>
      <c r="E555" s="80" t="s">
        <v>169</v>
      </c>
      <c r="F555">
        <v>701040</v>
      </c>
      <c r="G555" s="80" t="s">
        <v>19</v>
      </c>
      <c r="H555" s="80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1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80" t="s">
        <v>169</v>
      </c>
      <c r="D556" s="38">
        <v>3</v>
      </c>
      <c r="E556" s="80" t="s">
        <v>169</v>
      </c>
      <c r="F556">
        <v>701096</v>
      </c>
      <c r="G556" s="80" t="s">
        <v>204</v>
      </c>
      <c r="H556" s="80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1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80" t="s">
        <v>169</v>
      </c>
      <c r="D557" s="38">
        <v>3</v>
      </c>
      <c r="E557" s="80" t="s">
        <v>169</v>
      </c>
      <c r="F557">
        <v>1901038</v>
      </c>
      <c r="G557" s="80" t="s">
        <v>39</v>
      </c>
      <c r="H557" s="80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1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80" t="s">
        <v>169</v>
      </c>
      <c r="D558" s="38">
        <v>3</v>
      </c>
      <c r="E558" s="80" t="s">
        <v>169</v>
      </c>
      <c r="F558">
        <v>1901008</v>
      </c>
      <c r="G558" s="80" t="s">
        <v>278</v>
      </c>
      <c r="H558" s="80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1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80" t="s">
        <v>169</v>
      </c>
      <c r="D559" s="38">
        <v>3</v>
      </c>
      <c r="E559" s="80" t="s">
        <v>169</v>
      </c>
      <c r="F559">
        <v>1901086</v>
      </c>
      <c r="G559" s="80" t="s">
        <v>279</v>
      </c>
      <c r="H559" s="80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1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80" t="s">
        <v>169</v>
      </c>
      <c r="D560" s="38">
        <v>3</v>
      </c>
      <c r="E560" s="80" t="s">
        <v>169</v>
      </c>
      <c r="F560">
        <v>2302119</v>
      </c>
      <c r="G560" s="80" t="s">
        <v>74</v>
      </c>
      <c r="H560" s="8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1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80" t="s">
        <v>169</v>
      </c>
      <c r="D561" s="38">
        <v>3</v>
      </c>
      <c r="E561" s="80" t="s">
        <v>169</v>
      </c>
      <c r="F561">
        <v>412302</v>
      </c>
      <c r="G561" s="80" t="s">
        <v>165</v>
      </c>
      <c r="H561" s="80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1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80" t="s">
        <v>169</v>
      </c>
      <c r="D562" s="38">
        <v>3</v>
      </c>
      <c r="E562" s="80" t="s">
        <v>169</v>
      </c>
      <c r="F562">
        <v>404745</v>
      </c>
      <c r="G562" s="80" t="s">
        <v>444</v>
      </c>
      <c r="H562" s="80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1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80" t="s">
        <v>169</v>
      </c>
      <c r="D563" s="38">
        <v>3</v>
      </c>
      <c r="E563" s="80" t="s">
        <v>169</v>
      </c>
      <c r="F563">
        <v>412313</v>
      </c>
      <c r="G563" s="80" t="s">
        <v>253</v>
      </c>
      <c r="H563" s="80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1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80" t="s">
        <v>169</v>
      </c>
      <c r="D564" s="38">
        <v>3</v>
      </c>
      <c r="E564" s="80" t="s">
        <v>169</v>
      </c>
      <c r="F564">
        <v>407185</v>
      </c>
      <c r="G564" s="80" t="s">
        <v>43</v>
      </c>
      <c r="H564" s="80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1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80" t="s">
        <v>169</v>
      </c>
      <c r="D565" s="38">
        <v>3</v>
      </c>
      <c r="E565" s="80" t="s">
        <v>169</v>
      </c>
      <c r="F565">
        <v>412280</v>
      </c>
      <c r="G565" s="80" t="s">
        <v>40</v>
      </c>
      <c r="H565" s="80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1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80" t="s">
        <v>169</v>
      </c>
      <c r="D566" s="38">
        <v>3</v>
      </c>
      <c r="E566" s="80" t="s">
        <v>169</v>
      </c>
      <c r="F566">
        <v>412260</v>
      </c>
      <c r="G566" s="80" t="s">
        <v>41</v>
      </c>
      <c r="H566" s="80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1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80" t="s">
        <v>169</v>
      </c>
      <c r="D567" s="38">
        <v>3</v>
      </c>
      <c r="E567" s="80" t="s">
        <v>169</v>
      </c>
      <c r="F567">
        <v>304049</v>
      </c>
      <c r="G567" s="80" t="s">
        <v>318</v>
      </c>
      <c r="H567" s="80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1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80" t="s">
        <v>169</v>
      </c>
      <c r="D568" s="38">
        <v>3</v>
      </c>
      <c r="E568" s="80" t="s">
        <v>169</v>
      </c>
      <c r="F568">
        <v>412630</v>
      </c>
      <c r="G568" s="80" t="s">
        <v>284</v>
      </c>
      <c r="H568" s="80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1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80" t="s">
        <v>169</v>
      </c>
      <c r="D569" s="38">
        <v>3</v>
      </c>
      <c r="E569" s="80" t="s">
        <v>169</v>
      </c>
      <c r="F569">
        <v>608013</v>
      </c>
      <c r="G569" s="80" t="s">
        <v>328</v>
      </c>
      <c r="H569" s="80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1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80" t="s">
        <v>169</v>
      </c>
      <c r="D570" s="38">
        <v>3</v>
      </c>
      <c r="E570" s="80" t="s">
        <v>169</v>
      </c>
      <c r="F570">
        <v>408014</v>
      </c>
      <c r="G570" s="80" t="s">
        <v>108</v>
      </c>
      <c r="H570" s="8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1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80" t="s">
        <v>169</v>
      </c>
      <c r="D571" s="38">
        <v>3</v>
      </c>
      <c r="E571" s="80" t="s">
        <v>169</v>
      </c>
      <c r="F571">
        <v>408042</v>
      </c>
      <c r="G571" s="80" t="s">
        <v>144</v>
      </c>
      <c r="H571" s="80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1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80" t="s">
        <v>169</v>
      </c>
      <c r="D572" s="38">
        <v>3</v>
      </c>
      <c r="E572" s="80" t="s">
        <v>169</v>
      </c>
      <c r="F572">
        <v>408017</v>
      </c>
      <c r="G572" s="80" t="s">
        <v>445</v>
      </c>
      <c r="H572" s="80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1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80" t="s">
        <v>169</v>
      </c>
      <c r="D573" s="38">
        <v>3</v>
      </c>
      <c r="E573" s="80" t="s">
        <v>169</v>
      </c>
      <c r="F573">
        <v>701096</v>
      </c>
      <c r="G573" s="80" t="s">
        <v>204</v>
      </c>
      <c r="H573" s="80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1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80" t="s">
        <v>169</v>
      </c>
      <c r="D574" s="38">
        <v>3</v>
      </c>
      <c r="E574" s="80" t="s">
        <v>169</v>
      </c>
      <c r="F574">
        <v>302046</v>
      </c>
      <c r="G574" s="80" t="s">
        <v>115</v>
      </c>
      <c r="H574" s="80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1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80" t="s">
        <v>169</v>
      </c>
      <c r="D575" s="38">
        <v>3</v>
      </c>
      <c r="E575" s="80" t="s">
        <v>169</v>
      </c>
      <c r="F575">
        <v>1902013</v>
      </c>
      <c r="G575" s="80" t="s">
        <v>338</v>
      </c>
      <c r="H575" s="80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1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80" t="s">
        <v>169</v>
      </c>
      <c r="D576" s="38">
        <v>3</v>
      </c>
      <c r="E576" s="80" t="s">
        <v>169</v>
      </c>
      <c r="F576" t="s">
        <v>386</v>
      </c>
      <c r="G576" s="80" t="s">
        <v>83</v>
      </c>
      <c r="H576" s="80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1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80" t="s">
        <v>169</v>
      </c>
      <c r="D577" s="38">
        <v>3</v>
      </c>
      <c r="E577" s="80" t="s">
        <v>169</v>
      </c>
      <c r="F577" t="s">
        <v>231</v>
      </c>
      <c r="G577" s="80" t="s">
        <v>180</v>
      </c>
      <c r="H577" s="80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1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80" t="s">
        <v>169</v>
      </c>
      <c r="D578" s="38">
        <v>3</v>
      </c>
      <c r="E578" s="80" t="s">
        <v>169</v>
      </c>
      <c r="F578">
        <v>1805340</v>
      </c>
      <c r="G578" s="80" t="s">
        <v>298</v>
      </c>
      <c r="H578" s="80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1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80" t="s">
        <v>169</v>
      </c>
      <c r="D579" s="38">
        <v>3</v>
      </c>
      <c r="E579" s="80" t="s">
        <v>169</v>
      </c>
      <c r="F579">
        <v>2302098</v>
      </c>
      <c r="G579" s="80" t="s">
        <v>24</v>
      </c>
      <c r="H579" s="80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1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80" t="s">
        <v>169</v>
      </c>
      <c r="D580" s="38">
        <v>3</v>
      </c>
      <c r="E580" s="80" t="s">
        <v>169</v>
      </c>
      <c r="F580">
        <v>304049</v>
      </c>
      <c r="G580" s="80" t="s">
        <v>318</v>
      </c>
      <c r="H580" s="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1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80" t="s">
        <v>169</v>
      </c>
      <c r="D581" s="38">
        <v>3</v>
      </c>
      <c r="E581" s="80" t="s">
        <v>169</v>
      </c>
      <c r="F581">
        <v>408014</v>
      </c>
      <c r="G581" s="80" t="s">
        <v>108</v>
      </c>
      <c r="H581" s="80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1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80" t="s">
        <v>169</v>
      </c>
      <c r="D582" s="38">
        <v>3</v>
      </c>
      <c r="E582" s="80" t="s">
        <v>169</v>
      </c>
      <c r="F582">
        <v>704046</v>
      </c>
      <c r="G582" s="80" t="s">
        <v>255</v>
      </c>
      <c r="H582" s="80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1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80" t="s">
        <v>169</v>
      </c>
      <c r="D583" s="38">
        <v>3</v>
      </c>
      <c r="E583" s="80" t="s">
        <v>169</v>
      </c>
      <c r="F583">
        <v>410045</v>
      </c>
      <c r="G583" s="80" t="s">
        <v>110</v>
      </c>
      <c r="H583" s="80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1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80" t="s">
        <v>169</v>
      </c>
      <c r="D584" s="38">
        <v>3</v>
      </c>
      <c r="E584" s="80" t="s">
        <v>169</v>
      </c>
      <c r="F584">
        <v>410126</v>
      </c>
      <c r="G584" s="80" t="s">
        <v>159</v>
      </c>
      <c r="H584" s="80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1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80" t="s">
        <v>169</v>
      </c>
      <c r="D585" s="38">
        <v>3</v>
      </c>
      <c r="E585" s="80" t="s">
        <v>169</v>
      </c>
      <c r="F585">
        <v>701084</v>
      </c>
      <c r="G585" s="80" t="s">
        <v>38</v>
      </c>
      <c r="H585" s="80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1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80" t="s">
        <v>169</v>
      </c>
      <c r="D586" s="38">
        <v>3</v>
      </c>
      <c r="E586" s="80" t="s">
        <v>169</v>
      </c>
      <c r="F586">
        <v>407049</v>
      </c>
      <c r="G586" s="80" t="s">
        <v>232</v>
      </c>
      <c r="H586" s="80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1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80" t="s">
        <v>169</v>
      </c>
      <c r="D587" s="38">
        <v>3</v>
      </c>
      <c r="E587" s="80" t="s">
        <v>169</v>
      </c>
      <c r="F587">
        <v>407423</v>
      </c>
      <c r="G587" s="80" t="s">
        <v>106</v>
      </c>
      <c r="H587" s="80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1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80" t="s">
        <v>169</v>
      </c>
      <c r="D588" s="38">
        <v>3</v>
      </c>
      <c r="E588" s="80" t="s">
        <v>169</v>
      </c>
      <c r="F588">
        <v>408088</v>
      </c>
      <c r="G588" s="80" t="s">
        <v>109</v>
      </c>
      <c r="H588" s="80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1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80" t="s">
        <v>169</v>
      </c>
      <c r="D589" s="38">
        <v>3</v>
      </c>
      <c r="E589" s="80" t="s">
        <v>169</v>
      </c>
      <c r="F589" t="s">
        <v>21</v>
      </c>
      <c r="G589" s="80" t="s">
        <v>22</v>
      </c>
      <c r="H589" s="80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1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80" t="s">
        <v>169</v>
      </c>
      <c r="D590" s="38">
        <v>3</v>
      </c>
      <c r="E590" s="80" t="s">
        <v>169</v>
      </c>
      <c r="F590">
        <v>1805340</v>
      </c>
      <c r="G590" s="80" t="s">
        <v>298</v>
      </c>
      <c r="H590" s="8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1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80" t="s">
        <v>169</v>
      </c>
      <c r="D591" s="38">
        <v>3</v>
      </c>
      <c r="E591" s="80" t="s">
        <v>169</v>
      </c>
      <c r="F591">
        <v>1610023</v>
      </c>
      <c r="G591" s="80" t="s">
        <v>351</v>
      </c>
      <c r="H591" s="80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1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80" t="s">
        <v>169</v>
      </c>
      <c r="D592" s="38">
        <v>3</v>
      </c>
      <c r="E592" s="80" t="s">
        <v>169</v>
      </c>
      <c r="F592">
        <v>609008</v>
      </c>
      <c r="G592" s="80" t="s">
        <v>57</v>
      </c>
      <c r="H592" s="80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1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80" t="s">
        <v>169</v>
      </c>
      <c r="D593" s="38">
        <v>3</v>
      </c>
      <c r="E593" s="80" t="s">
        <v>169</v>
      </c>
      <c r="F593">
        <v>617016</v>
      </c>
      <c r="G593" s="80" t="s">
        <v>133</v>
      </c>
      <c r="H593" s="80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1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80" t="s">
        <v>169</v>
      </c>
      <c r="D594" s="38">
        <v>3</v>
      </c>
      <c r="E594" s="80" t="s">
        <v>169</v>
      </c>
      <c r="F594">
        <v>617057</v>
      </c>
      <c r="G594" s="80" t="s">
        <v>134</v>
      </c>
      <c r="H594" s="80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1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80" t="s">
        <v>169</v>
      </c>
      <c r="D595" s="38">
        <v>3</v>
      </c>
      <c r="E595" s="80" t="s">
        <v>169</v>
      </c>
      <c r="F595">
        <v>2304053</v>
      </c>
      <c r="G595" s="80" t="s">
        <v>213</v>
      </c>
      <c r="H595" s="80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1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80" t="s">
        <v>169</v>
      </c>
      <c r="D596" s="38">
        <v>3</v>
      </c>
      <c r="E596" s="80" t="s">
        <v>169</v>
      </c>
      <c r="F596">
        <v>907031</v>
      </c>
      <c r="G596" s="80" t="s">
        <v>256</v>
      </c>
      <c r="H596" s="80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1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80" t="s">
        <v>169</v>
      </c>
      <c r="D597" s="38">
        <v>3</v>
      </c>
      <c r="E597" s="80" t="s">
        <v>169</v>
      </c>
      <c r="F597">
        <v>704021</v>
      </c>
      <c r="G597" s="80" t="s">
        <v>329</v>
      </c>
      <c r="H597" s="80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1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80" t="s">
        <v>169</v>
      </c>
      <c r="D598" s="38">
        <v>3</v>
      </c>
      <c r="E598" s="80" t="s">
        <v>169</v>
      </c>
      <c r="F598">
        <v>307033</v>
      </c>
      <c r="G598" s="80" t="s">
        <v>248</v>
      </c>
      <c r="H598" s="80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1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80" t="s">
        <v>169</v>
      </c>
      <c r="D599" s="38">
        <v>3</v>
      </c>
      <c r="E599" s="80" t="s">
        <v>169</v>
      </c>
      <c r="F599">
        <v>407185</v>
      </c>
      <c r="G599" s="80" t="s">
        <v>43</v>
      </c>
      <c r="H599" s="80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1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80" t="s">
        <v>169</v>
      </c>
      <c r="D600" s="38">
        <v>3</v>
      </c>
      <c r="E600" s="80" t="s">
        <v>169</v>
      </c>
      <c r="F600">
        <v>302048</v>
      </c>
      <c r="G600" s="80" t="s">
        <v>126</v>
      </c>
      <c r="H600" s="8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1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80" t="s">
        <v>169</v>
      </c>
      <c r="D601" s="38">
        <v>3</v>
      </c>
      <c r="E601" s="80" t="s">
        <v>169</v>
      </c>
      <c r="F601">
        <v>302028</v>
      </c>
      <c r="G601" s="80" t="s">
        <v>246</v>
      </c>
      <c r="H601" s="80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1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80" t="s">
        <v>169</v>
      </c>
      <c r="D602" s="38">
        <v>3</v>
      </c>
      <c r="E602" s="80" t="s">
        <v>169</v>
      </c>
      <c r="F602">
        <v>412301</v>
      </c>
      <c r="G602" s="80" t="s">
        <v>327</v>
      </c>
      <c r="H602" s="80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1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80" t="s">
        <v>169</v>
      </c>
      <c r="D603" s="38">
        <v>3</v>
      </c>
      <c r="E603" s="80" t="s">
        <v>169</v>
      </c>
      <c r="F603" t="s">
        <v>452</v>
      </c>
      <c r="G603" s="80" t="s">
        <v>453</v>
      </c>
      <c r="H603" s="80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1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80" t="s">
        <v>169</v>
      </c>
      <c r="D604" s="38">
        <v>3</v>
      </c>
      <c r="E604" s="80" t="s">
        <v>169</v>
      </c>
      <c r="F604">
        <v>701183</v>
      </c>
      <c r="G604" s="80" t="s">
        <v>136</v>
      </c>
      <c r="H604" s="80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1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80" t="s">
        <v>169</v>
      </c>
      <c r="D605" s="38">
        <v>3</v>
      </c>
      <c r="E605" s="80" t="s">
        <v>169</v>
      </c>
      <c r="F605">
        <v>602254</v>
      </c>
      <c r="G605" s="80" t="s">
        <v>214</v>
      </c>
      <c r="H605" s="80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1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80" t="s">
        <v>169</v>
      </c>
      <c r="D606" s="38">
        <v>3</v>
      </c>
      <c r="E606" s="80" t="s">
        <v>169</v>
      </c>
      <c r="F606">
        <v>602255</v>
      </c>
      <c r="G606" s="80" t="s">
        <v>203</v>
      </c>
      <c r="H606" s="80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1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80" t="s">
        <v>169</v>
      </c>
      <c r="D607" s="38">
        <v>3</v>
      </c>
      <c r="E607" s="80" t="s">
        <v>169</v>
      </c>
      <c r="F607">
        <v>1405040</v>
      </c>
      <c r="G607" s="80" t="s">
        <v>451</v>
      </c>
      <c r="H607" s="80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1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80" t="s">
        <v>169</v>
      </c>
      <c r="D608" s="38">
        <v>3</v>
      </c>
      <c r="E608" s="80" t="s">
        <v>169</v>
      </c>
      <c r="F608">
        <v>407011</v>
      </c>
      <c r="G608" s="80" t="s">
        <v>30</v>
      </c>
      <c r="H608" s="80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1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80" t="s">
        <v>169</v>
      </c>
      <c r="D609" s="38">
        <v>4</v>
      </c>
      <c r="E609" s="80" t="s">
        <v>169</v>
      </c>
      <c r="F609">
        <v>1902014</v>
      </c>
      <c r="G609" s="80" t="s">
        <v>316</v>
      </c>
      <c r="H609" s="80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1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80" t="s">
        <v>169</v>
      </c>
      <c r="D610" s="38">
        <v>4</v>
      </c>
      <c r="E610" s="80" t="s">
        <v>169</v>
      </c>
      <c r="F610">
        <v>412260</v>
      </c>
      <c r="G610" s="80" t="s">
        <v>41</v>
      </c>
      <c r="H610" s="8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1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80" t="s">
        <v>169</v>
      </c>
      <c r="D611" s="38">
        <v>4</v>
      </c>
      <c r="E611" s="80" t="s">
        <v>169</v>
      </c>
      <c r="F611">
        <v>412280</v>
      </c>
      <c r="G611" s="80" t="s">
        <v>40</v>
      </c>
      <c r="H611" s="80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1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80" t="s">
        <v>169</v>
      </c>
      <c r="D612" s="38">
        <v>4</v>
      </c>
      <c r="E612" s="80" t="s">
        <v>169</v>
      </c>
      <c r="F612">
        <v>1103074</v>
      </c>
      <c r="G612" s="80" t="s">
        <v>310</v>
      </c>
      <c r="H612" s="80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1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80" t="s">
        <v>169</v>
      </c>
      <c r="D613" s="38">
        <v>4</v>
      </c>
      <c r="E613" s="80" t="s">
        <v>169</v>
      </c>
      <c r="F613">
        <v>1103076</v>
      </c>
      <c r="G613" s="80" t="s">
        <v>311</v>
      </c>
      <c r="H613" s="80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1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80" t="s">
        <v>169</v>
      </c>
      <c r="D614" s="38">
        <v>4</v>
      </c>
      <c r="E614" s="80" t="s">
        <v>169</v>
      </c>
      <c r="F614">
        <v>701183</v>
      </c>
      <c r="G614" s="80" t="s">
        <v>136</v>
      </c>
      <c r="H614" s="80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1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80" t="s">
        <v>169</v>
      </c>
      <c r="D615" s="38">
        <v>4</v>
      </c>
      <c r="E615" s="80" t="s">
        <v>169</v>
      </c>
      <c r="F615">
        <v>704021</v>
      </c>
      <c r="G615" s="80" t="s">
        <v>329</v>
      </c>
      <c r="H615" s="80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1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80" t="s">
        <v>169</v>
      </c>
      <c r="D616" s="38">
        <v>4</v>
      </c>
      <c r="E616" s="80" t="s">
        <v>169</v>
      </c>
      <c r="F616">
        <v>307033</v>
      </c>
      <c r="G616" s="80" t="s">
        <v>248</v>
      </c>
      <c r="H616" s="80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1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80" t="s">
        <v>169</v>
      </c>
      <c r="D617" s="38">
        <v>4</v>
      </c>
      <c r="E617" s="80" t="s">
        <v>169</v>
      </c>
      <c r="F617">
        <v>408034</v>
      </c>
      <c r="G617" s="80" t="s">
        <v>250</v>
      </c>
      <c r="H617" s="80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1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80" t="s">
        <v>169</v>
      </c>
      <c r="D618" s="38">
        <v>4</v>
      </c>
      <c r="E618" s="80" t="s">
        <v>169</v>
      </c>
      <c r="F618">
        <v>2302024</v>
      </c>
      <c r="G618" s="80" t="s">
        <v>234</v>
      </c>
      <c r="H618" s="80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1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80" t="s">
        <v>169</v>
      </c>
      <c r="D619" s="38">
        <v>4</v>
      </c>
      <c r="E619" s="80" t="s">
        <v>169</v>
      </c>
      <c r="F619">
        <v>907031</v>
      </c>
      <c r="G619" s="80" t="s">
        <v>256</v>
      </c>
      <c r="H619" s="80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1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80" t="s">
        <v>169</v>
      </c>
      <c r="D620" s="38">
        <v>4</v>
      </c>
      <c r="E620" s="80" t="s">
        <v>169</v>
      </c>
      <c r="F620">
        <v>304049</v>
      </c>
      <c r="G620" s="80" t="s">
        <v>318</v>
      </c>
      <c r="H620" s="8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1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80" t="s">
        <v>169</v>
      </c>
      <c r="D621" s="38">
        <v>4</v>
      </c>
      <c r="E621" s="80" t="s">
        <v>169</v>
      </c>
      <c r="F621">
        <v>407423</v>
      </c>
      <c r="G621" s="80" t="s">
        <v>106</v>
      </c>
      <c r="H621" s="80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1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80" t="s">
        <v>169</v>
      </c>
      <c r="D622" s="38">
        <v>4</v>
      </c>
      <c r="E622" s="80" t="s">
        <v>169</v>
      </c>
      <c r="F622">
        <v>408042</v>
      </c>
      <c r="G622" s="80" t="s">
        <v>144</v>
      </c>
      <c r="H622" s="80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1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80" t="s">
        <v>169</v>
      </c>
      <c r="D623" s="38">
        <v>4</v>
      </c>
      <c r="E623" s="80" t="s">
        <v>169</v>
      </c>
      <c r="F623">
        <v>304101</v>
      </c>
      <c r="G623" s="80" t="s">
        <v>17</v>
      </c>
      <c r="H623" s="80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1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80" t="s">
        <v>169</v>
      </c>
      <c r="D624" s="38">
        <v>4</v>
      </c>
      <c r="E624" s="80" t="s">
        <v>169</v>
      </c>
      <c r="F624">
        <v>407011</v>
      </c>
      <c r="G624" s="80" t="s">
        <v>30</v>
      </c>
      <c r="H624" s="80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1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80" t="s">
        <v>169</v>
      </c>
      <c r="D625" s="38">
        <v>4</v>
      </c>
      <c r="E625" s="80" t="s">
        <v>169</v>
      </c>
      <c r="F625">
        <v>106022</v>
      </c>
      <c r="G625" s="80" t="s">
        <v>245</v>
      </c>
      <c r="H625" s="80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1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80" t="s">
        <v>169</v>
      </c>
      <c r="D626" s="38">
        <v>4</v>
      </c>
      <c r="E626" s="80" t="s">
        <v>169</v>
      </c>
      <c r="F626" t="s">
        <v>463</v>
      </c>
      <c r="G626" s="80" t="s">
        <v>453</v>
      </c>
      <c r="H626" s="80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1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80" t="s">
        <v>169</v>
      </c>
      <c r="D627" s="38">
        <v>4</v>
      </c>
      <c r="E627" s="80" t="s">
        <v>169</v>
      </c>
      <c r="F627">
        <v>701183</v>
      </c>
      <c r="G627" s="80" t="s">
        <v>136</v>
      </c>
      <c r="H627" s="80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1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80" t="s">
        <v>169</v>
      </c>
      <c r="D628" s="38">
        <v>4</v>
      </c>
      <c r="E628" s="80" t="s">
        <v>169</v>
      </c>
      <c r="F628">
        <v>907031</v>
      </c>
      <c r="G628" s="80" t="s">
        <v>256</v>
      </c>
      <c r="H628" s="80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1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80" t="s">
        <v>169</v>
      </c>
      <c r="D629" s="38">
        <v>4</v>
      </c>
      <c r="E629" s="80" t="s">
        <v>169</v>
      </c>
      <c r="F629">
        <v>407185</v>
      </c>
      <c r="G629" s="80" t="s">
        <v>43</v>
      </c>
      <c r="H629" s="80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1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80" t="s">
        <v>169</v>
      </c>
      <c r="D630" s="38">
        <v>4</v>
      </c>
      <c r="E630" s="80" t="s">
        <v>169</v>
      </c>
      <c r="F630">
        <v>704079</v>
      </c>
      <c r="G630" s="80" t="s">
        <v>209</v>
      </c>
      <c r="H630" s="8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1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80" t="s">
        <v>169</v>
      </c>
      <c r="D631" s="38">
        <v>4</v>
      </c>
      <c r="E631" s="80" t="s">
        <v>169</v>
      </c>
      <c r="F631">
        <v>602255</v>
      </c>
      <c r="G631" s="80" t="s">
        <v>203</v>
      </c>
      <c r="H631" s="80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1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80" t="s">
        <v>169</v>
      </c>
      <c r="D632" s="38">
        <v>4</v>
      </c>
      <c r="E632" s="80" t="s">
        <v>169</v>
      </c>
      <c r="F632">
        <v>602254</v>
      </c>
      <c r="G632" s="80" t="s">
        <v>214</v>
      </c>
      <c r="H632" s="80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1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80" t="s">
        <v>169</v>
      </c>
      <c r="D633" s="38">
        <v>4</v>
      </c>
      <c r="E633" s="80" t="s">
        <v>169</v>
      </c>
      <c r="F633">
        <v>2302017</v>
      </c>
      <c r="G633" s="80" t="s">
        <v>156</v>
      </c>
      <c r="H633" s="80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1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80" t="s">
        <v>169</v>
      </c>
      <c r="D634" s="38">
        <v>4</v>
      </c>
      <c r="E634" s="80" t="s">
        <v>169</v>
      </c>
      <c r="F634">
        <v>1801735</v>
      </c>
      <c r="G634" s="80" t="s">
        <v>73</v>
      </c>
      <c r="H634" s="80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1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80" t="s">
        <v>169</v>
      </c>
      <c r="D635" s="38">
        <v>4</v>
      </c>
      <c r="E635" s="80" t="s">
        <v>169</v>
      </c>
      <c r="F635">
        <v>1405040</v>
      </c>
      <c r="G635" s="80" t="s">
        <v>451</v>
      </c>
      <c r="H635" s="80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1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80" t="s">
        <v>169</v>
      </c>
      <c r="D636" s="38">
        <v>4</v>
      </c>
      <c r="E636" s="80" t="s">
        <v>169</v>
      </c>
      <c r="F636">
        <v>1405039</v>
      </c>
      <c r="G636" s="80" t="s">
        <v>314</v>
      </c>
      <c r="H636" s="80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1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80" t="s">
        <v>169</v>
      </c>
      <c r="D637" s="38">
        <v>4</v>
      </c>
      <c r="E637" s="80" t="s">
        <v>169</v>
      </c>
      <c r="F637">
        <v>1803045</v>
      </c>
      <c r="G637" s="80" t="s">
        <v>337</v>
      </c>
      <c r="H637" s="80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1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80" t="s">
        <v>169</v>
      </c>
      <c r="D638" s="38">
        <v>4</v>
      </c>
      <c r="E638" s="80" t="s">
        <v>169</v>
      </c>
      <c r="F638">
        <v>1803044</v>
      </c>
      <c r="G638" s="80" t="s">
        <v>336</v>
      </c>
      <c r="H638" s="80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1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80" t="s">
        <v>169</v>
      </c>
      <c r="D639" s="38">
        <v>4</v>
      </c>
      <c r="E639" s="80" t="s">
        <v>169</v>
      </c>
      <c r="F639">
        <v>704046</v>
      </c>
      <c r="G639" s="80" t="s">
        <v>255</v>
      </c>
      <c r="H639" s="80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1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80" t="s">
        <v>169</v>
      </c>
      <c r="D640" s="38">
        <v>4</v>
      </c>
      <c r="E640" s="80" t="s">
        <v>169</v>
      </c>
      <c r="F640">
        <v>2304016</v>
      </c>
      <c r="G640" s="80" t="s">
        <v>464</v>
      </c>
      <c r="H640" s="8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1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80" t="s">
        <v>169</v>
      </c>
      <c r="D641" s="38">
        <v>4</v>
      </c>
      <c r="E641" s="80" t="s">
        <v>169</v>
      </c>
      <c r="F641">
        <v>617055</v>
      </c>
      <c r="G641" s="80" t="s">
        <v>182</v>
      </c>
      <c r="H641" s="80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1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80" t="s">
        <v>169</v>
      </c>
      <c r="D642" s="38">
        <v>4</v>
      </c>
      <c r="E642" s="80" t="s">
        <v>169</v>
      </c>
      <c r="F642">
        <v>1902003</v>
      </c>
      <c r="G642" s="80" t="s">
        <v>155</v>
      </c>
      <c r="H642" s="80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1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80" t="s">
        <v>169</v>
      </c>
      <c r="D643" s="38">
        <v>4</v>
      </c>
      <c r="E643" s="80" t="s">
        <v>169</v>
      </c>
      <c r="F643">
        <v>1902013</v>
      </c>
      <c r="G643" s="80" t="s">
        <v>338</v>
      </c>
      <c r="H643" s="80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1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80" t="s">
        <v>169</v>
      </c>
      <c r="D644" s="38">
        <v>4</v>
      </c>
      <c r="E644" s="80" t="s">
        <v>169</v>
      </c>
      <c r="F644">
        <v>407222</v>
      </c>
      <c r="G644" s="80" t="s">
        <v>465</v>
      </c>
      <c r="H644" s="80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1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80" t="s">
        <v>169</v>
      </c>
      <c r="D645" s="38">
        <v>4</v>
      </c>
      <c r="E645" s="80" t="s">
        <v>169</v>
      </c>
      <c r="F645">
        <v>407307</v>
      </c>
      <c r="G645" s="80" t="s">
        <v>163</v>
      </c>
      <c r="H645" s="80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1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80" t="s">
        <v>169</v>
      </c>
      <c r="D646" s="38">
        <v>4</v>
      </c>
      <c r="E646" s="80" t="s">
        <v>169</v>
      </c>
      <c r="F646">
        <v>5309018</v>
      </c>
      <c r="G646" s="80" t="s">
        <v>112</v>
      </c>
      <c r="H646" s="80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1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80" t="s">
        <v>169</v>
      </c>
      <c r="D647" s="38">
        <v>4</v>
      </c>
      <c r="E647" s="80" t="s">
        <v>169</v>
      </c>
      <c r="F647">
        <v>5314002</v>
      </c>
      <c r="G647" s="80" t="s">
        <v>342</v>
      </c>
      <c r="H647" s="80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1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80" t="s">
        <v>169</v>
      </c>
      <c r="D648" s="38">
        <v>4</v>
      </c>
      <c r="E648" s="80" t="s">
        <v>169</v>
      </c>
      <c r="F648">
        <v>302048</v>
      </c>
      <c r="G648" s="80" t="s">
        <v>126</v>
      </c>
      <c r="H648" s="80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1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80" t="s">
        <v>169</v>
      </c>
      <c r="D649" s="38">
        <v>4</v>
      </c>
      <c r="E649" s="80" t="s">
        <v>169</v>
      </c>
      <c r="F649">
        <v>304002</v>
      </c>
      <c r="G649" s="80" t="s">
        <v>37</v>
      </c>
      <c r="H649" s="80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1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80" t="s">
        <v>169</v>
      </c>
      <c r="D650" s="38">
        <v>4</v>
      </c>
      <c r="E650" s="80" t="s">
        <v>169</v>
      </c>
      <c r="F650">
        <v>307032</v>
      </c>
      <c r="G650" s="80" t="s">
        <v>186</v>
      </c>
      <c r="H650" s="8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1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80" t="s">
        <v>169</v>
      </c>
      <c r="D651" s="38">
        <v>4</v>
      </c>
      <c r="E651" s="80" t="s">
        <v>169</v>
      </c>
      <c r="F651">
        <v>307096</v>
      </c>
      <c r="G651" s="80" t="s">
        <v>249</v>
      </c>
      <c r="H651" s="80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1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80" t="s">
        <v>169</v>
      </c>
      <c r="D652" s="38">
        <v>4</v>
      </c>
      <c r="E652" s="80" t="s">
        <v>169</v>
      </c>
      <c r="F652">
        <v>704022</v>
      </c>
      <c r="G652" s="80" t="s">
        <v>330</v>
      </c>
      <c r="H652" s="80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1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80" t="s">
        <v>169</v>
      </c>
      <c r="D653" s="38">
        <v>4</v>
      </c>
      <c r="E653" s="80" t="s">
        <v>169</v>
      </c>
      <c r="F653">
        <v>704024</v>
      </c>
      <c r="G653" s="80" t="s">
        <v>332</v>
      </c>
      <c r="H653" s="80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1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80" t="s">
        <v>169</v>
      </c>
      <c r="D654" s="38">
        <v>4</v>
      </c>
      <c r="E654" s="80" t="s">
        <v>169</v>
      </c>
      <c r="F654">
        <v>704025</v>
      </c>
      <c r="G654" s="80" t="s">
        <v>333</v>
      </c>
      <c r="H654" s="80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1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80" t="s">
        <v>169</v>
      </c>
      <c r="D655" s="38">
        <v>4</v>
      </c>
      <c r="E655" s="80" t="s">
        <v>169</v>
      </c>
      <c r="F655">
        <v>307031</v>
      </c>
      <c r="G655" s="80" t="s">
        <v>65</v>
      </c>
      <c r="H655" s="80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1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80" t="s">
        <v>169</v>
      </c>
      <c r="D656" s="38">
        <v>4</v>
      </c>
      <c r="E656" s="80" t="s">
        <v>169</v>
      </c>
      <c r="F656">
        <v>1103074</v>
      </c>
      <c r="G656" s="80" t="s">
        <v>310</v>
      </c>
      <c r="H656" s="80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1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80" t="s">
        <v>169</v>
      </c>
      <c r="D657" s="38">
        <v>4</v>
      </c>
      <c r="E657" s="80" t="s">
        <v>169</v>
      </c>
      <c r="F657">
        <v>1103076</v>
      </c>
      <c r="G657" s="80" t="s">
        <v>311</v>
      </c>
      <c r="H657" s="80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1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80" t="s">
        <v>169</v>
      </c>
      <c r="D658" s="38">
        <v>4</v>
      </c>
      <c r="E658" s="80" t="s">
        <v>169</v>
      </c>
      <c r="F658">
        <v>1801735</v>
      </c>
      <c r="G658" s="80" t="s">
        <v>73</v>
      </c>
      <c r="H658" s="80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1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80" t="s">
        <v>169</v>
      </c>
      <c r="D659" s="38">
        <v>4</v>
      </c>
      <c r="E659" s="80" t="s">
        <v>169</v>
      </c>
      <c r="F659">
        <v>407011</v>
      </c>
      <c r="G659" s="80" t="s">
        <v>30</v>
      </c>
      <c r="H659" s="80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1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80" t="s">
        <v>169</v>
      </c>
      <c r="D660" s="38">
        <v>4</v>
      </c>
      <c r="E660" s="80" t="s">
        <v>169</v>
      </c>
      <c r="F660">
        <v>1901008</v>
      </c>
      <c r="G660" s="80" t="s">
        <v>278</v>
      </c>
      <c r="H660" s="8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1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80" t="s">
        <v>169</v>
      </c>
      <c r="D661" s="38">
        <v>4</v>
      </c>
      <c r="E661" s="80" t="s">
        <v>169</v>
      </c>
      <c r="F661">
        <v>1901038</v>
      </c>
      <c r="G661" s="80" t="s">
        <v>39</v>
      </c>
      <c r="H661" s="80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1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80" t="s">
        <v>169</v>
      </c>
      <c r="D662" s="38">
        <v>4</v>
      </c>
      <c r="E662" s="80" t="s">
        <v>169</v>
      </c>
      <c r="F662">
        <v>1901086</v>
      </c>
      <c r="G662" s="80" t="s">
        <v>279</v>
      </c>
      <c r="H662" s="80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1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80" t="s">
        <v>169</v>
      </c>
      <c r="D663" s="38">
        <v>4</v>
      </c>
      <c r="E663" s="80" t="s">
        <v>169</v>
      </c>
      <c r="F663" t="s">
        <v>386</v>
      </c>
      <c r="G663" s="80" t="s">
        <v>83</v>
      </c>
      <c r="H663" s="80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1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80" t="s">
        <v>169</v>
      </c>
      <c r="D664" s="38">
        <v>4</v>
      </c>
      <c r="E664" s="80" t="s">
        <v>169</v>
      </c>
      <c r="F664">
        <v>1901466</v>
      </c>
      <c r="G664" s="80" t="s">
        <v>398</v>
      </c>
      <c r="H664" s="80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1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80" t="s">
        <v>169</v>
      </c>
      <c r="D665" s="38">
        <v>4</v>
      </c>
      <c r="E665" s="80" t="s">
        <v>169</v>
      </c>
      <c r="F665">
        <v>1808148</v>
      </c>
      <c r="G665" s="80" t="s">
        <v>276</v>
      </c>
      <c r="H665" s="80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1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80" t="s">
        <v>169</v>
      </c>
      <c r="D666" s="38">
        <v>4</v>
      </c>
      <c r="E666" s="80" t="s">
        <v>169</v>
      </c>
      <c r="F666">
        <v>1808145</v>
      </c>
      <c r="G666" s="80" t="s">
        <v>273</v>
      </c>
      <c r="H666" s="80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1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80" t="s">
        <v>169</v>
      </c>
      <c r="D667" s="38">
        <v>4</v>
      </c>
      <c r="E667" s="80" t="s">
        <v>169</v>
      </c>
      <c r="F667">
        <v>1808144</v>
      </c>
      <c r="G667" s="80" t="s">
        <v>272</v>
      </c>
      <c r="H667" s="80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1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80" t="s">
        <v>169</v>
      </c>
      <c r="D668" s="38">
        <v>4</v>
      </c>
      <c r="E668" s="80" t="s">
        <v>169</v>
      </c>
      <c r="F668">
        <v>407795</v>
      </c>
      <c r="G668" s="80" t="s">
        <v>325</v>
      </c>
      <c r="H668" s="80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1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80" t="s">
        <v>169</v>
      </c>
      <c r="D669" s="38">
        <v>4</v>
      </c>
      <c r="E669" s="80" t="s">
        <v>169</v>
      </c>
      <c r="F669">
        <v>1808146</v>
      </c>
      <c r="G669" s="80" t="s">
        <v>274</v>
      </c>
      <c r="H669" s="80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1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80" t="s">
        <v>169</v>
      </c>
      <c r="D670" s="38">
        <v>4</v>
      </c>
      <c r="E670" s="80" t="s">
        <v>169</v>
      </c>
      <c r="F670">
        <v>2508988</v>
      </c>
      <c r="G670" s="80" t="s">
        <v>469</v>
      </c>
      <c r="H670" s="8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1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80" t="s">
        <v>169</v>
      </c>
      <c r="D671" s="38">
        <v>4</v>
      </c>
      <c r="E671" s="80" t="s">
        <v>169</v>
      </c>
      <c r="F671">
        <v>2508987</v>
      </c>
      <c r="G671" s="80" t="s">
        <v>305</v>
      </c>
      <c r="H671" s="80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1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80" t="s">
        <v>169</v>
      </c>
      <c r="D672" s="38">
        <v>4</v>
      </c>
      <c r="E672" s="80" t="s">
        <v>169</v>
      </c>
      <c r="F672">
        <v>4212234</v>
      </c>
      <c r="G672" s="80" t="s">
        <v>54</v>
      </c>
      <c r="H672" s="80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1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80" t="s">
        <v>169</v>
      </c>
      <c r="D673" s="38">
        <v>4</v>
      </c>
      <c r="E673" s="80" t="s">
        <v>169</v>
      </c>
      <c r="F673">
        <v>5316509</v>
      </c>
      <c r="G673" s="80" t="s">
        <v>56</v>
      </c>
      <c r="H673" s="80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1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80" t="s">
        <v>169</v>
      </c>
      <c r="D674" s="38">
        <v>4</v>
      </c>
      <c r="E674" s="80" t="s">
        <v>169</v>
      </c>
      <c r="F674">
        <v>5316508</v>
      </c>
      <c r="G674" s="80" t="s">
        <v>470</v>
      </c>
      <c r="H674" s="80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1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80" t="s">
        <v>169</v>
      </c>
      <c r="D675" s="38">
        <v>4</v>
      </c>
      <c r="E675" s="80" t="s">
        <v>169</v>
      </c>
      <c r="F675">
        <v>5316507</v>
      </c>
      <c r="G675" s="80" t="s">
        <v>55</v>
      </c>
      <c r="H675" s="80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1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80" t="s">
        <v>169</v>
      </c>
      <c r="D676" s="38">
        <v>4</v>
      </c>
      <c r="E676" s="80" t="s">
        <v>169</v>
      </c>
      <c r="F676">
        <v>1802166</v>
      </c>
      <c r="G676" s="80" t="s">
        <v>283</v>
      </c>
      <c r="H676" s="80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1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80" t="s">
        <v>169</v>
      </c>
      <c r="D677" s="38">
        <v>4</v>
      </c>
      <c r="E677" s="80" t="s">
        <v>169</v>
      </c>
      <c r="F677">
        <v>1703006</v>
      </c>
      <c r="G677" s="80" t="s">
        <v>48</v>
      </c>
      <c r="H677" s="80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1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80" t="s">
        <v>169</v>
      </c>
      <c r="D678" s="38">
        <v>4</v>
      </c>
      <c r="E678" s="80" t="s">
        <v>169</v>
      </c>
      <c r="F678">
        <v>5316484</v>
      </c>
      <c r="G678" s="80" t="s">
        <v>96</v>
      </c>
      <c r="H678" s="80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1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80" t="s">
        <v>169</v>
      </c>
      <c r="D679" s="38">
        <v>4</v>
      </c>
      <c r="E679" s="80" t="s">
        <v>169</v>
      </c>
      <c r="F679">
        <v>5316483</v>
      </c>
      <c r="G679" s="80" t="s">
        <v>97</v>
      </c>
      <c r="H679" s="80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1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80" t="s">
        <v>169</v>
      </c>
      <c r="D680" s="38">
        <v>4</v>
      </c>
      <c r="E680" s="80" t="s">
        <v>169</v>
      </c>
      <c r="F680">
        <v>2304002</v>
      </c>
      <c r="G680" s="80" t="s">
        <v>212</v>
      </c>
      <c r="H680" s="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1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80" t="s">
        <v>169</v>
      </c>
      <c r="D681" s="38">
        <v>4</v>
      </c>
      <c r="E681" s="80" t="s">
        <v>169</v>
      </c>
      <c r="F681">
        <v>1802170</v>
      </c>
      <c r="G681" s="80" t="s">
        <v>264</v>
      </c>
      <c r="H681" s="80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1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80" t="s">
        <v>169</v>
      </c>
      <c r="D682" s="38">
        <v>4</v>
      </c>
      <c r="E682" s="80" t="s">
        <v>169</v>
      </c>
      <c r="F682">
        <v>1802169</v>
      </c>
      <c r="G682" s="80" t="s">
        <v>263</v>
      </c>
      <c r="H682" s="80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1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80" t="s">
        <v>169</v>
      </c>
      <c r="D683" s="38">
        <v>4</v>
      </c>
      <c r="E683" s="80" t="s">
        <v>169</v>
      </c>
      <c r="F683">
        <v>1808156</v>
      </c>
      <c r="G683" s="80" t="s">
        <v>277</v>
      </c>
      <c r="H683" s="80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1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80" t="s">
        <v>169</v>
      </c>
      <c r="D684" s="38">
        <v>4</v>
      </c>
      <c r="E684" s="80" t="s">
        <v>169</v>
      </c>
      <c r="F684">
        <v>1808006</v>
      </c>
      <c r="G684" s="80" t="s">
        <v>194</v>
      </c>
      <c r="H684" s="80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1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80" t="s">
        <v>169</v>
      </c>
      <c r="D685" s="38">
        <v>4</v>
      </c>
      <c r="E685" s="80" t="s">
        <v>169</v>
      </c>
      <c r="F685">
        <v>1808003</v>
      </c>
      <c r="G685" s="80" t="s">
        <v>195</v>
      </c>
      <c r="H685" s="80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1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80" t="s">
        <v>169</v>
      </c>
      <c r="D686" s="38">
        <v>4</v>
      </c>
      <c r="E686" s="80" t="s">
        <v>169</v>
      </c>
      <c r="F686">
        <v>1802517</v>
      </c>
      <c r="G686" s="80" t="s">
        <v>141</v>
      </c>
      <c r="H686" s="80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1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80" t="s">
        <v>169</v>
      </c>
      <c r="D687" s="38">
        <v>4</v>
      </c>
      <c r="E687" s="80" t="s">
        <v>169</v>
      </c>
      <c r="F687">
        <v>1802172</v>
      </c>
      <c r="G687" s="80" t="s">
        <v>266</v>
      </c>
      <c r="H687" s="80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1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80" t="s">
        <v>169</v>
      </c>
      <c r="D688" s="38">
        <v>4</v>
      </c>
      <c r="E688" s="80" t="s">
        <v>169</v>
      </c>
      <c r="F688">
        <v>1802171</v>
      </c>
      <c r="G688" s="80" t="s">
        <v>265</v>
      </c>
      <c r="H688" s="80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1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80" t="s">
        <v>169</v>
      </c>
      <c r="D689" s="38">
        <v>4</v>
      </c>
      <c r="E689" s="80" t="s">
        <v>169</v>
      </c>
      <c r="F689">
        <v>1206002</v>
      </c>
      <c r="G689" s="80" t="s">
        <v>192</v>
      </c>
      <c r="H689" s="80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1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80" t="s">
        <v>169</v>
      </c>
      <c r="D690" s="38">
        <v>4</v>
      </c>
      <c r="E690" s="80" t="s">
        <v>169</v>
      </c>
      <c r="F690">
        <v>1802177</v>
      </c>
      <c r="G690" s="80" t="s">
        <v>270</v>
      </c>
      <c r="H690" s="8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1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80" t="s">
        <v>169</v>
      </c>
      <c r="D691" s="38">
        <v>4</v>
      </c>
      <c r="E691" s="80" t="s">
        <v>169</v>
      </c>
      <c r="F691">
        <v>1802176</v>
      </c>
      <c r="G691" s="80" t="s">
        <v>196</v>
      </c>
      <c r="H691" s="80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1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80" t="s">
        <v>169</v>
      </c>
      <c r="D692" s="38">
        <v>4</v>
      </c>
      <c r="E692" s="80" t="s">
        <v>169</v>
      </c>
      <c r="F692">
        <v>1802175</v>
      </c>
      <c r="G692" s="80" t="s">
        <v>269</v>
      </c>
      <c r="H692" s="80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1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80" t="s">
        <v>169</v>
      </c>
      <c r="D693" s="38">
        <v>4</v>
      </c>
      <c r="E693" s="80" t="s">
        <v>169</v>
      </c>
      <c r="F693">
        <v>1802174</v>
      </c>
      <c r="G693" s="80" t="s">
        <v>268</v>
      </c>
      <c r="H693" s="80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1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80" t="s">
        <v>169</v>
      </c>
      <c r="D694" s="38">
        <v>4</v>
      </c>
      <c r="E694" s="80" t="s">
        <v>169</v>
      </c>
      <c r="F694">
        <v>1802173</v>
      </c>
      <c r="G694" s="80" t="s">
        <v>267</v>
      </c>
      <c r="H694" s="80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1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80" t="s">
        <v>169</v>
      </c>
      <c r="D695" s="38">
        <v>4</v>
      </c>
      <c r="E695" s="80" t="s">
        <v>169</v>
      </c>
      <c r="F695">
        <v>1802165</v>
      </c>
      <c r="G695" s="80" t="s">
        <v>261</v>
      </c>
      <c r="H695" s="80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1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80" t="s">
        <v>169</v>
      </c>
      <c r="D696" s="38">
        <v>4</v>
      </c>
      <c r="E696" s="80" t="s">
        <v>169</v>
      </c>
      <c r="F696">
        <v>1701071</v>
      </c>
      <c r="G696" s="80" t="s">
        <v>257</v>
      </c>
      <c r="H696" s="80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1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80" t="s">
        <v>169</v>
      </c>
      <c r="D697" s="38">
        <v>4</v>
      </c>
      <c r="E697" s="80" t="s">
        <v>169</v>
      </c>
      <c r="F697" t="s">
        <v>45</v>
      </c>
      <c r="G697" s="80" t="s">
        <v>360</v>
      </c>
      <c r="H697" s="80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1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80" t="s">
        <v>169</v>
      </c>
      <c r="D698" s="38">
        <v>4</v>
      </c>
      <c r="E698" s="80" t="s">
        <v>169</v>
      </c>
      <c r="F698">
        <v>907031</v>
      </c>
      <c r="G698" s="80" t="s">
        <v>256</v>
      </c>
      <c r="H698" s="80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1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80" t="s">
        <v>169</v>
      </c>
      <c r="D699" s="38">
        <v>4</v>
      </c>
      <c r="E699" s="80" t="s">
        <v>169</v>
      </c>
      <c r="F699">
        <v>2302024</v>
      </c>
      <c r="G699" s="80" t="s">
        <v>234</v>
      </c>
      <c r="H699" s="80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1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80" t="s">
        <v>169</v>
      </c>
      <c r="D700" s="38">
        <v>4</v>
      </c>
      <c r="E700" s="80" t="s">
        <v>169</v>
      </c>
      <c r="F700">
        <v>408034</v>
      </c>
      <c r="G700" s="80" t="s">
        <v>250</v>
      </c>
      <c r="H700" s="8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1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80" t="s">
        <v>169</v>
      </c>
      <c r="D701" s="38">
        <v>4</v>
      </c>
      <c r="E701" s="80" t="s">
        <v>169</v>
      </c>
      <c r="F701">
        <v>307033</v>
      </c>
      <c r="G701" s="80" t="s">
        <v>248</v>
      </c>
      <c r="H701" s="80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1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80" t="s">
        <v>169</v>
      </c>
      <c r="D702" s="38">
        <v>4</v>
      </c>
      <c r="E702" s="80" t="s">
        <v>169</v>
      </c>
      <c r="F702">
        <v>704021</v>
      </c>
      <c r="G702" s="80" t="s">
        <v>329</v>
      </c>
      <c r="H702" s="80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1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80" t="s">
        <v>169</v>
      </c>
      <c r="D703" s="38">
        <v>4</v>
      </c>
      <c r="E703" s="80" t="s">
        <v>169</v>
      </c>
      <c r="F703">
        <v>1103076</v>
      </c>
      <c r="G703" s="80" t="s">
        <v>311</v>
      </c>
      <c r="H703" s="80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1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80" t="s">
        <v>169</v>
      </c>
      <c r="D704" s="38">
        <v>4</v>
      </c>
      <c r="E704" s="80" t="s">
        <v>169</v>
      </c>
      <c r="F704">
        <v>1103074</v>
      </c>
      <c r="G704" s="80" t="s">
        <v>310</v>
      </c>
      <c r="H704" s="80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1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80" t="s">
        <v>169</v>
      </c>
      <c r="D705" s="38">
        <v>4</v>
      </c>
      <c r="E705" s="80" t="s">
        <v>169</v>
      </c>
      <c r="F705">
        <v>1801735</v>
      </c>
      <c r="G705" s="80" t="s">
        <v>73</v>
      </c>
      <c r="H705" s="80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1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80" t="s">
        <v>169</v>
      </c>
      <c r="D706" s="38">
        <v>4</v>
      </c>
      <c r="E706" s="80" t="s">
        <v>169</v>
      </c>
      <c r="F706">
        <v>701183</v>
      </c>
      <c r="G706" s="80" t="s">
        <v>136</v>
      </c>
      <c r="H706" s="80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1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80" t="s">
        <v>169</v>
      </c>
      <c r="D707" s="38">
        <v>4</v>
      </c>
      <c r="E707" s="80" t="s">
        <v>169</v>
      </c>
      <c r="F707">
        <v>1701071</v>
      </c>
      <c r="G707" s="80" t="s">
        <v>257</v>
      </c>
      <c r="H707" s="80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1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80" t="s">
        <v>169</v>
      </c>
      <c r="D708" s="38">
        <v>4</v>
      </c>
      <c r="E708" s="80" t="s">
        <v>169</v>
      </c>
      <c r="F708">
        <v>1802165</v>
      </c>
      <c r="G708" s="80" t="s">
        <v>261</v>
      </c>
      <c r="H708" s="80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1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80" t="s">
        <v>169</v>
      </c>
      <c r="D709" s="38">
        <v>4</v>
      </c>
      <c r="E709" s="80" t="s">
        <v>169</v>
      </c>
      <c r="F709">
        <v>1206002</v>
      </c>
      <c r="G709" s="80" t="s">
        <v>192</v>
      </c>
      <c r="H709" s="80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1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80" t="s">
        <v>169</v>
      </c>
      <c r="D710" s="38">
        <v>4</v>
      </c>
      <c r="E710" s="80" t="s">
        <v>169</v>
      </c>
      <c r="F710">
        <v>1802171</v>
      </c>
      <c r="G710" s="80" t="s">
        <v>265</v>
      </c>
      <c r="H710" s="8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1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80" t="s">
        <v>169</v>
      </c>
      <c r="D711" s="38">
        <v>4</v>
      </c>
      <c r="E711" s="80" t="s">
        <v>169</v>
      </c>
      <c r="F711">
        <v>1802172</v>
      </c>
      <c r="G711" s="80" t="s">
        <v>266</v>
      </c>
      <c r="H711" s="80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1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80" t="s">
        <v>169</v>
      </c>
      <c r="D712" s="38">
        <v>4</v>
      </c>
      <c r="E712" s="80" t="s">
        <v>169</v>
      </c>
      <c r="F712">
        <v>1802517</v>
      </c>
      <c r="G712" s="80" t="s">
        <v>141</v>
      </c>
      <c r="H712" s="80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1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80" t="s">
        <v>169</v>
      </c>
      <c r="D713" s="38">
        <v>4</v>
      </c>
      <c r="E713" s="80" t="s">
        <v>169</v>
      </c>
      <c r="F713">
        <v>1808003</v>
      </c>
      <c r="G713" s="80" t="s">
        <v>195</v>
      </c>
      <c r="H713" s="80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1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80" t="s">
        <v>169</v>
      </c>
      <c r="D714" s="38">
        <v>4</v>
      </c>
      <c r="E714" s="80" t="s">
        <v>169</v>
      </c>
      <c r="F714">
        <v>1808006</v>
      </c>
      <c r="G714" s="80" t="s">
        <v>194</v>
      </c>
      <c r="H714" s="80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1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80" t="s">
        <v>169</v>
      </c>
      <c r="D715" s="38">
        <v>4</v>
      </c>
      <c r="E715" s="80" t="s">
        <v>169</v>
      </c>
      <c r="F715">
        <v>1808156</v>
      </c>
      <c r="G715" s="80" t="s">
        <v>277</v>
      </c>
      <c r="H715" s="80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1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80" t="s">
        <v>169</v>
      </c>
      <c r="D716" s="38">
        <v>4</v>
      </c>
      <c r="E716" s="80" t="s">
        <v>169</v>
      </c>
      <c r="F716">
        <v>1802169</v>
      </c>
      <c r="G716" s="80" t="s">
        <v>263</v>
      </c>
      <c r="H716" s="80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1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80" t="s">
        <v>169</v>
      </c>
      <c r="D717" s="38">
        <v>4</v>
      </c>
      <c r="E717" s="80" t="s">
        <v>169</v>
      </c>
      <c r="F717">
        <v>1802170</v>
      </c>
      <c r="G717" s="80" t="s">
        <v>264</v>
      </c>
      <c r="H717" s="80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1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80" t="s">
        <v>169</v>
      </c>
      <c r="D718" s="38">
        <v>4</v>
      </c>
      <c r="E718" s="80" t="s">
        <v>169</v>
      </c>
      <c r="F718">
        <v>5316483</v>
      </c>
      <c r="G718" s="80" t="s">
        <v>97</v>
      </c>
      <c r="H718" s="80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1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80" t="s">
        <v>169</v>
      </c>
      <c r="D719" s="38">
        <v>4</v>
      </c>
      <c r="E719" s="80" t="s">
        <v>169</v>
      </c>
      <c r="F719">
        <v>5316484</v>
      </c>
      <c r="G719" s="80" t="s">
        <v>96</v>
      </c>
      <c r="H719" s="80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1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80" t="s">
        <v>169</v>
      </c>
      <c r="D720" s="38">
        <v>4</v>
      </c>
      <c r="E720" s="80" t="s">
        <v>169</v>
      </c>
      <c r="F720">
        <v>1902014</v>
      </c>
      <c r="G720" s="80" t="s">
        <v>316</v>
      </c>
      <c r="H720" s="8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1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80" t="s">
        <v>169</v>
      </c>
      <c r="D721" s="38">
        <v>4</v>
      </c>
      <c r="E721" s="80" t="s">
        <v>169</v>
      </c>
      <c r="F721">
        <v>409011</v>
      </c>
      <c r="G721" s="80" t="s">
        <v>251</v>
      </c>
      <c r="H721" s="80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1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80" t="s">
        <v>169</v>
      </c>
      <c r="D722" s="38">
        <v>4</v>
      </c>
      <c r="E722" s="80" t="s">
        <v>169</v>
      </c>
      <c r="F722" t="s">
        <v>345</v>
      </c>
      <c r="G722" s="80" t="s">
        <v>167</v>
      </c>
      <c r="H722" s="80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1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80" t="s">
        <v>169</v>
      </c>
      <c r="D723" s="38">
        <v>4</v>
      </c>
      <c r="E723" s="80" t="s">
        <v>169</v>
      </c>
      <c r="F723">
        <v>407185</v>
      </c>
      <c r="G723" s="80" t="s">
        <v>43</v>
      </c>
      <c r="H723" s="80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1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80" t="s">
        <v>169</v>
      </c>
      <c r="D724" s="38">
        <v>4</v>
      </c>
      <c r="E724" s="80" t="s">
        <v>169</v>
      </c>
      <c r="F724">
        <v>407423</v>
      </c>
      <c r="G724" s="80" t="s">
        <v>106</v>
      </c>
      <c r="H724" s="80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1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80" t="s">
        <v>169</v>
      </c>
      <c r="D725" s="38">
        <v>4</v>
      </c>
      <c r="E725" s="80" t="s">
        <v>169</v>
      </c>
      <c r="F725">
        <v>704046</v>
      </c>
      <c r="G725" s="80" t="s">
        <v>255</v>
      </c>
      <c r="H725" s="80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1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80" t="s">
        <v>169</v>
      </c>
      <c r="D726" s="38">
        <v>4</v>
      </c>
      <c r="E726" s="80" t="s">
        <v>169</v>
      </c>
      <c r="F726">
        <v>2302118</v>
      </c>
      <c r="G726" s="80" t="s">
        <v>228</v>
      </c>
      <c r="H726" s="80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1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80" t="s">
        <v>169</v>
      </c>
      <c r="D727" s="38">
        <v>4</v>
      </c>
      <c r="E727" s="80" t="s">
        <v>169</v>
      </c>
      <c r="F727">
        <v>1802167</v>
      </c>
      <c r="G727" s="80" t="s">
        <v>262</v>
      </c>
      <c r="H727" s="80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1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80" t="s">
        <v>169</v>
      </c>
      <c r="D728" s="38">
        <v>4</v>
      </c>
      <c r="E728" s="80" t="s">
        <v>169</v>
      </c>
      <c r="F728" t="s">
        <v>21</v>
      </c>
      <c r="G728" s="80" t="s">
        <v>22</v>
      </c>
      <c r="H728" s="80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1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80" t="s">
        <v>169</v>
      </c>
      <c r="D729" s="38">
        <v>4</v>
      </c>
      <c r="E729" s="80" t="s">
        <v>169</v>
      </c>
      <c r="F729" t="s">
        <v>179</v>
      </c>
      <c r="G729" s="80" t="s">
        <v>180</v>
      </c>
      <c r="H729" s="80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1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80" t="s">
        <v>169</v>
      </c>
      <c r="D730" s="38">
        <v>4</v>
      </c>
      <c r="E730" s="80" t="s">
        <v>169</v>
      </c>
      <c r="F730">
        <v>412313</v>
      </c>
      <c r="G730" s="80" t="s">
        <v>253</v>
      </c>
      <c r="H730" s="8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1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80" t="s">
        <v>169</v>
      </c>
      <c r="D731" s="38">
        <v>4</v>
      </c>
      <c r="E731" s="80" t="s">
        <v>169</v>
      </c>
      <c r="F731">
        <v>404745</v>
      </c>
      <c r="G731" s="80" t="s">
        <v>444</v>
      </c>
      <c r="H731" s="80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1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80" t="s">
        <v>169</v>
      </c>
      <c r="D732" s="38">
        <v>4</v>
      </c>
      <c r="E732" s="80" t="s">
        <v>169</v>
      </c>
      <c r="F732">
        <v>1801229</v>
      </c>
      <c r="G732" s="80" t="s">
        <v>259</v>
      </c>
      <c r="H732" s="80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1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80" t="s">
        <v>169</v>
      </c>
      <c r="D733" s="38">
        <v>4</v>
      </c>
      <c r="E733" s="80" t="s">
        <v>169</v>
      </c>
      <c r="F733">
        <v>1902003</v>
      </c>
      <c r="G733" s="80" t="s">
        <v>155</v>
      </c>
      <c r="H733" s="80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1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80" t="s">
        <v>169</v>
      </c>
      <c r="D734" s="38">
        <v>4</v>
      </c>
      <c r="E734" s="80" t="s">
        <v>169</v>
      </c>
      <c r="F734">
        <v>304101</v>
      </c>
      <c r="G734" s="80" t="s">
        <v>17</v>
      </c>
      <c r="H734" s="80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1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80" t="s">
        <v>169</v>
      </c>
      <c r="D735" s="38">
        <v>4</v>
      </c>
      <c r="E735" s="80" t="s">
        <v>169</v>
      </c>
      <c r="F735">
        <v>304049</v>
      </c>
      <c r="G735" s="80" t="s">
        <v>318</v>
      </c>
      <c r="H735" s="80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1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80" t="s">
        <v>169</v>
      </c>
      <c r="D736" s="38">
        <v>4</v>
      </c>
      <c r="E736" s="80" t="s">
        <v>169</v>
      </c>
      <c r="F736">
        <v>2302098</v>
      </c>
      <c r="G736" s="80" t="s">
        <v>24</v>
      </c>
      <c r="H736" s="80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1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80" t="s">
        <v>169</v>
      </c>
      <c r="D737" s="38">
        <v>4</v>
      </c>
      <c r="E737" s="80" t="s">
        <v>169</v>
      </c>
      <c r="F737">
        <v>617016</v>
      </c>
      <c r="G737" s="80" t="s">
        <v>133</v>
      </c>
      <c r="H737" s="80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1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80" t="s">
        <v>169</v>
      </c>
      <c r="D738" s="38">
        <v>4</v>
      </c>
      <c r="E738" s="80" t="s">
        <v>169</v>
      </c>
      <c r="F738">
        <v>617057</v>
      </c>
      <c r="G738" s="80" t="s">
        <v>134</v>
      </c>
      <c r="H738" s="80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1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80" t="s">
        <v>169</v>
      </c>
      <c r="D739" s="38">
        <v>4</v>
      </c>
      <c r="E739" s="80" t="s">
        <v>169</v>
      </c>
      <c r="F739">
        <v>617055</v>
      </c>
      <c r="G739" s="80" t="s">
        <v>182</v>
      </c>
      <c r="H739" s="80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1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80" t="s">
        <v>169</v>
      </c>
      <c r="D740" s="38">
        <v>4</v>
      </c>
      <c r="E740" s="80" t="s">
        <v>169</v>
      </c>
      <c r="F740">
        <v>407185</v>
      </c>
      <c r="G740" s="80" t="s">
        <v>43</v>
      </c>
      <c r="H740" s="8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1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80" t="s">
        <v>169</v>
      </c>
      <c r="D741" s="38">
        <v>4</v>
      </c>
      <c r="E741" s="80" t="s">
        <v>169</v>
      </c>
      <c r="F741">
        <v>404252</v>
      </c>
      <c r="G741" s="80" t="s">
        <v>181</v>
      </c>
      <c r="H741" s="80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1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80" t="s">
        <v>169</v>
      </c>
      <c r="D742" s="38">
        <v>4</v>
      </c>
      <c r="E742" s="80" t="s">
        <v>169</v>
      </c>
      <c r="F742">
        <v>2304053</v>
      </c>
      <c r="G742" s="80" t="s">
        <v>213</v>
      </c>
      <c r="H742" s="80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1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80" t="s">
        <v>169</v>
      </c>
      <c r="D743" s="38">
        <v>4</v>
      </c>
      <c r="E743" s="80" t="s">
        <v>169</v>
      </c>
      <c r="F743">
        <v>2302119</v>
      </c>
      <c r="G743" s="80" t="s">
        <v>74</v>
      </c>
      <c r="H743" s="80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1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80" t="s">
        <v>169</v>
      </c>
      <c r="D744" s="38">
        <v>4</v>
      </c>
      <c r="E744" s="80" t="s">
        <v>169</v>
      </c>
      <c r="F744">
        <v>307096</v>
      </c>
      <c r="G744" s="80" t="s">
        <v>249</v>
      </c>
      <c r="H744" s="80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1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80" t="s">
        <v>169</v>
      </c>
      <c r="D745" s="38">
        <v>4</v>
      </c>
      <c r="E745" s="80" t="s">
        <v>169</v>
      </c>
      <c r="F745">
        <v>304002</v>
      </c>
      <c r="G745" s="80" t="s">
        <v>37</v>
      </c>
      <c r="H745" s="80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1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80" t="s">
        <v>169</v>
      </c>
      <c r="D746" s="38">
        <v>4</v>
      </c>
      <c r="E746" s="80" t="s">
        <v>169</v>
      </c>
      <c r="F746">
        <v>1808147</v>
      </c>
      <c r="G746" s="80" t="s">
        <v>275</v>
      </c>
      <c r="H746" s="80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1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80" t="s">
        <v>169</v>
      </c>
      <c r="D747" s="38">
        <v>4</v>
      </c>
      <c r="E747" s="80" t="s">
        <v>169</v>
      </c>
      <c r="F747">
        <v>407423</v>
      </c>
      <c r="G747" s="80" t="s">
        <v>106</v>
      </c>
      <c r="H747" s="80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1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80" t="s">
        <v>169</v>
      </c>
      <c r="D748" s="38">
        <v>4</v>
      </c>
      <c r="E748" s="80" t="s">
        <v>169</v>
      </c>
      <c r="F748">
        <v>408042</v>
      </c>
      <c r="G748" s="80" t="s">
        <v>144</v>
      </c>
      <c r="H748" s="80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1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80" t="s">
        <v>169</v>
      </c>
      <c r="D749" s="38">
        <v>4</v>
      </c>
      <c r="E749" s="80" t="s">
        <v>169</v>
      </c>
      <c r="F749">
        <v>106022</v>
      </c>
      <c r="G749" s="80" t="s">
        <v>245</v>
      </c>
      <c r="H749" s="80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1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80" t="s">
        <v>169</v>
      </c>
      <c r="D750" s="38">
        <v>4</v>
      </c>
      <c r="E750" s="80" t="s">
        <v>169</v>
      </c>
      <c r="F750">
        <v>2304053</v>
      </c>
      <c r="G750" s="80" t="s">
        <v>213</v>
      </c>
      <c r="H750" s="8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1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80" t="s">
        <v>169</v>
      </c>
      <c r="D751" s="38">
        <v>4</v>
      </c>
      <c r="E751" s="80" t="s">
        <v>169</v>
      </c>
      <c r="F751">
        <v>1902003</v>
      </c>
      <c r="G751" s="80" t="s">
        <v>155</v>
      </c>
      <c r="H751" s="80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1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80" t="s">
        <v>169</v>
      </c>
      <c r="D752" s="38">
        <v>4</v>
      </c>
      <c r="E752" s="80" t="s">
        <v>169</v>
      </c>
      <c r="F752">
        <v>307031</v>
      </c>
      <c r="G752" s="80" t="s">
        <v>65</v>
      </c>
      <c r="H752" s="80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1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80" t="s">
        <v>169</v>
      </c>
      <c r="D753" s="38">
        <v>4</v>
      </c>
      <c r="E753" s="80" t="s">
        <v>169</v>
      </c>
      <c r="F753">
        <v>704022</v>
      </c>
      <c r="G753" s="80" t="s">
        <v>330</v>
      </c>
      <c r="H753" s="80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1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80" t="s">
        <v>169</v>
      </c>
      <c r="D754" s="38">
        <v>4</v>
      </c>
      <c r="E754" s="80" t="s">
        <v>169</v>
      </c>
      <c r="F754">
        <v>704024</v>
      </c>
      <c r="G754" s="80" t="s">
        <v>332</v>
      </c>
      <c r="H754" s="80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1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80" t="s">
        <v>169</v>
      </c>
      <c r="D755" s="38">
        <v>4</v>
      </c>
      <c r="E755" s="80" t="s">
        <v>169</v>
      </c>
      <c r="F755">
        <v>601047</v>
      </c>
      <c r="G755" s="80" t="s">
        <v>129</v>
      </c>
      <c r="H755" s="80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1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80" t="s">
        <v>169</v>
      </c>
      <c r="D756" s="38">
        <v>4</v>
      </c>
      <c r="E756" s="80" t="s">
        <v>169</v>
      </c>
      <c r="F756">
        <v>304002</v>
      </c>
      <c r="G756" s="80" t="s">
        <v>37</v>
      </c>
      <c r="H756" s="80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1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80" t="s">
        <v>169</v>
      </c>
      <c r="D757" s="38">
        <v>4</v>
      </c>
      <c r="E757" s="80" t="s">
        <v>169</v>
      </c>
      <c r="F757">
        <v>1902014</v>
      </c>
      <c r="G757" s="80" t="s">
        <v>316</v>
      </c>
      <c r="H757" s="80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1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80" t="s">
        <v>169</v>
      </c>
      <c r="D758" s="38">
        <v>4</v>
      </c>
      <c r="E758" s="80" t="s">
        <v>169</v>
      </c>
      <c r="F758">
        <v>408017</v>
      </c>
      <c r="G758" s="80" t="s">
        <v>445</v>
      </c>
      <c r="H758" s="80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1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80" t="s">
        <v>169</v>
      </c>
      <c r="D759" s="38">
        <v>4</v>
      </c>
      <c r="E759" s="80" t="s">
        <v>169</v>
      </c>
      <c r="F759">
        <v>701043</v>
      </c>
      <c r="G759" s="80" t="s">
        <v>197</v>
      </c>
      <c r="H759" s="80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1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80" t="s">
        <v>169</v>
      </c>
      <c r="D760" s="38">
        <v>4</v>
      </c>
      <c r="E760" s="80" t="s">
        <v>169</v>
      </c>
      <c r="F760">
        <v>408042</v>
      </c>
      <c r="G760" s="80" t="s">
        <v>144</v>
      </c>
      <c r="H760" s="8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1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80" t="s">
        <v>169</v>
      </c>
      <c r="D761" s="38">
        <v>4</v>
      </c>
      <c r="E761" s="80" t="s">
        <v>169</v>
      </c>
      <c r="F761">
        <v>1610023</v>
      </c>
      <c r="G761" s="80" t="s">
        <v>351</v>
      </c>
      <c r="H761" s="80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1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80" t="s">
        <v>169</v>
      </c>
      <c r="D762" s="38">
        <v>4</v>
      </c>
      <c r="E762" s="80" t="s">
        <v>169</v>
      </c>
      <c r="F762">
        <v>1610007</v>
      </c>
      <c r="G762" s="80" t="s">
        <v>334</v>
      </c>
      <c r="H762" s="80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1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80" t="s">
        <v>169</v>
      </c>
      <c r="D763" s="38">
        <v>4</v>
      </c>
      <c r="E763" s="80" t="s">
        <v>169</v>
      </c>
      <c r="F763">
        <v>302249</v>
      </c>
      <c r="G763" s="80" t="s">
        <v>178</v>
      </c>
      <c r="H763" s="80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1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80" t="s">
        <v>169</v>
      </c>
      <c r="D764" s="38">
        <v>4</v>
      </c>
      <c r="E764" s="80" t="s">
        <v>169</v>
      </c>
      <c r="F764">
        <v>412313</v>
      </c>
      <c r="G764" s="80" t="s">
        <v>253</v>
      </c>
      <c r="H764" s="80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1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80" t="s">
        <v>169</v>
      </c>
      <c r="D765" s="38">
        <v>4</v>
      </c>
      <c r="E765" s="80" t="s">
        <v>169</v>
      </c>
      <c r="F765">
        <v>407185</v>
      </c>
      <c r="G765" s="80" t="s">
        <v>43</v>
      </c>
      <c r="H765" s="80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1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80" t="s">
        <v>169</v>
      </c>
      <c r="D766" s="38">
        <v>4</v>
      </c>
      <c r="E766" s="80" t="s">
        <v>169</v>
      </c>
      <c r="F766">
        <v>407423</v>
      </c>
      <c r="G766" s="80" t="s">
        <v>106</v>
      </c>
      <c r="H766" s="80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1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80" t="s">
        <v>169</v>
      </c>
      <c r="D767" s="38">
        <v>4</v>
      </c>
      <c r="E767" s="80" t="s">
        <v>169</v>
      </c>
      <c r="F767">
        <v>1901086</v>
      </c>
      <c r="G767" s="80" t="s">
        <v>279</v>
      </c>
      <c r="H767" s="80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1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80" t="s">
        <v>169</v>
      </c>
      <c r="D768" s="38">
        <v>4</v>
      </c>
      <c r="E768" s="80" t="s">
        <v>169</v>
      </c>
      <c r="F768">
        <v>1901038</v>
      </c>
      <c r="G768" s="80" t="s">
        <v>39</v>
      </c>
      <c r="H768" s="80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1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80" t="s">
        <v>169</v>
      </c>
      <c r="D769" s="38">
        <v>4</v>
      </c>
      <c r="E769" s="80" t="s">
        <v>169</v>
      </c>
      <c r="F769">
        <v>1901008</v>
      </c>
      <c r="G769" s="80" t="s">
        <v>278</v>
      </c>
      <c r="H769" s="80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1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80" t="s">
        <v>169</v>
      </c>
      <c r="D770" s="38">
        <v>4</v>
      </c>
      <c r="E770" s="80" t="s">
        <v>169</v>
      </c>
      <c r="F770">
        <v>602258</v>
      </c>
      <c r="G770" s="80" t="s">
        <v>497</v>
      </c>
      <c r="H770" s="8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1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80" t="s">
        <v>169</v>
      </c>
      <c r="D771" s="38">
        <v>4</v>
      </c>
      <c r="E771" s="80" t="s">
        <v>169</v>
      </c>
      <c r="F771">
        <v>602257</v>
      </c>
      <c r="G771" s="80" t="s">
        <v>496</v>
      </c>
      <c r="H771" s="80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1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80" t="s">
        <v>169</v>
      </c>
      <c r="D772" s="38">
        <v>4</v>
      </c>
      <c r="E772" s="80" t="s">
        <v>169</v>
      </c>
      <c r="F772">
        <v>602256</v>
      </c>
      <c r="G772" s="80" t="s">
        <v>495</v>
      </c>
      <c r="H772" s="80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1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80" t="s">
        <v>169</v>
      </c>
      <c r="D773" s="38">
        <v>4</v>
      </c>
      <c r="E773" s="80" t="s">
        <v>169</v>
      </c>
      <c r="F773">
        <v>302054</v>
      </c>
      <c r="G773" s="80" t="s">
        <v>356</v>
      </c>
      <c r="H773" s="80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1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80" t="s">
        <v>169</v>
      </c>
      <c r="D774" s="38">
        <v>4</v>
      </c>
      <c r="E774" s="80" t="s">
        <v>169</v>
      </c>
      <c r="F774">
        <v>302028</v>
      </c>
      <c r="G774" s="80" t="s">
        <v>246</v>
      </c>
      <c r="H774" s="80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1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80" t="s">
        <v>169</v>
      </c>
      <c r="D775" s="38">
        <v>4</v>
      </c>
      <c r="E775" s="80" t="s">
        <v>169</v>
      </c>
      <c r="F775">
        <v>302048</v>
      </c>
      <c r="G775" s="80" t="s">
        <v>126</v>
      </c>
      <c r="H775" s="80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1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80" t="s">
        <v>169</v>
      </c>
      <c r="D776" s="38">
        <v>4</v>
      </c>
      <c r="E776" s="80" t="s">
        <v>169</v>
      </c>
      <c r="F776" t="s">
        <v>21</v>
      </c>
      <c r="G776" s="80" t="s">
        <v>22</v>
      </c>
      <c r="H776" s="80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1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80" t="s">
        <v>169</v>
      </c>
      <c r="D777" s="38">
        <v>4</v>
      </c>
      <c r="E777" s="80" t="s">
        <v>169</v>
      </c>
      <c r="F777">
        <v>1103105</v>
      </c>
      <c r="G777" s="80" t="s">
        <v>558</v>
      </c>
      <c r="H777" s="80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1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80" t="s">
        <v>169</v>
      </c>
      <c r="D778" s="38">
        <v>4</v>
      </c>
      <c r="E778" s="80" t="s">
        <v>169</v>
      </c>
      <c r="F778">
        <v>1103107</v>
      </c>
      <c r="G778" s="80" t="s">
        <v>559</v>
      </c>
      <c r="H778" s="80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1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80" t="s">
        <v>169</v>
      </c>
      <c r="D779" s="38">
        <v>4</v>
      </c>
      <c r="E779" s="80" t="s">
        <v>169</v>
      </c>
      <c r="F779">
        <v>1103086</v>
      </c>
      <c r="G779" s="80" t="s">
        <v>560</v>
      </c>
      <c r="H779" s="80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1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80" t="s">
        <v>169</v>
      </c>
      <c r="D780" s="38">
        <v>4</v>
      </c>
      <c r="E780" s="80" t="s">
        <v>169</v>
      </c>
      <c r="F780">
        <v>1103087</v>
      </c>
      <c r="G780" s="80" t="s">
        <v>561</v>
      </c>
      <c r="H780" s="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1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80" t="s">
        <v>169</v>
      </c>
      <c r="D781" s="38">
        <v>4</v>
      </c>
      <c r="E781" s="80" t="s">
        <v>169</v>
      </c>
      <c r="F781">
        <v>2304008</v>
      </c>
      <c r="G781" s="80" t="s">
        <v>707</v>
      </c>
      <c r="H781" s="80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1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80" t="s">
        <v>169</v>
      </c>
      <c r="D782" s="38">
        <v>4</v>
      </c>
      <c r="E782" s="80" t="s">
        <v>169</v>
      </c>
      <c r="F782">
        <v>304002</v>
      </c>
      <c r="G782" s="80" t="s">
        <v>37</v>
      </c>
      <c r="H782" s="80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1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80" t="s">
        <v>169</v>
      </c>
      <c r="D783" s="38">
        <v>4</v>
      </c>
      <c r="E783" s="80" t="s">
        <v>169</v>
      </c>
      <c r="F783">
        <v>407185</v>
      </c>
      <c r="G783" s="80" t="s">
        <v>43</v>
      </c>
      <c r="H783" s="80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1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80" t="s">
        <v>169</v>
      </c>
      <c r="D784" s="38">
        <v>4</v>
      </c>
      <c r="E784" s="80" t="s">
        <v>169</v>
      </c>
      <c r="F784">
        <v>907031</v>
      </c>
      <c r="G784" s="80" t="s">
        <v>256</v>
      </c>
      <c r="H784" s="80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1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80" t="s">
        <v>169</v>
      </c>
      <c r="D785" s="38">
        <v>4</v>
      </c>
      <c r="E785" s="80" t="s">
        <v>169</v>
      </c>
      <c r="F785">
        <v>2304002</v>
      </c>
      <c r="G785" s="80" t="s">
        <v>212</v>
      </c>
      <c r="H785" s="80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1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80" t="s">
        <v>169</v>
      </c>
      <c r="D786" s="38">
        <v>4</v>
      </c>
      <c r="E786" s="80" t="s">
        <v>169</v>
      </c>
      <c r="F786" t="s">
        <v>562</v>
      </c>
      <c r="G786" s="80" t="s">
        <v>708</v>
      </c>
      <c r="H786" s="80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1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80" t="s">
        <v>169</v>
      </c>
      <c r="D787" s="38">
        <v>4</v>
      </c>
      <c r="E787" s="80" t="s">
        <v>169</v>
      </c>
      <c r="F787">
        <v>408042</v>
      </c>
      <c r="G787" s="80" t="s">
        <v>144</v>
      </c>
      <c r="H787" s="80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1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80" t="s">
        <v>169</v>
      </c>
      <c r="D788" s="38">
        <v>4</v>
      </c>
      <c r="E788" s="80" t="s">
        <v>169</v>
      </c>
      <c r="F788">
        <v>407011</v>
      </c>
      <c r="G788" s="80" t="s">
        <v>30</v>
      </c>
      <c r="H788" s="80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1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80" t="s">
        <v>169</v>
      </c>
      <c r="D789" s="38">
        <v>4</v>
      </c>
      <c r="E789" s="80" t="s">
        <v>169</v>
      </c>
      <c r="F789">
        <v>304101</v>
      </c>
      <c r="G789" s="80" t="s">
        <v>17</v>
      </c>
      <c r="H789" s="80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1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80" t="s">
        <v>169</v>
      </c>
      <c r="D790" s="38">
        <v>4</v>
      </c>
      <c r="E790" s="80" t="s">
        <v>169</v>
      </c>
      <c r="F790">
        <v>304049</v>
      </c>
      <c r="G790" s="80" t="s">
        <v>318</v>
      </c>
      <c r="H790" s="8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1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80" t="s">
        <v>169</v>
      </c>
      <c r="D791" s="38">
        <v>4</v>
      </c>
      <c r="E791" s="80" t="s">
        <v>169</v>
      </c>
      <c r="F791">
        <v>1405006</v>
      </c>
      <c r="G791" s="80" t="s">
        <v>199</v>
      </c>
      <c r="H791" s="80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1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80" t="s">
        <v>169</v>
      </c>
      <c r="D792" s="38">
        <v>4</v>
      </c>
      <c r="E792" s="80" t="s">
        <v>169</v>
      </c>
      <c r="F792">
        <v>2302118</v>
      </c>
      <c r="G792" s="80" t="s">
        <v>228</v>
      </c>
      <c r="H792" s="80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1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80" t="s">
        <v>169</v>
      </c>
      <c r="D793" s="38">
        <v>4</v>
      </c>
      <c r="E793" s="80" t="s">
        <v>169</v>
      </c>
      <c r="F793">
        <v>1901229</v>
      </c>
      <c r="G793" s="80" t="s">
        <v>125</v>
      </c>
      <c r="H793" s="80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1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80" t="s">
        <v>169</v>
      </c>
      <c r="D794" s="38">
        <v>4</v>
      </c>
      <c r="E794" s="80" t="s">
        <v>169</v>
      </c>
      <c r="F794">
        <v>2302119</v>
      </c>
      <c r="G794" s="80" t="s">
        <v>74</v>
      </c>
      <c r="H794" s="80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1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80" t="s">
        <v>169</v>
      </c>
      <c r="D795" s="38">
        <v>4</v>
      </c>
      <c r="E795" s="80" t="s">
        <v>169</v>
      </c>
      <c r="F795">
        <v>307031</v>
      </c>
      <c r="G795" s="80" t="s">
        <v>65</v>
      </c>
      <c r="H795" s="80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1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80" t="s">
        <v>169</v>
      </c>
      <c r="D796" s="38">
        <v>4</v>
      </c>
      <c r="E796" s="80" t="s">
        <v>169</v>
      </c>
      <c r="F796">
        <v>704024</v>
      </c>
      <c r="G796" s="80" t="s">
        <v>332</v>
      </c>
      <c r="H796" s="80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1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80" t="s">
        <v>169</v>
      </c>
      <c r="D797" s="38">
        <v>4</v>
      </c>
      <c r="E797" s="80" t="s">
        <v>169</v>
      </c>
      <c r="F797">
        <v>704022</v>
      </c>
      <c r="G797" s="80" t="s">
        <v>330</v>
      </c>
      <c r="H797" s="80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1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80" t="s">
        <v>169</v>
      </c>
      <c r="D798" s="38">
        <v>4</v>
      </c>
      <c r="E798" s="80" t="s">
        <v>169</v>
      </c>
      <c r="F798">
        <v>407185</v>
      </c>
      <c r="G798" s="80" t="s">
        <v>43</v>
      </c>
      <c r="H798" s="80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1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80" t="s">
        <v>169</v>
      </c>
      <c r="D799" s="38">
        <v>4</v>
      </c>
      <c r="E799" s="80" t="s">
        <v>169</v>
      </c>
      <c r="F799">
        <v>609008</v>
      </c>
      <c r="G799" s="80" t="s">
        <v>57</v>
      </c>
      <c r="H799" s="80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1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80" t="s">
        <v>169</v>
      </c>
      <c r="D800" s="38">
        <v>4</v>
      </c>
      <c r="E800" s="80" t="s">
        <v>169</v>
      </c>
      <c r="F800">
        <v>1610023</v>
      </c>
      <c r="G800" s="80" t="s">
        <v>351</v>
      </c>
      <c r="H800" s="8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1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80" t="s">
        <v>169</v>
      </c>
      <c r="D801" s="38">
        <v>4</v>
      </c>
      <c r="E801" s="80" t="s">
        <v>169</v>
      </c>
      <c r="F801">
        <v>617016</v>
      </c>
      <c r="G801" s="80" t="s">
        <v>133</v>
      </c>
      <c r="H801" s="80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1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80" t="s">
        <v>169</v>
      </c>
      <c r="D802" s="38">
        <v>4</v>
      </c>
      <c r="E802" s="80" t="s">
        <v>169</v>
      </c>
      <c r="F802">
        <v>617057</v>
      </c>
      <c r="G802" s="80" t="s">
        <v>134</v>
      </c>
      <c r="H802" s="80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1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80" t="s">
        <v>169</v>
      </c>
      <c r="D803" s="38">
        <v>4</v>
      </c>
      <c r="E803" s="80" t="s">
        <v>169</v>
      </c>
      <c r="F803">
        <v>617055</v>
      </c>
      <c r="G803" s="80" t="s">
        <v>182</v>
      </c>
      <c r="H803" s="80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1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80" t="s">
        <v>169</v>
      </c>
      <c r="D804" s="38">
        <v>4</v>
      </c>
      <c r="E804" s="80" t="s">
        <v>169</v>
      </c>
      <c r="F804">
        <v>601047</v>
      </c>
      <c r="G804" s="80" t="s">
        <v>129</v>
      </c>
      <c r="H804" s="80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1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80" t="s">
        <v>169</v>
      </c>
      <c r="D805" s="38">
        <v>4</v>
      </c>
      <c r="E805" s="80" t="s">
        <v>169</v>
      </c>
      <c r="F805">
        <v>404252</v>
      </c>
      <c r="G805" s="80" t="s">
        <v>181</v>
      </c>
      <c r="H805" s="80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1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80" t="s">
        <v>169</v>
      </c>
      <c r="D806" s="38">
        <v>4</v>
      </c>
      <c r="E806" s="80" t="s">
        <v>169</v>
      </c>
      <c r="F806">
        <v>307096</v>
      </c>
      <c r="G806" s="80" t="s">
        <v>249</v>
      </c>
      <c r="H806" s="80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1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80" t="s">
        <v>169</v>
      </c>
      <c r="D807" s="38">
        <v>4</v>
      </c>
      <c r="E807" s="80" t="s">
        <v>169</v>
      </c>
      <c r="F807">
        <v>2304053</v>
      </c>
      <c r="G807" s="80" t="s">
        <v>213</v>
      </c>
      <c r="H807" s="80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1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80" t="s">
        <v>169</v>
      </c>
      <c r="D808" s="38">
        <v>4</v>
      </c>
      <c r="E808" s="80" t="s">
        <v>169</v>
      </c>
      <c r="F808">
        <v>602254</v>
      </c>
      <c r="G808" s="80" t="s">
        <v>214</v>
      </c>
      <c r="H808" s="80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1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80" t="s">
        <v>169</v>
      </c>
      <c r="D809" s="38">
        <v>4</v>
      </c>
      <c r="E809" s="80" t="s">
        <v>169</v>
      </c>
      <c r="F809">
        <v>602255</v>
      </c>
      <c r="G809" s="80" t="s">
        <v>203</v>
      </c>
      <c r="H809" s="80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1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80" t="s">
        <v>169</v>
      </c>
      <c r="D810" s="38">
        <v>4</v>
      </c>
      <c r="E810" s="80" t="s">
        <v>169</v>
      </c>
      <c r="F810">
        <v>601047</v>
      </c>
      <c r="G810" s="80" t="s">
        <v>129</v>
      </c>
      <c r="H810" s="8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1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80" t="s">
        <v>169</v>
      </c>
      <c r="D811" s="38">
        <v>4</v>
      </c>
      <c r="E811" s="80" t="s">
        <v>169</v>
      </c>
      <c r="F811">
        <v>2508986</v>
      </c>
      <c r="G811" s="80" t="s">
        <v>709</v>
      </c>
      <c r="H811" s="80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1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80" t="s">
        <v>169</v>
      </c>
      <c r="D812" s="38">
        <v>4</v>
      </c>
      <c r="E812" s="80" t="s">
        <v>169</v>
      </c>
      <c r="F812">
        <v>2508990</v>
      </c>
      <c r="G812" s="80" t="s">
        <v>484</v>
      </c>
      <c r="H812" s="80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1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80" t="s">
        <v>169</v>
      </c>
      <c r="D813" s="38">
        <v>4</v>
      </c>
      <c r="E813" s="80" t="s">
        <v>169</v>
      </c>
      <c r="F813">
        <v>2508991</v>
      </c>
      <c r="G813" s="80" t="s">
        <v>485</v>
      </c>
      <c r="H813" s="80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1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80" t="s">
        <v>169</v>
      </c>
      <c r="D814" s="38">
        <v>4</v>
      </c>
      <c r="E814" s="80" t="s">
        <v>169</v>
      </c>
      <c r="F814">
        <v>2508992</v>
      </c>
      <c r="G814" s="80" t="s">
        <v>486</v>
      </c>
      <c r="H814" s="80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1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80" t="s">
        <v>169</v>
      </c>
      <c r="D815" s="38">
        <v>4</v>
      </c>
      <c r="E815" s="80" t="s">
        <v>169</v>
      </c>
      <c r="F815">
        <v>2508993</v>
      </c>
      <c r="G815" s="80" t="s">
        <v>487</v>
      </c>
      <c r="H815" s="80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1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80" t="s">
        <v>169</v>
      </c>
      <c r="D816" s="38">
        <v>4</v>
      </c>
      <c r="E816" s="80" t="s">
        <v>169</v>
      </c>
      <c r="F816">
        <v>2508994</v>
      </c>
      <c r="G816" s="80" t="s">
        <v>488</v>
      </c>
      <c r="H816" s="80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1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80" t="s">
        <v>169</v>
      </c>
      <c r="D817" s="38">
        <v>4</v>
      </c>
      <c r="E817" s="80" t="s">
        <v>169</v>
      </c>
      <c r="F817">
        <v>307032</v>
      </c>
      <c r="G817" s="80" t="s">
        <v>186</v>
      </c>
      <c r="H817" s="80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1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80" t="s">
        <v>169</v>
      </c>
      <c r="D818" s="38">
        <v>4</v>
      </c>
      <c r="E818" s="80" t="s">
        <v>169</v>
      </c>
      <c r="F818">
        <v>704021</v>
      </c>
      <c r="G818" s="80" t="s">
        <v>329</v>
      </c>
      <c r="H818" s="80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1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80" t="s">
        <v>169</v>
      </c>
      <c r="D819" s="38">
        <v>4</v>
      </c>
      <c r="E819" s="80" t="s">
        <v>169</v>
      </c>
      <c r="F819">
        <v>307030</v>
      </c>
      <c r="G819" s="80" t="s">
        <v>64</v>
      </c>
      <c r="H819" s="80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1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80" t="s">
        <v>169</v>
      </c>
      <c r="D820" s="38">
        <v>4</v>
      </c>
      <c r="E820" s="80" t="s">
        <v>169</v>
      </c>
      <c r="F820">
        <v>704024</v>
      </c>
      <c r="G820" s="80" t="s">
        <v>332</v>
      </c>
      <c r="H820" s="8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1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80" t="s">
        <v>169</v>
      </c>
      <c r="D821" s="38">
        <v>4</v>
      </c>
      <c r="E821" s="80" t="s">
        <v>169</v>
      </c>
      <c r="F821">
        <v>704022</v>
      </c>
      <c r="G821" s="80" t="s">
        <v>330</v>
      </c>
      <c r="H821" s="80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1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80" t="s">
        <v>169</v>
      </c>
      <c r="D822" s="38">
        <v>4</v>
      </c>
      <c r="E822" s="80" t="s">
        <v>169</v>
      </c>
      <c r="F822">
        <v>704025</v>
      </c>
      <c r="G822" s="80" t="s">
        <v>333</v>
      </c>
      <c r="H822" s="80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1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80" t="s">
        <v>169</v>
      </c>
      <c r="D823" s="38">
        <v>4</v>
      </c>
      <c r="E823" s="80" t="s">
        <v>169</v>
      </c>
      <c r="F823">
        <v>704023</v>
      </c>
      <c r="G823" s="80" t="s">
        <v>331</v>
      </c>
      <c r="H823" s="80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1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80" t="s">
        <v>169</v>
      </c>
      <c r="D824" s="38">
        <v>4</v>
      </c>
      <c r="E824" s="80" t="s">
        <v>169</v>
      </c>
      <c r="F824">
        <v>407115</v>
      </c>
      <c r="G824" s="80" t="s">
        <v>282</v>
      </c>
      <c r="H824" s="80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1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80" t="s">
        <v>169</v>
      </c>
      <c r="D825" s="38">
        <v>4</v>
      </c>
      <c r="E825" s="80" t="s">
        <v>169</v>
      </c>
      <c r="F825">
        <v>701084</v>
      </c>
      <c r="G825" s="80" t="s">
        <v>38</v>
      </c>
      <c r="H825" s="80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1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80" t="s">
        <v>169</v>
      </c>
      <c r="D826" s="38">
        <v>4</v>
      </c>
      <c r="E826" s="80" t="s">
        <v>169</v>
      </c>
      <c r="F826">
        <v>1901086</v>
      </c>
      <c r="G826" s="80" t="s">
        <v>279</v>
      </c>
      <c r="H826" s="80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1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80" t="s">
        <v>169</v>
      </c>
      <c r="D827" s="38">
        <v>4</v>
      </c>
      <c r="E827" s="80" t="s">
        <v>169</v>
      </c>
      <c r="F827">
        <v>704092</v>
      </c>
      <c r="G827" s="80" t="s">
        <v>116</v>
      </c>
      <c r="H827" s="80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1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80" t="s">
        <v>169</v>
      </c>
      <c r="D828" s="38">
        <v>4</v>
      </c>
      <c r="E828" s="80" t="s">
        <v>169</v>
      </c>
      <c r="F828">
        <v>1405025</v>
      </c>
      <c r="G828" s="80" t="s">
        <v>189</v>
      </c>
      <c r="H828" s="80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1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80" t="s">
        <v>169</v>
      </c>
      <c r="D829" s="38">
        <v>4</v>
      </c>
      <c r="E829" s="80" t="s">
        <v>169</v>
      </c>
      <c r="F829">
        <v>304012</v>
      </c>
      <c r="G829" s="80" t="s">
        <v>710</v>
      </c>
      <c r="H829" s="80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1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80" t="s">
        <v>169</v>
      </c>
      <c r="D830" s="38">
        <v>4</v>
      </c>
      <c r="E830" s="80" t="s">
        <v>169</v>
      </c>
      <c r="F830">
        <v>701096</v>
      </c>
      <c r="G830" s="80" t="s">
        <v>204</v>
      </c>
      <c r="H830" s="8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1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80" t="s">
        <v>169</v>
      </c>
      <c r="D831" s="38">
        <v>4</v>
      </c>
      <c r="E831" s="80" t="s">
        <v>169</v>
      </c>
      <c r="F831">
        <v>408042</v>
      </c>
      <c r="G831" s="80" t="s">
        <v>144</v>
      </c>
      <c r="H831" s="80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1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80" t="s">
        <v>169</v>
      </c>
      <c r="D832" s="38">
        <v>4</v>
      </c>
      <c r="E832" s="80" t="s">
        <v>169</v>
      </c>
      <c r="F832">
        <v>2302045</v>
      </c>
      <c r="G832" s="80" t="s">
        <v>443</v>
      </c>
      <c r="H832" s="80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1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80" t="s">
        <v>169</v>
      </c>
      <c r="D833" s="38">
        <v>4</v>
      </c>
      <c r="E833" s="80" t="s">
        <v>169</v>
      </c>
      <c r="F833">
        <v>2302044</v>
      </c>
      <c r="G833" s="80" t="s">
        <v>441</v>
      </c>
      <c r="H833" s="80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1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80" t="s">
        <v>169</v>
      </c>
      <c r="D834" s="38">
        <v>4</v>
      </c>
      <c r="E834" s="80" t="s">
        <v>169</v>
      </c>
      <c r="F834">
        <v>304101</v>
      </c>
      <c r="G834" s="80" t="s">
        <v>17</v>
      </c>
      <c r="H834" s="80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1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80" t="s">
        <v>169</v>
      </c>
      <c r="D835" s="38">
        <v>4</v>
      </c>
      <c r="E835" s="80" t="s">
        <v>169</v>
      </c>
      <c r="F835">
        <v>412280</v>
      </c>
      <c r="G835" s="80" t="s">
        <v>40</v>
      </c>
      <c r="H835" s="80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1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80" t="s">
        <v>169</v>
      </c>
      <c r="D836" s="38">
        <v>4</v>
      </c>
      <c r="E836" s="80" t="s">
        <v>169</v>
      </c>
      <c r="F836">
        <v>412260</v>
      </c>
      <c r="G836" s="80" t="s">
        <v>41</v>
      </c>
      <c r="H836" s="80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1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80" t="s">
        <v>169</v>
      </c>
      <c r="D837" s="38">
        <v>4</v>
      </c>
      <c r="E837" s="80" t="s">
        <v>169</v>
      </c>
      <c r="F837">
        <v>302054</v>
      </c>
      <c r="G837" s="80" t="s">
        <v>356</v>
      </c>
      <c r="H837" s="80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1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80" t="s">
        <v>169</v>
      </c>
      <c r="D838" s="38">
        <v>4</v>
      </c>
      <c r="E838" s="80" t="s">
        <v>169</v>
      </c>
      <c r="F838">
        <v>5309018</v>
      </c>
      <c r="G838" s="80" t="s">
        <v>112</v>
      </c>
      <c r="H838" s="80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1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80" t="s">
        <v>169</v>
      </c>
      <c r="D839" s="38">
        <v>4</v>
      </c>
      <c r="E839" s="80" t="s">
        <v>169</v>
      </c>
      <c r="F839">
        <v>304002</v>
      </c>
      <c r="G839" s="80" t="s">
        <v>37</v>
      </c>
      <c r="H839" s="80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1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80" t="s">
        <v>169</v>
      </c>
      <c r="D840" s="38">
        <v>4</v>
      </c>
      <c r="E840" s="80" t="s">
        <v>169</v>
      </c>
      <c r="F840">
        <v>5316509</v>
      </c>
      <c r="G840" s="80" t="s">
        <v>56</v>
      </c>
      <c r="H840" s="8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1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80" t="s">
        <v>169</v>
      </c>
      <c r="D841" s="38">
        <v>4</v>
      </c>
      <c r="E841" s="80" t="s">
        <v>169</v>
      </c>
      <c r="F841">
        <v>5316507</v>
      </c>
      <c r="G841" s="80" t="s">
        <v>55</v>
      </c>
      <c r="H841" s="80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1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80" t="s">
        <v>169</v>
      </c>
      <c r="D842" s="38">
        <v>4</v>
      </c>
      <c r="E842" s="80" t="s">
        <v>169</v>
      </c>
      <c r="F842">
        <v>5316484</v>
      </c>
      <c r="G842" s="80" t="s">
        <v>96</v>
      </c>
      <c r="H842" s="80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1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80" t="s">
        <v>169</v>
      </c>
      <c r="D843" s="38">
        <v>4</v>
      </c>
      <c r="E843" s="80" t="s">
        <v>169</v>
      </c>
      <c r="F843">
        <v>5316483</v>
      </c>
      <c r="G843" s="80" t="s">
        <v>97</v>
      </c>
      <c r="H843" s="80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1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80" t="s">
        <v>169</v>
      </c>
      <c r="D844" s="38">
        <v>4</v>
      </c>
      <c r="E844" s="80" t="s">
        <v>169</v>
      </c>
      <c r="F844">
        <v>2505426</v>
      </c>
      <c r="G844" s="80" t="s">
        <v>711</v>
      </c>
      <c r="H844" s="80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1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80" t="s">
        <v>169</v>
      </c>
      <c r="D845" s="38">
        <v>4</v>
      </c>
      <c r="E845" s="80" t="s">
        <v>169</v>
      </c>
      <c r="F845">
        <v>1808147</v>
      </c>
      <c r="G845" s="80" t="s">
        <v>275</v>
      </c>
      <c r="H845" s="80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1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80" t="s">
        <v>169</v>
      </c>
      <c r="D846" s="38">
        <v>4</v>
      </c>
      <c r="E846" s="80" t="s">
        <v>169</v>
      </c>
      <c r="F846">
        <v>1808146</v>
      </c>
      <c r="G846" s="80" t="s">
        <v>274</v>
      </c>
      <c r="H846" s="80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1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80" t="s">
        <v>169</v>
      </c>
      <c r="D847" s="38">
        <v>4</v>
      </c>
      <c r="E847" s="80" t="s">
        <v>169</v>
      </c>
      <c r="F847">
        <v>1808145</v>
      </c>
      <c r="G847" s="80" t="s">
        <v>273</v>
      </c>
      <c r="H847" s="80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1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80" t="s">
        <v>169</v>
      </c>
      <c r="D848" s="38">
        <v>4</v>
      </c>
      <c r="E848" s="80" t="s">
        <v>169</v>
      </c>
      <c r="F848">
        <v>1808144</v>
      </c>
      <c r="G848" s="80" t="s">
        <v>272</v>
      </c>
      <c r="H848" s="80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1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80" t="s">
        <v>169</v>
      </c>
      <c r="D849" s="38">
        <v>4</v>
      </c>
      <c r="E849" s="80" t="s">
        <v>169</v>
      </c>
      <c r="F849">
        <v>1802176</v>
      </c>
      <c r="G849" s="80" t="s">
        <v>196</v>
      </c>
      <c r="H849" s="80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1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80" t="s">
        <v>169</v>
      </c>
      <c r="D850" s="38">
        <v>4</v>
      </c>
      <c r="E850" s="80" t="s">
        <v>169</v>
      </c>
      <c r="F850">
        <v>1802175</v>
      </c>
      <c r="G850" s="80" t="s">
        <v>269</v>
      </c>
      <c r="H850" s="8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1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80" t="s">
        <v>169</v>
      </c>
      <c r="D851" s="38">
        <v>4</v>
      </c>
      <c r="E851" s="80" t="s">
        <v>169</v>
      </c>
      <c r="F851">
        <v>1802174</v>
      </c>
      <c r="G851" s="80" t="s">
        <v>268</v>
      </c>
      <c r="H851" s="80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1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80" t="s">
        <v>169</v>
      </c>
      <c r="D852" s="38">
        <v>4</v>
      </c>
      <c r="E852" s="80" t="s">
        <v>169</v>
      </c>
      <c r="F852">
        <v>1802173</v>
      </c>
      <c r="G852" s="80" t="s">
        <v>267</v>
      </c>
      <c r="H852" s="80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1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80" t="s">
        <v>169</v>
      </c>
      <c r="D853" s="38">
        <v>4</v>
      </c>
      <c r="E853" s="80" t="s">
        <v>169</v>
      </c>
      <c r="F853">
        <v>1802169</v>
      </c>
      <c r="G853" s="80" t="s">
        <v>263</v>
      </c>
      <c r="H853" s="80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1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80" t="s">
        <v>169</v>
      </c>
      <c r="D854" s="38">
        <v>4</v>
      </c>
      <c r="E854" s="80" t="s">
        <v>169</v>
      </c>
      <c r="F854">
        <v>1802167</v>
      </c>
      <c r="G854" s="80" t="s">
        <v>262</v>
      </c>
      <c r="H854" s="80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1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80" t="s">
        <v>169</v>
      </c>
      <c r="D855" s="38">
        <v>4</v>
      </c>
      <c r="E855" s="80" t="s">
        <v>169</v>
      </c>
      <c r="F855">
        <v>1802166</v>
      </c>
      <c r="G855" s="80" t="s">
        <v>283</v>
      </c>
      <c r="H855" s="80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1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80" t="s">
        <v>169</v>
      </c>
      <c r="D856" s="38">
        <v>4</v>
      </c>
      <c r="E856" s="80" t="s">
        <v>169</v>
      </c>
      <c r="F856">
        <v>1802165</v>
      </c>
      <c r="G856" s="80" t="s">
        <v>261</v>
      </c>
      <c r="H856" s="80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1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80" t="s">
        <v>169</v>
      </c>
      <c r="D857" s="38">
        <v>4</v>
      </c>
      <c r="E857" s="80" t="s">
        <v>169</v>
      </c>
      <c r="F857">
        <v>1801229</v>
      </c>
      <c r="G857" s="80" t="s">
        <v>259</v>
      </c>
      <c r="H857" s="80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1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80" t="s">
        <v>169</v>
      </c>
      <c r="D858" s="38">
        <v>4</v>
      </c>
      <c r="E858" s="80" t="s">
        <v>169</v>
      </c>
      <c r="F858">
        <v>1801161</v>
      </c>
      <c r="G858" s="80" t="s">
        <v>712</v>
      </c>
      <c r="H858" s="80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1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80" t="s">
        <v>169</v>
      </c>
      <c r="D859" s="38">
        <v>4</v>
      </c>
      <c r="E859" s="80" t="s">
        <v>169</v>
      </c>
      <c r="F859">
        <v>1703006</v>
      </c>
      <c r="G859" s="80" t="s">
        <v>48</v>
      </c>
      <c r="H859" s="80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1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80" t="s">
        <v>169</v>
      </c>
      <c r="D860" s="38">
        <v>4</v>
      </c>
      <c r="E860" s="80" t="s">
        <v>169</v>
      </c>
      <c r="F860">
        <v>1701154</v>
      </c>
      <c r="G860" s="80" t="s">
        <v>713</v>
      </c>
      <c r="H860" s="8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1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80" t="s">
        <v>169</v>
      </c>
      <c r="D861" s="38">
        <v>4</v>
      </c>
      <c r="E861" s="80" t="s">
        <v>169</v>
      </c>
      <c r="F861">
        <v>407795</v>
      </c>
      <c r="G861" s="80" t="s">
        <v>325</v>
      </c>
      <c r="H861" s="80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1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80" t="s">
        <v>169</v>
      </c>
      <c r="D862" s="38">
        <v>4</v>
      </c>
      <c r="E862" s="80" t="s">
        <v>169</v>
      </c>
      <c r="F862" t="s">
        <v>94</v>
      </c>
      <c r="G862" s="80" t="s">
        <v>95</v>
      </c>
      <c r="H862" s="80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1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80" t="s">
        <v>169</v>
      </c>
      <c r="D863" s="38">
        <v>4</v>
      </c>
      <c r="E863" s="80" t="s">
        <v>169</v>
      </c>
      <c r="F863">
        <v>1405040</v>
      </c>
      <c r="G863" s="80" t="s">
        <v>451</v>
      </c>
      <c r="H863" s="80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1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80" t="s">
        <v>169</v>
      </c>
      <c r="D864" s="38">
        <v>4</v>
      </c>
      <c r="E864" s="80" t="s">
        <v>169</v>
      </c>
      <c r="F864">
        <v>617016</v>
      </c>
      <c r="G864" s="80" t="s">
        <v>133</v>
      </c>
      <c r="H864" s="80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1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80" t="s">
        <v>169</v>
      </c>
      <c r="D865" s="38">
        <v>4</v>
      </c>
      <c r="E865" s="80" t="s">
        <v>169</v>
      </c>
      <c r="F865">
        <v>617057</v>
      </c>
      <c r="G865" s="80" t="s">
        <v>134</v>
      </c>
      <c r="H865" s="80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1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80" t="s">
        <v>169</v>
      </c>
      <c r="D866" s="38">
        <v>4</v>
      </c>
      <c r="E866" s="80" t="s">
        <v>169</v>
      </c>
      <c r="F866">
        <v>1610023</v>
      </c>
      <c r="G866" s="80" t="s">
        <v>351</v>
      </c>
      <c r="H866" s="80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1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80" t="s">
        <v>169</v>
      </c>
      <c r="D867" s="38">
        <v>4</v>
      </c>
      <c r="E867" s="80" t="s">
        <v>169</v>
      </c>
      <c r="F867">
        <v>307031</v>
      </c>
      <c r="G867" s="80" t="s">
        <v>65</v>
      </c>
      <c r="H867" s="80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1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80" t="s">
        <v>169</v>
      </c>
      <c r="D868" s="38">
        <v>4</v>
      </c>
      <c r="E868" s="80" t="s">
        <v>169</v>
      </c>
      <c r="F868">
        <v>307096</v>
      </c>
      <c r="G868" s="80" t="s">
        <v>249</v>
      </c>
      <c r="H868" s="80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1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80" t="s">
        <v>169</v>
      </c>
      <c r="D869" s="38">
        <v>4</v>
      </c>
      <c r="E869" s="80" t="s">
        <v>169</v>
      </c>
      <c r="F869">
        <v>2508994</v>
      </c>
      <c r="G869" s="80" t="s">
        <v>488</v>
      </c>
      <c r="H869" s="80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1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80" t="s">
        <v>169</v>
      </c>
      <c r="D870" s="38">
        <v>4</v>
      </c>
      <c r="E870" s="80" t="s">
        <v>169</v>
      </c>
      <c r="F870">
        <v>2508993</v>
      </c>
      <c r="G870" s="80" t="s">
        <v>487</v>
      </c>
      <c r="H870" s="8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1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80" t="s">
        <v>169</v>
      </c>
      <c r="D871" s="38">
        <v>4</v>
      </c>
      <c r="E871" s="80" t="s">
        <v>169</v>
      </c>
      <c r="F871">
        <v>2508992</v>
      </c>
      <c r="G871" s="80" t="s">
        <v>486</v>
      </c>
      <c r="H871" s="80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1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80" t="s">
        <v>169</v>
      </c>
      <c r="D872" s="38">
        <v>4</v>
      </c>
      <c r="E872" s="80" t="s">
        <v>169</v>
      </c>
      <c r="F872">
        <v>2508991</v>
      </c>
      <c r="G872" s="80" t="s">
        <v>485</v>
      </c>
      <c r="H872" s="80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1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80" t="s">
        <v>169</v>
      </c>
      <c r="D873" s="38">
        <v>4</v>
      </c>
      <c r="E873" s="80" t="s">
        <v>169</v>
      </c>
      <c r="F873">
        <v>2508990</v>
      </c>
      <c r="G873" s="80" t="s">
        <v>484</v>
      </c>
      <c r="H873" s="80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1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80" t="s">
        <v>169</v>
      </c>
      <c r="D874" s="38">
        <v>4</v>
      </c>
      <c r="E874" s="80" t="s">
        <v>169</v>
      </c>
      <c r="F874">
        <v>1405025</v>
      </c>
      <c r="G874" s="80" t="s">
        <v>189</v>
      </c>
      <c r="H874" s="80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1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80" t="s">
        <v>169</v>
      </c>
      <c r="D875" s="38">
        <v>4</v>
      </c>
      <c r="E875" s="80" t="s">
        <v>169</v>
      </c>
      <c r="F875">
        <v>2508986</v>
      </c>
      <c r="G875" s="80" t="s">
        <v>709</v>
      </c>
      <c r="H875" s="80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1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80" t="s">
        <v>169</v>
      </c>
      <c r="D876" s="38">
        <v>4</v>
      </c>
      <c r="E876" s="80" t="s">
        <v>169</v>
      </c>
      <c r="F876">
        <v>2508985</v>
      </c>
      <c r="G876" s="80" t="s">
        <v>304</v>
      </c>
      <c r="H876" s="80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1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80" t="s">
        <v>169</v>
      </c>
      <c r="D877" s="38">
        <v>4</v>
      </c>
      <c r="E877" s="80" t="s">
        <v>169</v>
      </c>
      <c r="F877">
        <v>407307</v>
      </c>
      <c r="G877" s="80" t="s">
        <v>163</v>
      </c>
      <c r="H877" s="80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1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80" t="s">
        <v>169</v>
      </c>
      <c r="D878" s="38">
        <v>4</v>
      </c>
      <c r="E878" s="80" t="s">
        <v>169</v>
      </c>
      <c r="F878">
        <v>1901086</v>
      </c>
      <c r="G878" s="80" t="s">
        <v>279</v>
      </c>
      <c r="H878" s="80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1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80" t="s">
        <v>169</v>
      </c>
      <c r="D879" s="38">
        <v>4</v>
      </c>
      <c r="E879" s="80" t="s">
        <v>169</v>
      </c>
      <c r="F879">
        <v>1901038</v>
      </c>
      <c r="G879" s="80" t="s">
        <v>39</v>
      </c>
      <c r="H879" s="80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1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80" t="s">
        <v>169</v>
      </c>
      <c r="D880" s="38">
        <v>4</v>
      </c>
      <c r="E880" s="80" t="s">
        <v>169</v>
      </c>
      <c r="F880">
        <v>1901008</v>
      </c>
      <c r="G880" s="80" t="s">
        <v>278</v>
      </c>
      <c r="H880" s="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1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80" t="s">
        <v>169</v>
      </c>
      <c r="D881" s="38">
        <v>4</v>
      </c>
      <c r="E881" s="80" t="s">
        <v>169</v>
      </c>
      <c r="F881">
        <v>1902003</v>
      </c>
      <c r="G881" s="80" t="s">
        <v>155</v>
      </c>
      <c r="H881" s="80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1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80" t="s">
        <v>169</v>
      </c>
      <c r="D882" s="38">
        <v>4</v>
      </c>
      <c r="E882" s="80" t="s">
        <v>169</v>
      </c>
      <c r="F882">
        <v>1902013</v>
      </c>
      <c r="G882" s="80" t="s">
        <v>338</v>
      </c>
      <c r="H882" s="80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1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80" t="s">
        <v>169</v>
      </c>
      <c r="D883" s="38">
        <v>4</v>
      </c>
      <c r="E883" s="80" t="s">
        <v>169</v>
      </c>
      <c r="F883">
        <v>2304016</v>
      </c>
      <c r="G883" s="80" t="s">
        <v>464</v>
      </c>
      <c r="H883" s="80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1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80" t="s">
        <v>169</v>
      </c>
      <c r="D884" s="38">
        <v>4</v>
      </c>
      <c r="E884" s="80" t="s">
        <v>169</v>
      </c>
      <c r="F884">
        <v>2302119</v>
      </c>
      <c r="G884" s="80" t="s">
        <v>74</v>
      </c>
      <c r="H884" s="80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1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80" t="s">
        <v>169</v>
      </c>
      <c r="D885" s="38">
        <v>4</v>
      </c>
      <c r="E885" s="80" t="s">
        <v>169</v>
      </c>
      <c r="F885">
        <v>410126</v>
      </c>
      <c r="G885" s="80" t="s">
        <v>159</v>
      </c>
      <c r="H885" s="80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1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80" t="s">
        <v>169</v>
      </c>
      <c r="D886" s="38">
        <v>4</v>
      </c>
      <c r="E886" s="80" t="s">
        <v>169</v>
      </c>
      <c r="F886">
        <v>410046</v>
      </c>
      <c r="G886" s="80" t="s">
        <v>361</v>
      </c>
      <c r="H886" s="80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1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80" t="s">
        <v>169</v>
      </c>
      <c r="D887" s="38">
        <v>4</v>
      </c>
      <c r="E887" s="80" t="s">
        <v>169</v>
      </c>
      <c r="F887">
        <v>410045</v>
      </c>
      <c r="G887" s="80" t="s">
        <v>110</v>
      </c>
      <c r="H887" s="80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1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80" t="s">
        <v>169</v>
      </c>
      <c r="D888" s="38">
        <v>4</v>
      </c>
      <c r="E888" s="80" t="s">
        <v>169</v>
      </c>
      <c r="F888">
        <v>701043</v>
      </c>
      <c r="G888" s="80" t="s">
        <v>197</v>
      </c>
      <c r="H888" s="80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1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80" t="s">
        <v>169</v>
      </c>
      <c r="D889" s="38">
        <v>4</v>
      </c>
      <c r="E889" s="80" t="s">
        <v>169</v>
      </c>
      <c r="F889">
        <v>304002</v>
      </c>
      <c r="G889" s="80" t="s">
        <v>37</v>
      </c>
      <c r="H889" s="80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1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80" t="s">
        <v>169</v>
      </c>
      <c r="D890" s="38">
        <v>4</v>
      </c>
      <c r="E890" s="80" t="s">
        <v>169</v>
      </c>
      <c r="F890">
        <v>307096</v>
      </c>
      <c r="G890" s="80" t="s">
        <v>249</v>
      </c>
      <c r="H890" s="8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1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80" t="s">
        <v>169</v>
      </c>
      <c r="D891" s="38">
        <v>4</v>
      </c>
      <c r="E891" s="80" t="s">
        <v>169</v>
      </c>
      <c r="F891">
        <v>704021</v>
      </c>
      <c r="G891" s="80" t="s">
        <v>329</v>
      </c>
      <c r="H891" s="80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1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80" t="s">
        <v>169</v>
      </c>
      <c r="D892" s="38">
        <v>4</v>
      </c>
      <c r="E892" s="80" t="s">
        <v>169</v>
      </c>
      <c r="F892">
        <v>602255</v>
      </c>
      <c r="G892" s="80" t="s">
        <v>203</v>
      </c>
      <c r="H892" s="80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1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80" t="s">
        <v>169</v>
      </c>
      <c r="D893" s="38">
        <v>4</v>
      </c>
      <c r="E893" s="80" t="s">
        <v>169</v>
      </c>
      <c r="F893">
        <v>602254</v>
      </c>
      <c r="G893" s="80" t="s">
        <v>214</v>
      </c>
      <c r="H893" s="80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1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80" t="s">
        <v>169</v>
      </c>
      <c r="D894" s="38">
        <v>4</v>
      </c>
      <c r="E894" s="80" t="s">
        <v>169</v>
      </c>
      <c r="F894">
        <v>2505058</v>
      </c>
      <c r="G894" s="80" t="s">
        <v>142</v>
      </c>
      <c r="H894" s="80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1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80" t="s">
        <v>169</v>
      </c>
      <c r="D895" s="38">
        <v>4</v>
      </c>
      <c r="E895" s="80" t="s">
        <v>169</v>
      </c>
      <c r="F895">
        <v>412016</v>
      </c>
      <c r="G895" s="80" t="s">
        <v>722</v>
      </c>
      <c r="H895" s="80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1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80" t="s">
        <v>169</v>
      </c>
      <c r="D896" s="38">
        <v>4</v>
      </c>
      <c r="E896" s="80" t="s">
        <v>169</v>
      </c>
      <c r="F896">
        <v>2302119</v>
      </c>
      <c r="G896" s="80" t="s">
        <v>74</v>
      </c>
      <c r="H896" s="80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1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80" t="s">
        <v>169</v>
      </c>
      <c r="D897" s="38">
        <v>4</v>
      </c>
      <c r="E897" s="80" t="s">
        <v>169</v>
      </c>
      <c r="F897">
        <v>2304003</v>
      </c>
      <c r="G897" s="80" t="s">
        <v>132</v>
      </c>
      <c r="H897" s="80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1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80" t="s">
        <v>169</v>
      </c>
      <c r="D898" s="38">
        <v>4</v>
      </c>
      <c r="E898" s="80" t="s">
        <v>169</v>
      </c>
      <c r="F898">
        <v>2304053</v>
      </c>
      <c r="G898" s="80" t="s">
        <v>213</v>
      </c>
      <c r="H898" s="80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1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80" t="s">
        <v>169</v>
      </c>
      <c r="D899" s="38">
        <v>4</v>
      </c>
      <c r="E899" s="80" t="s">
        <v>169</v>
      </c>
      <c r="F899">
        <v>2304002</v>
      </c>
      <c r="G899" s="80" t="s">
        <v>212</v>
      </c>
      <c r="H899" s="80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1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80" t="s">
        <v>169</v>
      </c>
      <c r="D900" s="38">
        <v>4</v>
      </c>
      <c r="E900" s="80" t="s">
        <v>169</v>
      </c>
      <c r="F900">
        <v>412132</v>
      </c>
      <c r="G900" s="80" t="s">
        <v>741</v>
      </c>
      <c r="H900" s="8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1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80" t="s">
        <v>169</v>
      </c>
      <c r="D901" s="38">
        <v>4</v>
      </c>
      <c r="E901" s="80" t="s">
        <v>169</v>
      </c>
      <c r="F901">
        <v>302028</v>
      </c>
      <c r="G901" s="80" t="s">
        <v>246</v>
      </c>
      <c r="H901" s="80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1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80" t="s">
        <v>169</v>
      </c>
      <c r="D902" s="38">
        <v>4</v>
      </c>
      <c r="E902" s="80" t="s">
        <v>169</v>
      </c>
      <c r="F902">
        <v>302054</v>
      </c>
      <c r="G902" s="80" t="s">
        <v>356</v>
      </c>
      <c r="H902" s="80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1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80" t="s">
        <v>169</v>
      </c>
      <c r="D903" s="38">
        <v>4</v>
      </c>
      <c r="E903" s="80" t="s">
        <v>169</v>
      </c>
      <c r="F903">
        <v>407423</v>
      </c>
      <c r="G903" s="80" t="s">
        <v>106</v>
      </c>
      <c r="H903" s="80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1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80" t="s">
        <v>169</v>
      </c>
      <c r="D904" s="38">
        <v>4</v>
      </c>
      <c r="E904" s="80" t="s">
        <v>169</v>
      </c>
      <c r="F904">
        <v>407011</v>
      </c>
      <c r="G904" s="80" t="s">
        <v>30</v>
      </c>
      <c r="H904" s="80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1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80" t="s">
        <v>169</v>
      </c>
      <c r="D905" s="38">
        <v>4</v>
      </c>
      <c r="E905" s="80" t="s">
        <v>169</v>
      </c>
      <c r="F905">
        <v>2302098</v>
      </c>
      <c r="G905" s="80" t="s">
        <v>24</v>
      </c>
      <c r="H905" s="80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1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80" t="s">
        <v>169</v>
      </c>
      <c r="D906" s="38">
        <v>4</v>
      </c>
      <c r="E906" s="80" t="s">
        <v>169</v>
      </c>
      <c r="F906" t="s">
        <v>166</v>
      </c>
      <c r="G906" s="80" t="s">
        <v>167</v>
      </c>
      <c r="H906" s="80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1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80" t="s">
        <v>169</v>
      </c>
      <c r="D907" s="38">
        <v>4</v>
      </c>
      <c r="E907" s="80" t="s">
        <v>169</v>
      </c>
      <c r="F907">
        <v>2302024</v>
      </c>
      <c r="G907" s="80" t="s">
        <v>234</v>
      </c>
      <c r="H907" s="80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1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80" t="s">
        <v>169</v>
      </c>
      <c r="D908" s="38">
        <v>4</v>
      </c>
      <c r="E908" s="80" t="s">
        <v>169</v>
      </c>
      <c r="F908">
        <v>704079</v>
      </c>
      <c r="G908" s="80" t="s">
        <v>209</v>
      </c>
      <c r="H908" s="80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1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80" t="s">
        <v>169</v>
      </c>
      <c r="D909" s="38">
        <v>4</v>
      </c>
      <c r="E909" s="80" t="s">
        <v>169</v>
      </c>
      <c r="F909">
        <v>617007</v>
      </c>
      <c r="G909" s="80" t="s">
        <v>188</v>
      </c>
      <c r="H909" s="80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1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80" t="s">
        <v>169</v>
      </c>
      <c r="D910" s="38">
        <v>4</v>
      </c>
      <c r="E910" s="80" t="s">
        <v>169</v>
      </c>
      <c r="F910">
        <v>404252</v>
      </c>
      <c r="G910" s="80" t="s">
        <v>181</v>
      </c>
      <c r="H910" s="8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1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80" t="s">
        <v>169</v>
      </c>
      <c r="D911" s="38">
        <v>4</v>
      </c>
      <c r="E911" s="80" t="s">
        <v>169</v>
      </c>
      <c r="F911">
        <v>1405025</v>
      </c>
      <c r="G911" s="80" t="s">
        <v>189</v>
      </c>
      <c r="H911" s="80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1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80" t="s">
        <v>169</v>
      </c>
      <c r="D912" s="38">
        <v>4</v>
      </c>
      <c r="E912" s="80" t="s">
        <v>169</v>
      </c>
      <c r="F912">
        <v>2508990</v>
      </c>
      <c r="G912" s="80" t="s">
        <v>484</v>
      </c>
      <c r="H912" s="80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1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80" t="s">
        <v>169</v>
      </c>
      <c r="D913" s="38">
        <v>4</v>
      </c>
      <c r="E913" s="80" t="s">
        <v>169</v>
      </c>
      <c r="F913">
        <v>2508991</v>
      </c>
      <c r="G913" s="80" t="s">
        <v>485</v>
      </c>
      <c r="H913" s="80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1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80" t="s">
        <v>169</v>
      </c>
      <c r="D914" s="38">
        <v>4</v>
      </c>
      <c r="E914" s="80" t="s">
        <v>169</v>
      </c>
      <c r="F914">
        <v>2508992</v>
      </c>
      <c r="G914" s="80" t="s">
        <v>486</v>
      </c>
      <c r="H914" s="80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1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80" t="s">
        <v>169</v>
      </c>
      <c r="D915" s="38">
        <v>4</v>
      </c>
      <c r="E915" s="80" t="s">
        <v>169</v>
      </c>
      <c r="F915">
        <v>2508993</v>
      </c>
      <c r="G915" s="80" t="s">
        <v>487</v>
      </c>
      <c r="H915" s="80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1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80" t="s">
        <v>169</v>
      </c>
      <c r="D916" s="38">
        <v>4</v>
      </c>
      <c r="E916" s="80" t="s">
        <v>169</v>
      </c>
      <c r="F916">
        <v>2508994</v>
      </c>
      <c r="G916" s="80" t="s">
        <v>488</v>
      </c>
      <c r="H916" s="80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1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80" t="s">
        <v>169</v>
      </c>
      <c r="D917" s="38">
        <v>4</v>
      </c>
      <c r="E917" s="80" t="s">
        <v>169</v>
      </c>
      <c r="F917">
        <v>609008</v>
      </c>
      <c r="G917" s="80" t="s">
        <v>57</v>
      </c>
      <c r="H917" s="80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1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80" t="s">
        <v>169</v>
      </c>
      <c r="D918" s="38">
        <v>4</v>
      </c>
      <c r="E918" s="80" t="s">
        <v>169</v>
      </c>
      <c r="F918">
        <v>307033</v>
      </c>
      <c r="G918" s="80" t="s">
        <v>248</v>
      </c>
      <c r="H918" s="80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1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80" t="s">
        <v>169</v>
      </c>
      <c r="D919" s="38">
        <v>4</v>
      </c>
      <c r="E919" s="80" t="s">
        <v>169</v>
      </c>
      <c r="F919">
        <v>704079</v>
      </c>
      <c r="G919" s="80" t="s">
        <v>209</v>
      </c>
      <c r="H919" s="80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1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80" t="s">
        <v>169</v>
      </c>
      <c r="D920" s="38">
        <v>4</v>
      </c>
      <c r="E920" s="80" t="s">
        <v>169</v>
      </c>
      <c r="F920">
        <v>5314002</v>
      </c>
      <c r="G920" s="80" t="s">
        <v>342</v>
      </c>
      <c r="H920" s="8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1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80" t="s">
        <v>169</v>
      </c>
      <c r="D921" s="38">
        <v>4</v>
      </c>
      <c r="E921" s="80" t="s">
        <v>169</v>
      </c>
      <c r="F921">
        <v>302054</v>
      </c>
      <c r="G921" s="80" t="s">
        <v>356</v>
      </c>
      <c r="H921" s="80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1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80" t="s">
        <v>169</v>
      </c>
      <c r="D922" s="38">
        <v>4</v>
      </c>
      <c r="E922" s="80" t="s">
        <v>169</v>
      </c>
      <c r="F922">
        <v>304101</v>
      </c>
      <c r="G922" s="80" t="s">
        <v>17</v>
      </c>
      <c r="H922" s="80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1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80" t="s">
        <v>169</v>
      </c>
      <c r="D923" s="38">
        <v>4</v>
      </c>
      <c r="E923" s="80" t="s">
        <v>169</v>
      </c>
      <c r="F923">
        <v>4212234</v>
      </c>
      <c r="G923" s="80" t="s">
        <v>54</v>
      </c>
      <c r="H923" s="80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1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80" t="s">
        <v>169</v>
      </c>
      <c r="D924" s="38">
        <v>4</v>
      </c>
      <c r="E924" s="80" t="s">
        <v>169</v>
      </c>
      <c r="F924">
        <v>412630</v>
      </c>
      <c r="G924" s="80" t="s">
        <v>284</v>
      </c>
      <c r="H924" s="80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1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80" t="s">
        <v>169</v>
      </c>
      <c r="D925" s="38">
        <v>4</v>
      </c>
      <c r="E925" s="80" t="s">
        <v>169</v>
      </c>
      <c r="F925">
        <v>304049</v>
      </c>
      <c r="G925" s="80" t="s">
        <v>318</v>
      </c>
      <c r="H925" s="80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1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80" t="s">
        <v>169</v>
      </c>
      <c r="D926" s="38">
        <v>4</v>
      </c>
      <c r="E926" s="80" t="s">
        <v>169</v>
      </c>
      <c r="F926">
        <v>701096</v>
      </c>
      <c r="G926" s="80" t="s">
        <v>204</v>
      </c>
      <c r="H926" s="80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1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80" t="s">
        <v>169</v>
      </c>
      <c r="D927" s="38">
        <v>4</v>
      </c>
      <c r="E927" s="80" t="s">
        <v>169</v>
      </c>
      <c r="F927">
        <v>701040</v>
      </c>
      <c r="G927" s="80" t="s">
        <v>19</v>
      </c>
      <c r="H927" s="80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1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80" t="s">
        <v>169</v>
      </c>
      <c r="D928" s="38">
        <v>4</v>
      </c>
      <c r="E928" s="80" t="s">
        <v>169</v>
      </c>
      <c r="F928" t="s">
        <v>296</v>
      </c>
      <c r="G928" s="80" t="s">
        <v>297</v>
      </c>
      <c r="H928" s="80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1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80" t="s">
        <v>169</v>
      </c>
      <c r="D929" s="38">
        <v>4</v>
      </c>
      <c r="E929" s="80" t="s">
        <v>169</v>
      </c>
      <c r="F929" t="s">
        <v>288</v>
      </c>
      <c r="G929" s="80" t="s">
        <v>289</v>
      </c>
      <c r="H929" s="80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1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80" t="s">
        <v>169</v>
      </c>
      <c r="D930" s="38">
        <v>4</v>
      </c>
      <c r="E930" s="80" t="s">
        <v>169</v>
      </c>
      <c r="F930" t="s">
        <v>286</v>
      </c>
      <c r="G930" s="80" t="s">
        <v>287</v>
      </c>
      <c r="H930" s="8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1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80" t="s">
        <v>169</v>
      </c>
      <c r="D931" s="38">
        <v>4</v>
      </c>
      <c r="E931" s="80" t="s">
        <v>169</v>
      </c>
      <c r="F931">
        <v>302046</v>
      </c>
      <c r="G931" s="80" t="s">
        <v>115</v>
      </c>
      <c r="H931" s="80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1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80" t="s">
        <v>169</v>
      </c>
      <c r="D932" s="38">
        <v>4</v>
      </c>
      <c r="E932" s="80" t="s">
        <v>169</v>
      </c>
      <c r="F932">
        <v>302048</v>
      </c>
      <c r="G932" s="80" t="s">
        <v>126</v>
      </c>
      <c r="H932" s="80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1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80" t="s">
        <v>169</v>
      </c>
      <c r="D933" s="38">
        <v>4</v>
      </c>
      <c r="E933" s="80" t="s">
        <v>169</v>
      </c>
      <c r="F933">
        <v>1901008</v>
      </c>
      <c r="G933" s="80" t="s">
        <v>278</v>
      </c>
      <c r="H933" s="80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1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80" t="s">
        <v>169</v>
      </c>
      <c r="D934" s="38">
        <v>4</v>
      </c>
      <c r="E934" s="80" t="s">
        <v>169</v>
      </c>
      <c r="F934">
        <v>5309018</v>
      </c>
      <c r="G934" s="80" t="s">
        <v>112</v>
      </c>
      <c r="H934" s="80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1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80" t="s">
        <v>169</v>
      </c>
      <c r="D935" s="38">
        <v>4</v>
      </c>
      <c r="E935" s="80" t="s">
        <v>169</v>
      </c>
      <c r="F935">
        <v>304007</v>
      </c>
      <c r="G935" s="80" t="s">
        <v>80</v>
      </c>
      <c r="H935" s="80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1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80" t="s">
        <v>169</v>
      </c>
      <c r="D936" s="38">
        <v>4</v>
      </c>
      <c r="E936" s="80" t="s">
        <v>169</v>
      </c>
      <c r="F936">
        <v>2508985</v>
      </c>
      <c r="G936" s="80" t="s">
        <v>304</v>
      </c>
      <c r="H936" s="80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1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80" t="s">
        <v>169</v>
      </c>
      <c r="D937" s="38">
        <v>4</v>
      </c>
      <c r="E937" s="80" t="s">
        <v>169</v>
      </c>
      <c r="F937">
        <v>2508987</v>
      </c>
      <c r="G937" s="80" t="s">
        <v>305</v>
      </c>
      <c r="H937" s="80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1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80" t="s">
        <v>169</v>
      </c>
      <c r="D938" s="38">
        <v>4</v>
      </c>
      <c r="E938" s="80" t="s">
        <v>169</v>
      </c>
      <c r="F938">
        <v>1802517</v>
      </c>
      <c r="G938" s="80" t="s">
        <v>141</v>
      </c>
      <c r="H938" s="80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1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80" t="s">
        <v>169</v>
      </c>
      <c r="D939" s="38">
        <v>4</v>
      </c>
      <c r="E939" s="80" t="s">
        <v>169</v>
      </c>
      <c r="F939">
        <v>2304008</v>
      </c>
      <c r="G939" s="80" t="s">
        <v>707</v>
      </c>
      <c r="H939" s="80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1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80" t="s">
        <v>169</v>
      </c>
      <c r="D940" s="38">
        <v>4</v>
      </c>
      <c r="E940" s="80" t="s">
        <v>169</v>
      </c>
      <c r="F940">
        <v>2302119</v>
      </c>
      <c r="G940" s="80" t="s">
        <v>74</v>
      </c>
      <c r="H940" s="8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1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80" t="s">
        <v>169</v>
      </c>
      <c r="D941" s="38">
        <v>4</v>
      </c>
      <c r="E941" s="80" t="s">
        <v>169</v>
      </c>
      <c r="F941">
        <v>307031</v>
      </c>
      <c r="G941" s="80" t="s">
        <v>65</v>
      </c>
      <c r="H941" s="80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1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80" t="s">
        <v>169</v>
      </c>
      <c r="D942" s="38">
        <v>4</v>
      </c>
      <c r="E942" s="80" t="s">
        <v>169</v>
      </c>
      <c r="F942">
        <v>2304002</v>
      </c>
      <c r="G942" s="80" t="s">
        <v>212</v>
      </c>
      <c r="H942" s="80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1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80" t="s">
        <v>169</v>
      </c>
      <c r="D943" s="38">
        <v>4</v>
      </c>
      <c r="E943" s="80" t="s">
        <v>169</v>
      </c>
      <c r="F943">
        <v>2304053</v>
      </c>
      <c r="G943" s="80" t="s">
        <v>213</v>
      </c>
      <c r="H943" s="80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1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80" t="s">
        <v>169</v>
      </c>
      <c r="D944" s="38">
        <v>4</v>
      </c>
      <c r="E944" s="80" t="s">
        <v>169</v>
      </c>
      <c r="F944">
        <v>307096</v>
      </c>
      <c r="G944" s="80" t="s">
        <v>249</v>
      </c>
      <c r="H944" s="80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1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80" t="s">
        <v>169</v>
      </c>
      <c r="D945" s="38">
        <v>4</v>
      </c>
      <c r="E945" s="80" t="s">
        <v>169</v>
      </c>
      <c r="F945">
        <v>307033</v>
      </c>
      <c r="G945" s="80" t="s">
        <v>248</v>
      </c>
      <c r="H945" s="80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1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80" t="s">
        <v>169</v>
      </c>
      <c r="D946" s="38">
        <v>4</v>
      </c>
      <c r="E946" s="80" t="s">
        <v>169</v>
      </c>
      <c r="F946">
        <v>2304002</v>
      </c>
      <c r="G946" s="80" t="s">
        <v>212</v>
      </c>
      <c r="H946" s="80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1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80" t="s">
        <v>169</v>
      </c>
      <c r="D947" s="38">
        <v>4</v>
      </c>
      <c r="E947" s="80" t="s">
        <v>169</v>
      </c>
      <c r="F947">
        <v>407049</v>
      </c>
      <c r="G947" s="80" t="s">
        <v>232</v>
      </c>
      <c r="H947" s="80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1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80" t="s">
        <v>169</v>
      </c>
      <c r="D948" s="38">
        <v>4</v>
      </c>
      <c r="E948" s="80" t="s">
        <v>169</v>
      </c>
      <c r="F948">
        <v>704023</v>
      </c>
      <c r="G948" s="80" t="s">
        <v>331</v>
      </c>
      <c r="H948" s="80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1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80" t="s">
        <v>169</v>
      </c>
      <c r="D949" s="38">
        <v>4</v>
      </c>
      <c r="E949" s="80" t="s">
        <v>169</v>
      </c>
      <c r="F949">
        <v>304012</v>
      </c>
      <c r="G949" s="80" t="s">
        <v>710</v>
      </c>
      <c r="H949" s="80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1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80" t="s">
        <v>169</v>
      </c>
      <c r="D950" s="38">
        <v>4</v>
      </c>
      <c r="E950" s="80" t="s">
        <v>169</v>
      </c>
      <c r="F950">
        <v>1802171</v>
      </c>
      <c r="G950" s="80" t="s">
        <v>265</v>
      </c>
      <c r="H950" s="8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1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80" t="s">
        <v>169</v>
      </c>
      <c r="D951" s="38">
        <v>4</v>
      </c>
      <c r="E951" s="80" t="s">
        <v>169</v>
      </c>
      <c r="F951">
        <v>2508988</v>
      </c>
      <c r="G951" s="80" t="s">
        <v>469</v>
      </c>
      <c r="H951" s="80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1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80" t="s">
        <v>169</v>
      </c>
      <c r="D952" s="38">
        <v>4</v>
      </c>
      <c r="E952" s="80" t="s">
        <v>169</v>
      </c>
      <c r="F952">
        <v>1103076</v>
      </c>
      <c r="G952" s="80" t="s">
        <v>311</v>
      </c>
      <c r="H952" s="80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1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80" t="s">
        <v>169</v>
      </c>
      <c r="D953" s="38">
        <v>4</v>
      </c>
      <c r="E953" s="80" t="s">
        <v>169</v>
      </c>
      <c r="F953">
        <v>1103074</v>
      </c>
      <c r="G953" s="80" t="s">
        <v>310</v>
      </c>
      <c r="H953" s="80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1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80" t="s">
        <v>169</v>
      </c>
      <c r="D954" s="38">
        <v>4</v>
      </c>
      <c r="E954" s="80" t="s">
        <v>169</v>
      </c>
      <c r="F954">
        <v>907031</v>
      </c>
      <c r="G954" s="80" t="s">
        <v>256</v>
      </c>
      <c r="H954" s="80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1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80" t="s">
        <v>169</v>
      </c>
      <c r="D955" s="38">
        <v>4</v>
      </c>
      <c r="E955" s="80" t="s">
        <v>169</v>
      </c>
      <c r="F955">
        <v>2302017</v>
      </c>
      <c r="G955" s="80" t="s">
        <v>156</v>
      </c>
      <c r="H955" s="80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1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80" t="s">
        <v>169</v>
      </c>
      <c r="D956" s="38">
        <v>4</v>
      </c>
      <c r="E956" s="80" t="s">
        <v>169</v>
      </c>
      <c r="F956">
        <v>1610023</v>
      </c>
      <c r="G956" s="80" t="s">
        <v>351</v>
      </c>
      <c r="H956" s="80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1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80" t="s">
        <v>169</v>
      </c>
      <c r="D957" s="38">
        <v>4</v>
      </c>
      <c r="E957" s="80" t="s">
        <v>169</v>
      </c>
      <c r="F957">
        <v>609008</v>
      </c>
      <c r="G957" s="80" t="s">
        <v>57</v>
      </c>
      <c r="H957" s="80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1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80" t="s">
        <v>169</v>
      </c>
      <c r="D958" s="38">
        <v>4</v>
      </c>
      <c r="E958" s="80" t="s">
        <v>169</v>
      </c>
      <c r="F958">
        <v>1902003</v>
      </c>
      <c r="G958" s="80" t="s">
        <v>155</v>
      </c>
      <c r="H958" s="80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1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80" t="s">
        <v>169</v>
      </c>
      <c r="D959" s="38">
        <v>4</v>
      </c>
      <c r="E959" s="80" t="s">
        <v>169</v>
      </c>
      <c r="F959">
        <v>810007</v>
      </c>
      <c r="G959" s="80" t="s">
        <v>235</v>
      </c>
      <c r="H959" s="80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1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80" t="s">
        <v>169</v>
      </c>
      <c r="D960" s="38">
        <v>4</v>
      </c>
      <c r="E960" s="80" t="s">
        <v>169</v>
      </c>
      <c r="F960">
        <v>5316483</v>
      </c>
      <c r="G960" s="80" t="s">
        <v>97</v>
      </c>
      <c r="H960" s="8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1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80" t="s">
        <v>169</v>
      </c>
      <c r="D961" s="38">
        <v>4</v>
      </c>
      <c r="E961" s="80" t="s">
        <v>169</v>
      </c>
      <c r="F961">
        <v>5316484</v>
      </c>
      <c r="G961" s="80" t="s">
        <v>96</v>
      </c>
      <c r="H961" s="80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1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80" t="s">
        <v>169</v>
      </c>
      <c r="D962" s="38">
        <v>4</v>
      </c>
      <c r="E962" s="80" t="s">
        <v>169</v>
      </c>
      <c r="F962">
        <v>5309018</v>
      </c>
      <c r="G962" s="80" t="s">
        <v>112</v>
      </c>
      <c r="H962" s="80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1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80" t="s">
        <v>169</v>
      </c>
      <c r="D963" s="38">
        <v>4</v>
      </c>
      <c r="E963" s="80" t="s">
        <v>169</v>
      </c>
      <c r="F963">
        <v>617019</v>
      </c>
      <c r="G963" s="80" t="s">
        <v>757</v>
      </c>
      <c r="H963" s="80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1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80" t="s">
        <v>169</v>
      </c>
      <c r="D964" s="38">
        <v>4</v>
      </c>
      <c r="E964" s="80" t="s">
        <v>169</v>
      </c>
      <c r="F964">
        <v>304101</v>
      </c>
      <c r="G964" s="80" t="s">
        <v>17</v>
      </c>
      <c r="H964" s="80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1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80" t="s">
        <v>169</v>
      </c>
      <c r="D965" s="38">
        <v>4</v>
      </c>
      <c r="E965" s="80" t="s">
        <v>169</v>
      </c>
      <c r="F965" t="s">
        <v>386</v>
      </c>
      <c r="G965" s="80" t="s">
        <v>83</v>
      </c>
      <c r="H965" s="80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1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80" t="s">
        <v>169</v>
      </c>
      <c r="D966" s="38">
        <v>4</v>
      </c>
      <c r="E966" s="80" t="s">
        <v>169</v>
      </c>
      <c r="F966">
        <v>2304002</v>
      </c>
      <c r="G966" s="80" t="s">
        <v>212</v>
      </c>
      <c r="H966" s="80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1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80" t="s">
        <v>169</v>
      </c>
      <c r="D967" s="38">
        <v>4</v>
      </c>
      <c r="E967" s="80" t="s">
        <v>169</v>
      </c>
      <c r="F967">
        <v>407423</v>
      </c>
      <c r="G967" s="80" t="s">
        <v>106</v>
      </c>
      <c r="H967" s="80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1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80" t="s">
        <v>169</v>
      </c>
      <c r="D968" s="38">
        <v>4</v>
      </c>
      <c r="E968" s="80" t="s">
        <v>169</v>
      </c>
      <c r="F968">
        <v>407170</v>
      </c>
      <c r="G968" s="80" t="s">
        <v>107</v>
      </c>
      <c r="H968" s="80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1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80" t="s">
        <v>169</v>
      </c>
      <c r="D969" s="38">
        <v>4</v>
      </c>
      <c r="E969" s="80" t="s">
        <v>169</v>
      </c>
      <c r="F969">
        <v>407011</v>
      </c>
      <c r="G969" s="80" t="s">
        <v>30</v>
      </c>
      <c r="H969" s="80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1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80" t="s">
        <v>169</v>
      </c>
      <c r="D970" s="38">
        <v>4</v>
      </c>
      <c r="E970" s="80" t="s">
        <v>169</v>
      </c>
      <c r="F970">
        <v>1902013</v>
      </c>
      <c r="G970" s="80" t="s">
        <v>338</v>
      </c>
      <c r="H970" s="8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1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80" t="s">
        <v>169</v>
      </c>
      <c r="D971" s="38">
        <v>4</v>
      </c>
      <c r="E971" s="80" t="s">
        <v>169</v>
      </c>
      <c r="F971">
        <v>1103107</v>
      </c>
      <c r="G971" s="80" t="s">
        <v>559</v>
      </c>
      <c r="H971" s="80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1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80" t="s">
        <v>169</v>
      </c>
      <c r="D972" s="38">
        <v>4</v>
      </c>
      <c r="E972" s="80" t="s">
        <v>169</v>
      </c>
      <c r="F972">
        <v>1103105</v>
      </c>
      <c r="G972" s="80" t="s">
        <v>558</v>
      </c>
      <c r="H972" s="80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1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80" t="s">
        <v>169</v>
      </c>
      <c r="D973" s="38">
        <v>4</v>
      </c>
      <c r="E973" s="80" t="s">
        <v>169</v>
      </c>
      <c r="F973">
        <v>408042</v>
      </c>
      <c r="G973" s="80" t="s">
        <v>144</v>
      </c>
      <c r="H973" s="80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1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80" t="s">
        <v>169</v>
      </c>
      <c r="D974" s="38">
        <v>4</v>
      </c>
      <c r="E974" s="80" t="s">
        <v>169</v>
      </c>
      <c r="F974">
        <v>307096</v>
      </c>
      <c r="G974" s="80" t="s">
        <v>249</v>
      </c>
      <c r="H974" s="80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1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80" t="s">
        <v>169</v>
      </c>
      <c r="D975" s="38">
        <v>4</v>
      </c>
      <c r="E975" s="80" t="s">
        <v>169</v>
      </c>
      <c r="F975">
        <v>307031</v>
      </c>
      <c r="G975" s="80" t="s">
        <v>65</v>
      </c>
      <c r="H975" s="80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1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80" t="s">
        <v>169</v>
      </c>
      <c r="D976" s="38">
        <v>4</v>
      </c>
      <c r="E976" s="80" t="s">
        <v>169</v>
      </c>
      <c r="F976">
        <v>307032</v>
      </c>
      <c r="G976" s="80" t="s">
        <v>186</v>
      </c>
      <c r="H976" s="80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1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80" t="s">
        <v>169</v>
      </c>
      <c r="D977" s="38">
        <v>4</v>
      </c>
      <c r="E977" s="80" t="s">
        <v>169</v>
      </c>
      <c r="F977">
        <v>2508990</v>
      </c>
      <c r="G977" s="80" t="s">
        <v>484</v>
      </c>
      <c r="H977" s="80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1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80" t="s">
        <v>169</v>
      </c>
      <c r="D978" s="38">
        <v>4</v>
      </c>
      <c r="E978" s="80" t="s">
        <v>169</v>
      </c>
      <c r="F978">
        <v>2508993</v>
      </c>
      <c r="G978" s="80" t="s">
        <v>487</v>
      </c>
      <c r="H978" s="80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1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80" t="s">
        <v>169</v>
      </c>
      <c r="D979" s="38">
        <v>4</v>
      </c>
      <c r="E979" s="80" t="s">
        <v>169</v>
      </c>
      <c r="F979">
        <v>2508986</v>
      </c>
      <c r="G979" s="80" t="s">
        <v>709</v>
      </c>
      <c r="H979" s="80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1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80" t="s">
        <v>169</v>
      </c>
      <c r="D980" s="38">
        <v>4</v>
      </c>
      <c r="E980" s="80" t="s">
        <v>169</v>
      </c>
      <c r="F980">
        <v>408042</v>
      </c>
      <c r="G980" s="80" t="s">
        <v>144</v>
      </c>
      <c r="H980" s="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1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80" t="s">
        <v>169</v>
      </c>
      <c r="D981" s="38">
        <v>4</v>
      </c>
      <c r="E981" s="80" t="s">
        <v>169</v>
      </c>
      <c r="F981">
        <v>1703006</v>
      </c>
      <c r="G981" s="80" t="s">
        <v>48</v>
      </c>
      <c r="H981" s="80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1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80" t="s">
        <v>169</v>
      </c>
      <c r="D982" s="38">
        <v>4</v>
      </c>
      <c r="E982" s="80" t="s">
        <v>169</v>
      </c>
      <c r="F982">
        <v>410046</v>
      </c>
      <c r="G982" s="80" t="s">
        <v>361</v>
      </c>
      <c r="H982" s="80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1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80" t="s">
        <v>169</v>
      </c>
      <c r="D983" s="38">
        <v>4</v>
      </c>
      <c r="E983" s="80" t="s">
        <v>169</v>
      </c>
      <c r="F983" t="s">
        <v>21</v>
      </c>
      <c r="G983" s="80" t="s">
        <v>22</v>
      </c>
      <c r="H983" s="80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1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80" t="s">
        <v>169</v>
      </c>
      <c r="D984" s="38">
        <v>4</v>
      </c>
      <c r="E984" s="80" t="s">
        <v>169</v>
      </c>
      <c r="F984">
        <v>302054</v>
      </c>
      <c r="G984" s="80" t="s">
        <v>356</v>
      </c>
      <c r="H984" s="80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1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80" t="s">
        <v>169</v>
      </c>
      <c r="D985" s="38">
        <v>4</v>
      </c>
      <c r="E985" s="80" t="s">
        <v>169</v>
      </c>
      <c r="F985" t="s">
        <v>386</v>
      </c>
      <c r="G985" s="80" t="s">
        <v>83</v>
      </c>
      <c r="H985" s="80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1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80" t="s">
        <v>169</v>
      </c>
      <c r="D986" s="38">
        <v>4</v>
      </c>
      <c r="E986" s="80" t="s">
        <v>169</v>
      </c>
      <c r="F986">
        <v>410045</v>
      </c>
      <c r="G986" s="80" t="s">
        <v>110</v>
      </c>
      <c r="H986" s="80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1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80" t="s">
        <v>169</v>
      </c>
      <c r="D987" s="38">
        <v>4</v>
      </c>
      <c r="E987" s="80" t="s">
        <v>169</v>
      </c>
      <c r="F987">
        <v>410126</v>
      </c>
      <c r="G987" s="80" t="s">
        <v>159</v>
      </c>
      <c r="H987" s="80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1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80" t="s">
        <v>169</v>
      </c>
      <c r="D988" s="38">
        <v>4</v>
      </c>
      <c r="E988" s="80" t="s">
        <v>169</v>
      </c>
      <c r="F988">
        <v>304049</v>
      </c>
      <c r="G988" s="80" t="s">
        <v>318</v>
      </c>
      <c r="H988" s="80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1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80" t="s">
        <v>169</v>
      </c>
      <c r="D989" s="38">
        <v>4</v>
      </c>
      <c r="E989" s="80" t="s">
        <v>169</v>
      </c>
      <c r="F989">
        <v>408042</v>
      </c>
      <c r="G989" s="80" t="s">
        <v>144</v>
      </c>
      <c r="H989" s="80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1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80" t="s">
        <v>169</v>
      </c>
      <c r="D990" s="38">
        <v>4</v>
      </c>
      <c r="E990" s="80" t="s">
        <v>169</v>
      </c>
      <c r="F990">
        <v>408042</v>
      </c>
      <c r="G990" s="80" t="s">
        <v>144</v>
      </c>
      <c r="H990" s="8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1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80" t="s">
        <v>169</v>
      </c>
      <c r="D991" s="38">
        <v>4</v>
      </c>
      <c r="E991" s="80" t="s">
        <v>169</v>
      </c>
      <c r="F991">
        <v>2508993</v>
      </c>
      <c r="G991" s="80" t="s">
        <v>487</v>
      </c>
      <c r="H991" s="80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1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80" t="s">
        <v>169</v>
      </c>
      <c r="D992" s="38">
        <v>4</v>
      </c>
      <c r="E992" s="80" t="s">
        <v>169</v>
      </c>
      <c r="F992">
        <v>2508992</v>
      </c>
      <c r="G992" s="80" t="s">
        <v>486</v>
      </c>
      <c r="H992" s="80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1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80" t="s">
        <v>169</v>
      </c>
      <c r="D993" s="38">
        <v>4</v>
      </c>
      <c r="E993" s="80" t="s">
        <v>169</v>
      </c>
      <c r="F993">
        <v>2508991</v>
      </c>
      <c r="G993" s="80" t="s">
        <v>485</v>
      </c>
      <c r="H993" s="80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1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80" t="s">
        <v>169</v>
      </c>
      <c r="D994" s="38">
        <v>4</v>
      </c>
      <c r="E994" s="80" t="s">
        <v>169</v>
      </c>
      <c r="F994">
        <v>2508990</v>
      </c>
      <c r="G994" s="80" t="s">
        <v>484</v>
      </c>
      <c r="H994" s="80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1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80" t="s">
        <v>169</v>
      </c>
      <c r="D995" s="38">
        <v>4</v>
      </c>
      <c r="E995" s="80" t="s">
        <v>169</v>
      </c>
      <c r="F995">
        <v>1405025</v>
      </c>
      <c r="G995" s="80" t="s">
        <v>189</v>
      </c>
      <c r="H995" s="80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1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80" t="s">
        <v>169</v>
      </c>
      <c r="D996" s="38">
        <v>4</v>
      </c>
      <c r="E996" s="80" t="s">
        <v>169</v>
      </c>
      <c r="F996">
        <v>1405040</v>
      </c>
      <c r="G996" s="80" t="s">
        <v>451</v>
      </c>
      <c r="H996" s="80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1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80" t="s">
        <v>169</v>
      </c>
      <c r="D997" s="38">
        <v>4</v>
      </c>
      <c r="E997" s="80" t="s">
        <v>169</v>
      </c>
      <c r="F997">
        <v>1405039</v>
      </c>
      <c r="G997" s="80" t="s">
        <v>314</v>
      </c>
      <c r="H997" s="80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1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80" t="s">
        <v>169</v>
      </c>
      <c r="D998" s="38">
        <v>4</v>
      </c>
      <c r="E998" s="80" t="s">
        <v>169</v>
      </c>
      <c r="F998">
        <v>307031</v>
      </c>
      <c r="G998" s="80" t="s">
        <v>65</v>
      </c>
      <c r="H998" s="80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1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80" t="s">
        <v>169</v>
      </c>
      <c r="D999" s="38">
        <v>4</v>
      </c>
      <c r="E999" s="80" t="s">
        <v>169</v>
      </c>
      <c r="F999">
        <v>304002</v>
      </c>
      <c r="G999" s="80" t="s">
        <v>37</v>
      </c>
      <c r="H999" s="80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1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80" t="s">
        <v>169</v>
      </c>
      <c r="D1000" s="38">
        <v>4</v>
      </c>
      <c r="E1000" s="80" t="s">
        <v>169</v>
      </c>
      <c r="F1000">
        <v>408034</v>
      </c>
      <c r="G1000" s="80" t="s">
        <v>250</v>
      </c>
      <c r="H1000" s="8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1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80" t="s">
        <v>169</v>
      </c>
      <c r="D1001" s="38">
        <v>4</v>
      </c>
      <c r="E1001" s="80" t="s">
        <v>169</v>
      </c>
      <c r="F1001">
        <v>307033</v>
      </c>
      <c r="G1001" s="80" t="s">
        <v>248</v>
      </c>
      <c r="H1001" s="80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1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80" t="s">
        <v>169</v>
      </c>
      <c r="D1002" s="38">
        <v>4</v>
      </c>
      <c r="E1002" s="80" t="s">
        <v>169</v>
      </c>
      <c r="F1002">
        <v>1803045</v>
      </c>
      <c r="G1002" s="80" t="s">
        <v>337</v>
      </c>
      <c r="H1002" s="80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1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80" t="s">
        <v>169</v>
      </c>
      <c r="D1003" s="38">
        <v>4</v>
      </c>
      <c r="E1003" s="80" t="s">
        <v>169</v>
      </c>
      <c r="F1003">
        <v>1803044</v>
      </c>
      <c r="G1003" s="80" t="s">
        <v>336</v>
      </c>
      <c r="H1003" s="80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1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80" t="s">
        <v>169</v>
      </c>
      <c r="D1004" s="38">
        <v>4</v>
      </c>
      <c r="E1004" s="80" t="s">
        <v>169</v>
      </c>
      <c r="F1004">
        <v>407423</v>
      </c>
      <c r="G1004" s="80" t="s">
        <v>106</v>
      </c>
      <c r="H1004" s="80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1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80" t="s">
        <v>169</v>
      </c>
      <c r="D1005" s="38">
        <v>4</v>
      </c>
      <c r="E1005" s="80" t="s">
        <v>169</v>
      </c>
      <c r="F1005">
        <v>704079</v>
      </c>
      <c r="G1005" s="80" t="s">
        <v>209</v>
      </c>
      <c r="H1005" s="80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1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80" t="s">
        <v>169</v>
      </c>
      <c r="D1006" s="38">
        <v>4</v>
      </c>
      <c r="E1006" s="80" t="s">
        <v>169</v>
      </c>
      <c r="F1006">
        <v>404184</v>
      </c>
      <c r="G1006" s="80" t="s">
        <v>66</v>
      </c>
      <c r="H1006" s="80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1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80" t="s">
        <v>169</v>
      </c>
      <c r="D1007" s="38">
        <v>4</v>
      </c>
      <c r="E1007" s="80" t="s">
        <v>169</v>
      </c>
      <c r="F1007">
        <v>2302119</v>
      </c>
      <c r="G1007" s="80" t="s">
        <v>74</v>
      </c>
      <c r="H1007" s="80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1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80" t="s">
        <v>169</v>
      </c>
      <c r="D1008" s="38">
        <v>4</v>
      </c>
      <c r="E1008" s="80" t="s">
        <v>169</v>
      </c>
      <c r="F1008">
        <v>1103076</v>
      </c>
      <c r="G1008" s="80" t="s">
        <v>311</v>
      </c>
      <c r="H1008" s="80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1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80" t="s">
        <v>169</v>
      </c>
      <c r="D1009" s="38">
        <v>4</v>
      </c>
      <c r="E1009" s="80" t="s">
        <v>169</v>
      </c>
      <c r="F1009">
        <v>1103074</v>
      </c>
      <c r="G1009" s="80" t="s">
        <v>310</v>
      </c>
      <c r="H1009" s="80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1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80" t="s">
        <v>169</v>
      </c>
      <c r="D1010" s="38">
        <v>4</v>
      </c>
      <c r="E1010" s="80" t="s">
        <v>169</v>
      </c>
      <c r="F1010">
        <v>705028</v>
      </c>
      <c r="G1010" s="80" t="s">
        <v>72</v>
      </c>
      <c r="H1010" s="8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1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80" t="s">
        <v>169</v>
      </c>
      <c r="D1011" s="38">
        <v>4</v>
      </c>
      <c r="E1011" s="80" t="s">
        <v>169</v>
      </c>
      <c r="F1011">
        <v>106022</v>
      </c>
      <c r="G1011" s="80" t="s">
        <v>245</v>
      </c>
      <c r="H1011" s="80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1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80" t="s">
        <v>169</v>
      </c>
      <c r="D1012" s="38">
        <v>4</v>
      </c>
      <c r="E1012" s="80" t="s">
        <v>169</v>
      </c>
      <c r="F1012" t="s">
        <v>345</v>
      </c>
      <c r="G1012" s="80" t="s">
        <v>167</v>
      </c>
      <c r="H1012" s="80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1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80" t="s">
        <v>169</v>
      </c>
      <c r="D1013" s="38">
        <v>4</v>
      </c>
      <c r="E1013" s="80" t="s">
        <v>169</v>
      </c>
      <c r="F1013">
        <v>601047</v>
      </c>
      <c r="G1013" s="80" t="s">
        <v>129</v>
      </c>
      <c r="H1013" s="80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1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80" t="s">
        <v>169</v>
      </c>
      <c r="D1014" s="38">
        <v>4</v>
      </c>
      <c r="E1014" s="80" t="s">
        <v>169</v>
      </c>
      <c r="F1014">
        <v>2304002</v>
      </c>
      <c r="G1014" s="80" t="s">
        <v>212</v>
      </c>
      <c r="H1014" s="80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1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80" t="s">
        <v>169</v>
      </c>
      <c r="D1015" s="38">
        <v>4</v>
      </c>
      <c r="E1015" s="80" t="s">
        <v>169</v>
      </c>
      <c r="F1015">
        <v>2304053</v>
      </c>
      <c r="G1015" s="80" t="s">
        <v>213</v>
      </c>
      <c r="H1015" s="80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1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80" t="s">
        <v>169</v>
      </c>
      <c r="D1016" s="38">
        <v>4</v>
      </c>
      <c r="E1016" s="80" t="s">
        <v>169</v>
      </c>
      <c r="F1016">
        <v>2304008</v>
      </c>
      <c r="G1016" s="80" t="s">
        <v>707</v>
      </c>
      <c r="H1016" s="80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1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80" t="s">
        <v>169</v>
      </c>
      <c r="D1017" s="38">
        <v>4</v>
      </c>
      <c r="E1017" s="80" t="s">
        <v>169</v>
      </c>
      <c r="F1017">
        <v>2508988</v>
      </c>
      <c r="G1017" s="80" t="s">
        <v>469</v>
      </c>
      <c r="H1017" s="80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1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80" t="s">
        <v>169</v>
      </c>
      <c r="D1018" s="38">
        <v>4</v>
      </c>
      <c r="E1018" s="80" t="s">
        <v>169</v>
      </c>
      <c r="F1018">
        <v>2508987</v>
      </c>
      <c r="G1018" s="80" t="s">
        <v>305</v>
      </c>
      <c r="H1018" s="80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1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80" t="s">
        <v>169</v>
      </c>
      <c r="D1019" s="38">
        <v>4</v>
      </c>
      <c r="E1019" s="80" t="s">
        <v>169</v>
      </c>
      <c r="F1019">
        <v>2508986</v>
      </c>
      <c r="G1019" s="80" t="s">
        <v>709</v>
      </c>
      <c r="H1019" s="80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1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80" t="s">
        <v>169</v>
      </c>
      <c r="D1020" s="38">
        <v>4</v>
      </c>
      <c r="E1020" s="80" t="s">
        <v>169</v>
      </c>
      <c r="F1020">
        <v>2508985</v>
      </c>
      <c r="G1020" s="80" t="s">
        <v>304</v>
      </c>
      <c r="H1020" s="8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1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80" t="s">
        <v>169</v>
      </c>
      <c r="D1021" s="38">
        <v>4</v>
      </c>
      <c r="E1021" s="80" t="s">
        <v>169</v>
      </c>
      <c r="F1021">
        <v>2508994</v>
      </c>
      <c r="G1021" s="80" t="s">
        <v>488</v>
      </c>
      <c r="H1021" s="80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1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80" t="s">
        <v>169</v>
      </c>
      <c r="D1022" s="38">
        <v>4</v>
      </c>
      <c r="E1022" s="80" t="s">
        <v>169</v>
      </c>
      <c r="F1022">
        <v>1902013</v>
      </c>
      <c r="G1022" s="80" t="s">
        <v>338</v>
      </c>
      <c r="H1022" s="80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1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80" t="s">
        <v>169</v>
      </c>
      <c r="D1023" s="38">
        <v>4</v>
      </c>
      <c r="E1023" s="80" t="s">
        <v>169</v>
      </c>
      <c r="F1023">
        <v>1802659</v>
      </c>
      <c r="G1023" s="80" t="s">
        <v>161</v>
      </c>
      <c r="H1023" s="80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1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80" t="s">
        <v>169</v>
      </c>
      <c r="D1024" s="38">
        <v>4</v>
      </c>
      <c r="E1024" s="80" t="s">
        <v>169</v>
      </c>
      <c r="F1024">
        <v>106022</v>
      </c>
      <c r="G1024" s="80" t="s">
        <v>245</v>
      </c>
      <c r="H1024" s="80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1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80" t="s">
        <v>169</v>
      </c>
      <c r="D1025" s="38">
        <v>4</v>
      </c>
      <c r="E1025" s="80" t="s">
        <v>169</v>
      </c>
      <c r="F1025">
        <v>704041</v>
      </c>
      <c r="G1025" s="80" t="s">
        <v>759</v>
      </c>
      <c r="H1025" s="80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1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80" t="s">
        <v>169</v>
      </c>
      <c r="D1026" s="38">
        <v>4</v>
      </c>
      <c r="E1026" s="80" t="s">
        <v>169</v>
      </c>
      <c r="F1026">
        <v>407049</v>
      </c>
      <c r="G1026" s="80" t="s">
        <v>232</v>
      </c>
      <c r="H1026" s="80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1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80" t="s">
        <v>169</v>
      </c>
      <c r="D1027" s="38">
        <v>4</v>
      </c>
      <c r="E1027" s="80" t="s">
        <v>169</v>
      </c>
      <c r="F1027" t="s">
        <v>231</v>
      </c>
      <c r="G1027" s="80" t="s">
        <v>180</v>
      </c>
      <c r="H1027" s="80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1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80" t="s">
        <v>169</v>
      </c>
      <c r="D1028" s="38">
        <v>4</v>
      </c>
      <c r="E1028" s="80" t="s">
        <v>169</v>
      </c>
      <c r="F1028" t="s">
        <v>760</v>
      </c>
      <c r="G1028" s="80" t="s">
        <v>226</v>
      </c>
      <c r="H1028" s="80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1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80" t="s">
        <v>169</v>
      </c>
      <c r="D1029" s="38">
        <v>4</v>
      </c>
      <c r="E1029" s="80" t="s">
        <v>169</v>
      </c>
      <c r="F1029">
        <v>412313</v>
      </c>
      <c r="G1029" s="80" t="s">
        <v>253</v>
      </c>
      <c r="H1029" s="80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1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80" t="s">
        <v>169</v>
      </c>
      <c r="D1030" s="38">
        <v>4</v>
      </c>
      <c r="E1030" s="80" t="s">
        <v>169</v>
      </c>
      <c r="F1030">
        <v>407011</v>
      </c>
      <c r="G1030" s="80" t="s">
        <v>30</v>
      </c>
      <c r="H1030" s="8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1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80" t="s">
        <v>169</v>
      </c>
      <c r="D1031" s="38">
        <v>4</v>
      </c>
      <c r="E1031" s="80" t="s">
        <v>169</v>
      </c>
      <c r="F1031">
        <v>302054</v>
      </c>
      <c r="G1031" s="80" t="s">
        <v>356</v>
      </c>
      <c r="H1031" s="80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1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80" t="s">
        <v>169</v>
      </c>
      <c r="D1032" s="38">
        <v>4</v>
      </c>
      <c r="E1032" s="80" t="s">
        <v>169</v>
      </c>
      <c r="F1032">
        <v>701096</v>
      </c>
      <c r="G1032" s="80" t="s">
        <v>204</v>
      </c>
      <c r="H1032" s="80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1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80" t="s">
        <v>169</v>
      </c>
      <c r="D1033" s="38">
        <v>4</v>
      </c>
      <c r="E1033" s="80" t="s">
        <v>169</v>
      </c>
      <c r="F1033">
        <v>701043</v>
      </c>
      <c r="G1033" s="80" t="s">
        <v>197</v>
      </c>
      <c r="H1033" s="80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1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80" t="s">
        <v>169</v>
      </c>
      <c r="D1034" s="38">
        <v>4</v>
      </c>
      <c r="E1034" s="80" t="s">
        <v>169</v>
      </c>
      <c r="F1034">
        <v>701040</v>
      </c>
      <c r="G1034" s="80" t="s">
        <v>19</v>
      </c>
      <c r="H1034" s="80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1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80" t="s">
        <v>169</v>
      </c>
      <c r="D1035" s="38">
        <v>4</v>
      </c>
      <c r="E1035" s="80" t="s">
        <v>169</v>
      </c>
      <c r="F1035">
        <v>408088</v>
      </c>
      <c r="G1035" s="80" t="s">
        <v>109</v>
      </c>
      <c r="H1035" s="80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1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80" t="s">
        <v>169</v>
      </c>
      <c r="D1036" s="38">
        <v>4</v>
      </c>
      <c r="E1036" s="80" t="s">
        <v>169</v>
      </c>
      <c r="F1036">
        <v>408014</v>
      </c>
      <c r="G1036" s="80" t="s">
        <v>108</v>
      </c>
      <c r="H1036" s="80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1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80" t="s">
        <v>169</v>
      </c>
      <c r="D1037" s="38">
        <v>4</v>
      </c>
      <c r="E1037" s="80" t="s">
        <v>169</v>
      </c>
      <c r="F1037">
        <v>1901505</v>
      </c>
      <c r="G1037" s="80" t="s">
        <v>27</v>
      </c>
      <c r="H1037" s="80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1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80" t="s">
        <v>169</v>
      </c>
      <c r="D1038" s="38">
        <v>4</v>
      </c>
      <c r="E1038" s="80" t="s">
        <v>169</v>
      </c>
      <c r="F1038">
        <v>1901086</v>
      </c>
      <c r="G1038" s="80" t="s">
        <v>279</v>
      </c>
      <c r="H1038" s="80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1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80" t="s">
        <v>169</v>
      </c>
      <c r="D1039" s="38">
        <v>4</v>
      </c>
      <c r="E1039" s="80" t="s">
        <v>169</v>
      </c>
      <c r="F1039">
        <v>1901038</v>
      </c>
      <c r="G1039" s="80" t="s">
        <v>39</v>
      </c>
      <c r="H1039" s="80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1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80" t="s">
        <v>169</v>
      </c>
      <c r="D1040" s="38">
        <v>4</v>
      </c>
      <c r="E1040" s="80" t="s">
        <v>169</v>
      </c>
      <c r="F1040">
        <v>1901008</v>
      </c>
      <c r="G1040" s="80" t="s">
        <v>278</v>
      </c>
      <c r="H1040" s="8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1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80" t="s">
        <v>169</v>
      </c>
      <c r="D1041" s="38">
        <v>4</v>
      </c>
      <c r="E1041" s="80" t="s">
        <v>169</v>
      </c>
      <c r="F1041">
        <v>2302098</v>
      </c>
      <c r="G1041" s="80" t="s">
        <v>24</v>
      </c>
      <c r="H1041" s="80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1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80" t="s">
        <v>169</v>
      </c>
      <c r="D1042" s="38">
        <v>4</v>
      </c>
      <c r="E1042" s="80" t="s">
        <v>169</v>
      </c>
      <c r="F1042">
        <v>617016</v>
      </c>
      <c r="G1042" s="80" t="s">
        <v>133</v>
      </c>
      <c r="H1042" s="80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1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80" t="s">
        <v>169</v>
      </c>
      <c r="D1043" s="38">
        <v>4</v>
      </c>
      <c r="E1043" s="80" t="s">
        <v>169</v>
      </c>
      <c r="F1043">
        <v>617057</v>
      </c>
      <c r="G1043" s="80" t="s">
        <v>134</v>
      </c>
      <c r="H1043" s="80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1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80" t="s">
        <v>169</v>
      </c>
      <c r="D1044" s="38">
        <v>4</v>
      </c>
      <c r="E1044" s="80" t="s">
        <v>169</v>
      </c>
      <c r="F1044">
        <v>617055</v>
      </c>
      <c r="G1044" s="80" t="s">
        <v>182</v>
      </c>
      <c r="H1044" s="80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1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80" t="s">
        <v>169</v>
      </c>
      <c r="D1045" s="38">
        <v>4</v>
      </c>
      <c r="E1045" s="80" t="s">
        <v>169</v>
      </c>
      <c r="F1045">
        <v>307096</v>
      </c>
      <c r="G1045" s="80" t="s">
        <v>249</v>
      </c>
      <c r="H1045" s="80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1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80" t="s">
        <v>169</v>
      </c>
      <c r="D1046" s="38">
        <v>4</v>
      </c>
      <c r="E1046" s="80" t="s">
        <v>169</v>
      </c>
      <c r="F1046">
        <v>1802171</v>
      </c>
      <c r="G1046" s="80" t="s">
        <v>265</v>
      </c>
      <c r="H1046" s="80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1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80" t="s">
        <v>169</v>
      </c>
      <c r="D1047" s="38">
        <v>4</v>
      </c>
      <c r="E1047" s="80" t="s">
        <v>169</v>
      </c>
      <c r="F1047">
        <v>1802172</v>
      </c>
      <c r="G1047" s="80" t="s">
        <v>266</v>
      </c>
      <c r="H1047" s="80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1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80" t="s">
        <v>169</v>
      </c>
      <c r="D1048" s="38">
        <v>4</v>
      </c>
      <c r="E1048" s="80" t="s">
        <v>169</v>
      </c>
      <c r="F1048">
        <v>1808156</v>
      </c>
      <c r="G1048" s="80" t="s">
        <v>277</v>
      </c>
      <c r="H1048" s="80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1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80" t="s">
        <v>169</v>
      </c>
      <c r="D1049" s="38">
        <v>4</v>
      </c>
      <c r="E1049" s="80" t="s">
        <v>169</v>
      </c>
      <c r="F1049">
        <v>1808003</v>
      </c>
      <c r="G1049" s="80" t="s">
        <v>195</v>
      </c>
      <c r="H1049" s="80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1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80" t="s">
        <v>169</v>
      </c>
      <c r="D1050" s="38">
        <v>4</v>
      </c>
      <c r="E1050" s="80" t="s">
        <v>169</v>
      </c>
      <c r="F1050">
        <v>1808006</v>
      </c>
      <c r="G1050" s="80" t="s">
        <v>194</v>
      </c>
      <c r="H1050" s="8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1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80" t="s">
        <v>169</v>
      </c>
      <c r="D1051" s="38">
        <v>4</v>
      </c>
      <c r="E1051" s="80" t="s">
        <v>169</v>
      </c>
      <c r="F1051">
        <v>1206002</v>
      </c>
      <c r="G1051" s="80" t="s">
        <v>192</v>
      </c>
      <c r="H1051" s="80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1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80" t="s">
        <v>169</v>
      </c>
      <c r="D1052" s="38">
        <v>4</v>
      </c>
      <c r="E1052" s="80" t="s">
        <v>169</v>
      </c>
      <c r="F1052">
        <v>609008</v>
      </c>
      <c r="G1052" s="80" t="s">
        <v>57</v>
      </c>
      <c r="H1052" s="80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1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80" t="s">
        <v>169</v>
      </c>
      <c r="D1053" s="38">
        <v>4</v>
      </c>
      <c r="E1053" s="80" t="s">
        <v>169</v>
      </c>
      <c r="F1053">
        <v>1802166</v>
      </c>
      <c r="G1053" s="80" t="s">
        <v>283</v>
      </c>
      <c r="H1053" s="80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1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80" t="s">
        <v>169</v>
      </c>
      <c r="D1054" s="38">
        <v>4</v>
      </c>
      <c r="E1054" s="80" t="s">
        <v>169</v>
      </c>
      <c r="F1054">
        <v>1703006</v>
      </c>
      <c r="G1054" s="80" t="s">
        <v>48</v>
      </c>
      <c r="H1054" s="80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1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80" t="s">
        <v>169</v>
      </c>
      <c r="D1055" s="38">
        <v>4</v>
      </c>
      <c r="E1055" s="80" t="s">
        <v>169</v>
      </c>
      <c r="F1055">
        <v>5316508</v>
      </c>
      <c r="G1055" s="80" t="s">
        <v>470</v>
      </c>
      <c r="H1055" s="80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1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80" t="s">
        <v>169</v>
      </c>
      <c r="D1056" s="38">
        <v>4</v>
      </c>
      <c r="E1056" s="80" t="s">
        <v>169</v>
      </c>
      <c r="F1056">
        <v>5316507</v>
      </c>
      <c r="G1056" s="80" t="s">
        <v>55</v>
      </c>
      <c r="H1056" s="80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1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80" t="s">
        <v>169</v>
      </c>
      <c r="D1057" s="38">
        <v>4</v>
      </c>
      <c r="E1057" s="80" t="s">
        <v>169</v>
      </c>
      <c r="F1057">
        <v>2505426</v>
      </c>
      <c r="G1057" s="80" t="s">
        <v>711</v>
      </c>
      <c r="H1057" s="80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1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80" t="s">
        <v>169</v>
      </c>
      <c r="D1058" s="38">
        <v>4</v>
      </c>
      <c r="E1058" s="80" t="s">
        <v>169</v>
      </c>
      <c r="F1058">
        <v>1802176</v>
      </c>
      <c r="G1058" s="80" t="s">
        <v>196</v>
      </c>
      <c r="H1058" s="80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1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80" t="s">
        <v>169</v>
      </c>
      <c r="D1059" s="38">
        <v>4</v>
      </c>
      <c r="E1059" s="80" t="s">
        <v>169</v>
      </c>
      <c r="F1059">
        <v>1802165</v>
      </c>
      <c r="G1059" s="80" t="s">
        <v>261</v>
      </c>
      <c r="H1059" s="80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1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80" t="s">
        <v>169</v>
      </c>
      <c r="D1060" s="38">
        <v>4</v>
      </c>
      <c r="E1060" s="80" t="s">
        <v>169</v>
      </c>
      <c r="F1060">
        <v>1701154</v>
      </c>
      <c r="G1060" s="80" t="s">
        <v>713</v>
      </c>
      <c r="H1060" s="8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1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80" t="s">
        <v>169</v>
      </c>
      <c r="D1061" s="38">
        <v>4</v>
      </c>
      <c r="E1061" s="80" t="s">
        <v>169</v>
      </c>
      <c r="F1061">
        <v>1802175</v>
      </c>
      <c r="G1061" s="80" t="s">
        <v>269</v>
      </c>
      <c r="H1061" s="80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1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80" t="s">
        <v>169</v>
      </c>
      <c r="D1062" s="38">
        <v>4</v>
      </c>
      <c r="E1062" s="80" t="s">
        <v>169</v>
      </c>
      <c r="F1062">
        <v>1802174</v>
      </c>
      <c r="G1062" s="80" t="s">
        <v>268</v>
      </c>
      <c r="H1062" s="80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1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80" t="s">
        <v>169</v>
      </c>
      <c r="D1063" s="38">
        <v>4</v>
      </c>
      <c r="E1063" s="80" t="s">
        <v>169</v>
      </c>
      <c r="F1063">
        <v>1802173</v>
      </c>
      <c r="G1063" s="80" t="s">
        <v>267</v>
      </c>
      <c r="H1063" s="80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1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80" t="s">
        <v>169</v>
      </c>
      <c r="D1064" s="38">
        <v>4</v>
      </c>
      <c r="E1064" s="80" t="s">
        <v>169</v>
      </c>
      <c r="F1064">
        <v>5316484</v>
      </c>
      <c r="G1064" s="80" t="s">
        <v>96</v>
      </c>
      <c r="H1064" s="80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1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80" t="s">
        <v>169</v>
      </c>
      <c r="D1065" s="38">
        <v>4</v>
      </c>
      <c r="E1065" s="80" t="s">
        <v>169</v>
      </c>
      <c r="F1065">
        <v>5316483</v>
      </c>
      <c r="G1065" s="80" t="s">
        <v>97</v>
      </c>
      <c r="H1065" s="80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1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80" t="s">
        <v>169</v>
      </c>
      <c r="D1066" s="38">
        <v>4</v>
      </c>
      <c r="E1066" s="80" t="s">
        <v>169</v>
      </c>
      <c r="F1066">
        <v>1802170</v>
      </c>
      <c r="G1066" s="80" t="s">
        <v>264</v>
      </c>
      <c r="H1066" s="80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1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80" t="s">
        <v>169</v>
      </c>
      <c r="D1067" s="38">
        <v>4</v>
      </c>
      <c r="E1067" s="80" t="s">
        <v>169</v>
      </c>
      <c r="F1067">
        <v>1802169</v>
      </c>
      <c r="G1067" s="80" t="s">
        <v>263</v>
      </c>
      <c r="H1067" s="80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1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80" t="s">
        <v>169</v>
      </c>
      <c r="D1068" s="38">
        <v>4</v>
      </c>
      <c r="E1068" s="80" t="s">
        <v>169</v>
      </c>
      <c r="F1068">
        <v>1802162</v>
      </c>
      <c r="G1068" s="80" t="s">
        <v>260</v>
      </c>
      <c r="H1068" s="80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1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80" t="s">
        <v>169</v>
      </c>
      <c r="D1069" s="38">
        <v>4</v>
      </c>
      <c r="E1069" s="80" t="s">
        <v>169</v>
      </c>
      <c r="F1069">
        <v>1801229</v>
      </c>
      <c r="G1069" s="80" t="s">
        <v>259</v>
      </c>
      <c r="H1069" s="80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1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80" t="s">
        <v>169</v>
      </c>
      <c r="D1070" s="38">
        <v>4</v>
      </c>
      <c r="E1070" s="80" t="s">
        <v>169</v>
      </c>
      <c r="F1070">
        <v>1802167</v>
      </c>
      <c r="G1070" s="80" t="s">
        <v>262</v>
      </c>
      <c r="H1070" s="8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1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80" t="s">
        <v>169</v>
      </c>
      <c r="D1071" s="38">
        <v>4</v>
      </c>
      <c r="E1071" s="80" t="s">
        <v>169</v>
      </c>
      <c r="F1071">
        <v>1808148</v>
      </c>
      <c r="G1071" s="80" t="s">
        <v>276</v>
      </c>
      <c r="H1071" s="80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1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80" t="s">
        <v>169</v>
      </c>
      <c r="D1072" s="38">
        <v>4</v>
      </c>
      <c r="E1072" s="80" t="s">
        <v>169</v>
      </c>
      <c r="F1072">
        <v>1808145</v>
      </c>
      <c r="G1072" s="80" t="s">
        <v>273</v>
      </c>
      <c r="H1072" s="80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1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80" t="s">
        <v>169</v>
      </c>
      <c r="D1073" s="38">
        <v>4</v>
      </c>
      <c r="E1073" s="80" t="s">
        <v>169</v>
      </c>
      <c r="F1073">
        <v>1808144</v>
      </c>
      <c r="G1073" s="80" t="s">
        <v>272</v>
      </c>
      <c r="H1073" s="80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1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80" t="s">
        <v>169</v>
      </c>
      <c r="D1074" s="38">
        <v>4</v>
      </c>
      <c r="E1074" s="80" t="s">
        <v>169</v>
      </c>
      <c r="F1074">
        <v>407795</v>
      </c>
      <c r="G1074" s="80" t="s">
        <v>325</v>
      </c>
      <c r="H1074" s="80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1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80" t="s">
        <v>169</v>
      </c>
      <c r="D1075" s="38">
        <v>4</v>
      </c>
      <c r="E1075" s="80" t="s">
        <v>169</v>
      </c>
      <c r="F1075">
        <v>1808147</v>
      </c>
      <c r="G1075" s="80" t="s">
        <v>275</v>
      </c>
      <c r="H1075" s="80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1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80" t="s">
        <v>169</v>
      </c>
      <c r="D1076" s="38">
        <v>4</v>
      </c>
      <c r="E1076" s="80" t="s">
        <v>169</v>
      </c>
      <c r="F1076">
        <v>2304003</v>
      </c>
      <c r="G1076" s="80" t="s">
        <v>132</v>
      </c>
      <c r="H1076" s="80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1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80" t="s">
        <v>169</v>
      </c>
      <c r="D1077" s="38">
        <v>4</v>
      </c>
      <c r="E1077" s="80" t="s">
        <v>169</v>
      </c>
      <c r="F1077">
        <v>704022</v>
      </c>
      <c r="G1077" s="80" t="s">
        <v>330</v>
      </c>
      <c r="H1077" s="80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1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80" t="s">
        <v>15</v>
      </c>
      <c r="D1078" s="38">
        <v>11</v>
      </c>
      <c r="E1078" s="80" t="s">
        <v>15</v>
      </c>
      <c r="F1078" t="s">
        <v>761</v>
      </c>
      <c r="G1078" s="80" t="s">
        <v>762</v>
      </c>
      <c r="H1078" s="80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1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80" t="s">
        <v>15</v>
      </c>
      <c r="D1079" s="38">
        <v>11</v>
      </c>
      <c r="E1079" s="80" t="s">
        <v>15</v>
      </c>
      <c r="F1079">
        <v>145122</v>
      </c>
      <c r="G1079" s="80" t="s">
        <v>763</v>
      </c>
      <c r="H1079" s="80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1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80" t="s">
        <v>15</v>
      </c>
      <c r="D1080" s="38">
        <v>11</v>
      </c>
      <c r="E1080" s="80" t="s">
        <v>15</v>
      </c>
      <c r="F1080">
        <v>7749309</v>
      </c>
      <c r="G1080" s="80" t="s">
        <v>764</v>
      </c>
      <c r="H1080" s="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1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80" t="s">
        <v>15</v>
      </c>
      <c r="D1081" s="38">
        <v>11</v>
      </c>
      <c r="E1081" s="80" t="s">
        <v>15</v>
      </c>
      <c r="G1081" s="80" t="s">
        <v>765</v>
      </c>
      <c r="H1081" s="80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1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80" t="s">
        <v>15</v>
      </c>
      <c r="D1082" s="38">
        <v>11</v>
      </c>
      <c r="E1082" s="80" t="s">
        <v>15</v>
      </c>
      <c r="G1082" s="80" t="s">
        <v>766</v>
      </c>
      <c r="H1082" s="80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1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80" t="s">
        <v>15</v>
      </c>
      <c r="D1083" s="38">
        <v>11</v>
      </c>
      <c r="E1083" s="80" t="s">
        <v>15</v>
      </c>
      <c r="G1083" s="80" t="s">
        <v>767</v>
      </c>
      <c r="H1083" s="80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1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80" t="s">
        <v>15</v>
      </c>
      <c r="D1084" s="38">
        <v>12</v>
      </c>
      <c r="E1084" s="80" t="s">
        <v>15</v>
      </c>
      <c r="G1084" s="80" t="s">
        <v>768</v>
      </c>
      <c r="H1084" s="80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1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80" t="s">
        <v>15</v>
      </c>
      <c r="D1085" s="38">
        <v>12</v>
      </c>
      <c r="E1085" s="80" t="s">
        <v>15</v>
      </c>
      <c r="G1085" s="80" t="s">
        <v>769</v>
      </c>
      <c r="H1085" s="80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1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80" t="s">
        <v>15</v>
      </c>
      <c r="D1086" s="38">
        <v>12</v>
      </c>
      <c r="E1086" s="80" t="s">
        <v>15</v>
      </c>
      <c r="G1086" s="80" t="s">
        <v>771</v>
      </c>
      <c r="H1086" s="80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1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80" t="s">
        <v>15</v>
      </c>
      <c r="D1087" s="38">
        <v>12</v>
      </c>
      <c r="E1087" s="80" t="s">
        <v>15</v>
      </c>
      <c r="G1087" s="80" t="s">
        <v>772</v>
      </c>
      <c r="H1087" s="80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1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80" t="s">
        <v>169</v>
      </c>
      <c r="D1088" s="38">
        <v>3</v>
      </c>
      <c r="E1088" s="80" t="s">
        <v>169</v>
      </c>
      <c r="F1088">
        <v>404732</v>
      </c>
      <c r="G1088" s="80" t="s">
        <v>773</v>
      </c>
      <c r="H1088" s="80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1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80" t="s">
        <v>169</v>
      </c>
      <c r="D1089" s="38">
        <v>4</v>
      </c>
      <c r="E1089" s="80" t="s">
        <v>169</v>
      </c>
      <c r="F1089">
        <v>404731</v>
      </c>
      <c r="G1089" s="80" t="s">
        <v>774</v>
      </c>
      <c r="H1089" s="80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1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80" t="s">
        <v>169</v>
      </c>
      <c r="D1090" s="38">
        <v>4</v>
      </c>
      <c r="E1090" s="80" t="s">
        <v>169</v>
      </c>
      <c r="F1090" t="s">
        <v>296</v>
      </c>
      <c r="G1090" s="80" t="s">
        <v>297</v>
      </c>
      <c r="H1090" s="8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1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80" t="s">
        <v>169</v>
      </c>
      <c r="D1091" s="38">
        <v>4</v>
      </c>
      <c r="E1091" s="80" t="s">
        <v>169</v>
      </c>
      <c r="F1091" t="s">
        <v>288</v>
      </c>
      <c r="G1091" s="80" t="s">
        <v>289</v>
      </c>
      <c r="H1091" s="80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1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80" t="s">
        <v>169</v>
      </c>
      <c r="D1092" s="38">
        <v>4</v>
      </c>
      <c r="E1092" s="80" t="s">
        <v>169</v>
      </c>
      <c r="F1092" t="s">
        <v>286</v>
      </c>
      <c r="G1092" s="80" t="s">
        <v>287</v>
      </c>
      <c r="H1092" s="80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1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80" t="s">
        <v>169</v>
      </c>
      <c r="D1093" s="38">
        <v>3</v>
      </c>
      <c r="E1093" s="80" t="s">
        <v>169</v>
      </c>
      <c r="F1093" t="s">
        <v>348</v>
      </c>
      <c r="G1093" s="80" t="s">
        <v>363</v>
      </c>
      <c r="H1093" s="80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1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80" t="s">
        <v>169</v>
      </c>
      <c r="D1094" s="38">
        <v>4</v>
      </c>
      <c r="E1094" s="80" t="s">
        <v>169</v>
      </c>
      <c r="F1094">
        <v>810007</v>
      </c>
      <c r="G1094" s="80" t="s">
        <v>235</v>
      </c>
      <c r="H1094" s="80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1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80" t="s">
        <v>169</v>
      </c>
      <c r="D1095" s="38">
        <v>4</v>
      </c>
      <c r="E1095" s="80" t="s">
        <v>169</v>
      </c>
      <c r="F1095">
        <v>704021</v>
      </c>
      <c r="G1095" s="80" t="s">
        <v>329</v>
      </c>
      <c r="H1095" s="80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1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80" t="s">
        <v>169</v>
      </c>
      <c r="D1096" s="38">
        <v>4</v>
      </c>
      <c r="E1096" s="80" t="s">
        <v>169</v>
      </c>
      <c r="F1096">
        <v>2508994</v>
      </c>
      <c r="G1096" s="80" t="s">
        <v>488</v>
      </c>
      <c r="H1096" s="80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1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80" t="s">
        <v>169</v>
      </c>
      <c r="D1097" s="38">
        <v>4</v>
      </c>
      <c r="E1097" s="80" t="s">
        <v>169</v>
      </c>
      <c r="F1097">
        <v>2508993</v>
      </c>
      <c r="G1097" s="80" t="s">
        <v>487</v>
      </c>
      <c r="H1097" s="80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1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80" t="s">
        <v>169</v>
      </c>
      <c r="D1098" s="38">
        <v>4</v>
      </c>
      <c r="E1098" s="80" t="s">
        <v>169</v>
      </c>
      <c r="F1098">
        <v>2508992</v>
      </c>
      <c r="G1098" s="80" t="s">
        <v>486</v>
      </c>
      <c r="H1098" s="80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1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80" t="s">
        <v>169</v>
      </c>
      <c r="D1099" s="38">
        <v>4</v>
      </c>
      <c r="E1099" s="80" t="s">
        <v>169</v>
      </c>
      <c r="F1099">
        <v>2508991</v>
      </c>
      <c r="G1099" s="80" t="s">
        <v>485</v>
      </c>
      <c r="H1099" s="80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1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80" t="s">
        <v>169</v>
      </c>
      <c r="D1100" s="38">
        <v>4</v>
      </c>
      <c r="E1100" s="80" t="s">
        <v>169</v>
      </c>
      <c r="F1100">
        <v>2508990</v>
      </c>
      <c r="G1100" s="80" t="s">
        <v>484</v>
      </c>
      <c r="H1100" s="8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1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80" t="s">
        <v>169</v>
      </c>
      <c r="D1101" s="38">
        <v>4</v>
      </c>
      <c r="E1101" s="80" t="s">
        <v>169</v>
      </c>
      <c r="F1101">
        <v>1405025</v>
      </c>
      <c r="G1101" s="80" t="s">
        <v>189</v>
      </c>
      <c r="H1101" s="80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1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80" t="s">
        <v>169</v>
      </c>
      <c r="D1102" s="38">
        <v>4</v>
      </c>
      <c r="E1102" s="80" t="s">
        <v>169</v>
      </c>
      <c r="F1102">
        <v>2508988</v>
      </c>
      <c r="G1102" s="80" t="s">
        <v>469</v>
      </c>
      <c r="H1102" s="80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1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80" t="s">
        <v>169</v>
      </c>
      <c r="D1103" s="38">
        <v>4</v>
      </c>
      <c r="E1103" s="80" t="s">
        <v>169</v>
      </c>
      <c r="F1103">
        <v>2508987</v>
      </c>
      <c r="G1103" s="80" t="s">
        <v>305</v>
      </c>
      <c r="H1103" s="80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1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80" t="s">
        <v>169</v>
      </c>
      <c r="D1104" s="38">
        <v>4</v>
      </c>
      <c r="E1104" s="80" t="s">
        <v>169</v>
      </c>
      <c r="F1104">
        <v>2508986</v>
      </c>
      <c r="G1104" s="80" t="s">
        <v>709</v>
      </c>
      <c r="H1104" s="80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1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80" t="s">
        <v>169</v>
      </c>
      <c r="D1105" s="38">
        <v>4</v>
      </c>
      <c r="E1105" s="80" t="s">
        <v>169</v>
      </c>
      <c r="F1105">
        <v>2508985</v>
      </c>
      <c r="G1105" s="80" t="s">
        <v>304</v>
      </c>
      <c r="H1105" s="80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1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80" t="s">
        <v>169</v>
      </c>
      <c r="D1106" s="38">
        <v>4</v>
      </c>
      <c r="E1106" s="80" t="s">
        <v>169</v>
      </c>
      <c r="F1106">
        <v>2304002</v>
      </c>
      <c r="G1106" s="80" t="s">
        <v>212</v>
      </c>
      <c r="H1106" s="80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1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80" t="s">
        <v>169</v>
      </c>
      <c r="D1107" s="38">
        <v>4</v>
      </c>
      <c r="E1107" s="80" t="s">
        <v>169</v>
      </c>
      <c r="F1107">
        <v>307096</v>
      </c>
      <c r="G1107" s="80" t="s">
        <v>249</v>
      </c>
      <c r="H1107" s="80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1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80" t="s">
        <v>169</v>
      </c>
      <c r="D1108" s="38">
        <v>4</v>
      </c>
      <c r="E1108" s="80" t="s">
        <v>169</v>
      </c>
      <c r="F1108">
        <v>307033</v>
      </c>
      <c r="G1108" s="80" t="s">
        <v>248</v>
      </c>
      <c r="H1108" s="80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1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80" t="s">
        <v>169</v>
      </c>
      <c r="D1109" s="38">
        <v>4</v>
      </c>
      <c r="E1109" s="80" t="s">
        <v>169</v>
      </c>
      <c r="F1109">
        <v>307030</v>
      </c>
      <c r="G1109" s="80" t="s">
        <v>64</v>
      </c>
      <c r="H1109" s="80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1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80" t="s">
        <v>169</v>
      </c>
      <c r="D1110" s="38">
        <v>4</v>
      </c>
      <c r="E1110" s="80" t="s">
        <v>169</v>
      </c>
      <c r="F1110">
        <v>2302119</v>
      </c>
      <c r="G1110" s="80" t="s">
        <v>74</v>
      </c>
      <c r="H1110" s="8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1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80" t="s">
        <v>169</v>
      </c>
      <c r="D1111" s="38">
        <v>4</v>
      </c>
      <c r="E1111" s="80" t="s">
        <v>169</v>
      </c>
      <c r="F1111" t="s">
        <v>562</v>
      </c>
      <c r="G1111" s="80" t="s">
        <v>708</v>
      </c>
      <c r="H1111" s="80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1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80" t="s">
        <v>169</v>
      </c>
      <c r="D1112" s="38">
        <v>4</v>
      </c>
      <c r="E1112" s="80" t="s">
        <v>169</v>
      </c>
      <c r="F1112" t="s">
        <v>345</v>
      </c>
      <c r="G1112" s="80" t="s">
        <v>167</v>
      </c>
      <c r="H1112" s="80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1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80" t="s">
        <v>169</v>
      </c>
      <c r="D1113" s="38">
        <v>4</v>
      </c>
      <c r="E1113" s="80" t="s">
        <v>169</v>
      </c>
      <c r="F1113">
        <v>704022</v>
      </c>
      <c r="G1113" s="80" t="s">
        <v>330</v>
      </c>
      <c r="H1113" s="80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1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80" t="s">
        <v>169</v>
      </c>
      <c r="D1114" s="38">
        <v>4</v>
      </c>
      <c r="E1114" s="80" t="s">
        <v>169</v>
      </c>
      <c r="F1114">
        <v>704024</v>
      </c>
      <c r="G1114" s="80" t="s">
        <v>332</v>
      </c>
      <c r="H1114" s="80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1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80" t="s">
        <v>169</v>
      </c>
      <c r="D1115" s="38">
        <v>4</v>
      </c>
      <c r="E1115" s="80" t="s">
        <v>169</v>
      </c>
      <c r="F1115">
        <v>1103076</v>
      </c>
      <c r="G1115" s="80" t="s">
        <v>311</v>
      </c>
      <c r="H1115" s="80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1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80" t="s">
        <v>169</v>
      </c>
      <c r="D1116" s="38">
        <v>4</v>
      </c>
      <c r="E1116" s="80" t="s">
        <v>169</v>
      </c>
      <c r="F1116">
        <v>1103074</v>
      </c>
      <c r="G1116" s="80" t="s">
        <v>310</v>
      </c>
      <c r="H1116" s="80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1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80" t="s">
        <v>169</v>
      </c>
      <c r="D1117" s="38">
        <v>4</v>
      </c>
      <c r="E1117" s="80" t="s">
        <v>169</v>
      </c>
      <c r="F1117">
        <v>2302119</v>
      </c>
      <c r="G1117" s="80" t="s">
        <v>74</v>
      </c>
      <c r="H1117" s="80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1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80" t="s">
        <v>169</v>
      </c>
      <c r="D1118" s="38">
        <v>4</v>
      </c>
      <c r="E1118" s="80" t="s">
        <v>169</v>
      </c>
      <c r="F1118">
        <v>609008</v>
      </c>
      <c r="G1118" s="80" t="s">
        <v>57</v>
      </c>
      <c r="H1118" s="80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1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80" t="s">
        <v>169</v>
      </c>
      <c r="D1119" s="38">
        <v>4</v>
      </c>
      <c r="E1119" s="80" t="s">
        <v>169</v>
      </c>
      <c r="F1119">
        <v>1610023</v>
      </c>
      <c r="G1119" s="80" t="s">
        <v>351</v>
      </c>
      <c r="H1119" s="80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1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80" t="s">
        <v>169</v>
      </c>
      <c r="D1120" s="38">
        <v>4</v>
      </c>
      <c r="E1120" s="80" t="s">
        <v>169</v>
      </c>
      <c r="F1120">
        <v>2302017</v>
      </c>
      <c r="G1120" s="80" t="s">
        <v>156</v>
      </c>
      <c r="H1120" s="8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1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80" t="s">
        <v>169</v>
      </c>
      <c r="D1121" s="38">
        <v>4</v>
      </c>
      <c r="E1121" s="80" t="s">
        <v>169</v>
      </c>
      <c r="F1121">
        <v>407423</v>
      </c>
      <c r="G1121" s="80" t="s">
        <v>106</v>
      </c>
      <c r="H1121" s="80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1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80" t="s">
        <v>169</v>
      </c>
      <c r="D1122" s="38">
        <v>4</v>
      </c>
      <c r="E1122" s="80" t="s">
        <v>169</v>
      </c>
      <c r="F1122">
        <v>810007</v>
      </c>
      <c r="G1122" s="80" t="s">
        <v>235</v>
      </c>
      <c r="H1122" s="80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1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80" t="s">
        <v>169</v>
      </c>
      <c r="D1123" s="38">
        <v>4</v>
      </c>
      <c r="E1123" s="80" t="s">
        <v>169</v>
      </c>
      <c r="F1123">
        <v>404184</v>
      </c>
      <c r="G1123" s="80" t="s">
        <v>66</v>
      </c>
      <c r="H1123" s="80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1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80" t="s">
        <v>169</v>
      </c>
      <c r="D1124" s="38">
        <v>4</v>
      </c>
      <c r="E1124" s="80" t="s">
        <v>169</v>
      </c>
      <c r="F1124">
        <v>1103074</v>
      </c>
      <c r="G1124" s="80" t="s">
        <v>310</v>
      </c>
      <c r="H1124" s="80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1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80" t="s">
        <v>169</v>
      </c>
      <c r="D1125" s="38">
        <v>4</v>
      </c>
      <c r="E1125" s="80" t="s">
        <v>169</v>
      </c>
      <c r="F1125">
        <v>1103076</v>
      </c>
      <c r="G1125" s="80" t="s">
        <v>311</v>
      </c>
      <c r="H1125" s="80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1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80" t="s">
        <v>169</v>
      </c>
      <c r="D1126" s="38">
        <v>4</v>
      </c>
      <c r="E1126" s="80" t="s">
        <v>169</v>
      </c>
      <c r="F1126">
        <v>1802162</v>
      </c>
      <c r="G1126" s="80" t="s">
        <v>260</v>
      </c>
      <c r="H1126" s="80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1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80" t="s">
        <v>169</v>
      </c>
      <c r="D1127" s="38">
        <v>4</v>
      </c>
      <c r="E1127" s="80" t="s">
        <v>169</v>
      </c>
      <c r="F1127" t="s">
        <v>562</v>
      </c>
      <c r="G1127" s="80" t="s">
        <v>708</v>
      </c>
      <c r="H1127" s="80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1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80" t="s">
        <v>169</v>
      </c>
      <c r="D1128" s="38">
        <v>4</v>
      </c>
      <c r="E1128" s="80" t="s">
        <v>169</v>
      </c>
      <c r="F1128">
        <v>2304008</v>
      </c>
      <c r="G1128" s="80" t="s">
        <v>707</v>
      </c>
      <c r="H1128" s="80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1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80" t="s">
        <v>169</v>
      </c>
      <c r="D1129" s="38">
        <v>4</v>
      </c>
      <c r="E1129" s="80" t="s">
        <v>169</v>
      </c>
      <c r="F1129">
        <v>412260</v>
      </c>
      <c r="G1129" s="80" t="s">
        <v>41</v>
      </c>
      <c r="H1129" s="80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1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80" t="s">
        <v>169</v>
      </c>
      <c r="D1130" s="38">
        <v>4</v>
      </c>
      <c r="E1130" s="80" t="s">
        <v>169</v>
      </c>
      <c r="F1130">
        <v>412280</v>
      </c>
      <c r="G1130" s="80" t="s">
        <v>40</v>
      </c>
      <c r="H1130" s="8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1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80" t="s">
        <v>169</v>
      </c>
      <c r="D1131" s="38">
        <v>4</v>
      </c>
      <c r="E1131" s="80" t="s">
        <v>169</v>
      </c>
      <c r="F1131">
        <v>1901086</v>
      </c>
      <c r="G1131" s="80" t="s">
        <v>279</v>
      </c>
      <c r="H1131" s="80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1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80" t="s">
        <v>169</v>
      </c>
      <c r="D1132" s="38">
        <v>4</v>
      </c>
      <c r="E1132" s="80" t="s">
        <v>169</v>
      </c>
      <c r="F1132">
        <v>302044</v>
      </c>
      <c r="G1132" s="80" t="s">
        <v>247</v>
      </c>
      <c r="H1132" s="80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1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80" t="s">
        <v>169</v>
      </c>
      <c r="D1133" s="38">
        <v>4</v>
      </c>
      <c r="E1133" s="80" t="s">
        <v>169</v>
      </c>
      <c r="F1133">
        <v>1901505</v>
      </c>
      <c r="G1133" s="80" t="s">
        <v>27</v>
      </c>
      <c r="H1133" s="80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1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80" t="s">
        <v>169</v>
      </c>
      <c r="D1134" s="38">
        <v>4</v>
      </c>
      <c r="E1134" s="80" t="s">
        <v>169</v>
      </c>
      <c r="F1134" t="s">
        <v>21</v>
      </c>
      <c r="G1134" s="80" t="s">
        <v>22</v>
      </c>
      <c r="H1134" s="80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1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80" t="s">
        <v>169</v>
      </c>
      <c r="D1135" s="38">
        <v>4</v>
      </c>
      <c r="E1135" s="80" t="s">
        <v>169</v>
      </c>
      <c r="F1135">
        <v>407423</v>
      </c>
      <c r="G1135" s="80" t="s">
        <v>106</v>
      </c>
      <c r="H1135" s="80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1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80" t="s">
        <v>169</v>
      </c>
      <c r="D1136" s="38">
        <v>4</v>
      </c>
      <c r="E1136" s="80" t="s">
        <v>169</v>
      </c>
      <c r="F1136">
        <v>2302098</v>
      </c>
      <c r="G1136" s="80" t="s">
        <v>24</v>
      </c>
      <c r="H1136" s="80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1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80" t="s">
        <v>169</v>
      </c>
      <c r="D1137" s="38">
        <v>4</v>
      </c>
      <c r="E1137" s="80" t="s">
        <v>169</v>
      </c>
      <c r="F1137">
        <v>408014</v>
      </c>
      <c r="G1137" s="80" t="s">
        <v>108</v>
      </c>
      <c r="H1137" s="80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1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80" t="s">
        <v>169</v>
      </c>
      <c r="D1138" s="38">
        <v>4</v>
      </c>
      <c r="E1138" s="80" t="s">
        <v>169</v>
      </c>
      <c r="F1138">
        <v>410045</v>
      </c>
      <c r="G1138" s="80" t="s">
        <v>110</v>
      </c>
      <c r="H1138" s="80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1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80" t="s">
        <v>169</v>
      </c>
      <c r="D1139" s="38">
        <v>4</v>
      </c>
      <c r="E1139" s="80" t="s">
        <v>169</v>
      </c>
      <c r="F1139" t="s">
        <v>386</v>
      </c>
      <c r="G1139" s="80" t="s">
        <v>83</v>
      </c>
      <c r="H1139" s="80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1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80" t="s">
        <v>169</v>
      </c>
      <c r="D1140" s="38">
        <v>4</v>
      </c>
      <c r="E1140" s="80" t="s">
        <v>169</v>
      </c>
      <c r="F1140">
        <v>304049</v>
      </c>
      <c r="G1140" s="80" t="s">
        <v>318</v>
      </c>
      <c r="H1140" s="8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1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80" t="s">
        <v>169</v>
      </c>
      <c r="D1141" s="38">
        <v>4</v>
      </c>
      <c r="E1141" s="80" t="s">
        <v>169</v>
      </c>
      <c r="F1141">
        <v>412313</v>
      </c>
      <c r="G1141" s="80" t="s">
        <v>253</v>
      </c>
      <c r="H1141" s="80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1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80" t="s">
        <v>169</v>
      </c>
      <c r="D1142" s="38">
        <v>4</v>
      </c>
      <c r="E1142" s="80" t="s">
        <v>169</v>
      </c>
      <c r="F1142">
        <v>302054</v>
      </c>
      <c r="G1142" s="80" t="s">
        <v>356</v>
      </c>
      <c r="H1142" s="80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1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80" t="s">
        <v>169</v>
      </c>
      <c r="D1143" s="38">
        <v>4</v>
      </c>
      <c r="E1143" s="80" t="s">
        <v>169</v>
      </c>
      <c r="F1143">
        <v>701096</v>
      </c>
      <c r="G1143" s="80" t="s">
        <v>204</v>
      </c>
      <c r="H1143" s="80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1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80" t="s">
        <v>169</v>
      </c>
      <c r="D1144" s="38">
        <v>4</v>
      </c>
      <c r="E1144" s="80" t="s">
        <v>169</v>
      </c>
      <c r="F1144">
        <v>701043</v>
      </c>
      <c r="G1144" s="80" t="s">
        <v>197</v>
      </c>
      <c r="H1144" s="80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1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80" t="s">
        <v>169</v>
      </c>
      <c r="D1145" s="38">
        <v>4</v>
      </c>
      <c r="E1145" s="80" t="s">
        <v>169</v>
      </c>
      <c r="F1145">
        <v>408042</v>
      </c>
      <c r="G1145" s="80" t="s">
        <v>144</v>
      </c>
      <c r="H1145" s="80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1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80" t="s">
        <v>169</v>
      </c>
      <c r="D1146" s="38">
        <v>4</v>
      </c>
      <c r="E1146" s="80" t="s">
        <v>169</v>
      </c>
      <c r="F1146">
        <v>2103113</v>
      </c>
      <c r="G1146" s="80" t="s">
        <v>778</v>
      </c>
      <c r="H1146" s="80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1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80" t="s">
        <v>169</v>
      </c>
      <c r="D1147" s="38">
        <v>4</v>
      </c>
      <c r="E1147" s="80" t="s">
        <v>169</v>
      </c>
      <c r="F1147">
        <v>2302098</v>
      </c>
      <c r="G1147" s="80" t="s">
        <v>24</v>
      </c>
      <c r="H1147" s="80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1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80" t="s">
        <v>169</v>
      </c>
      <c r="D1148" s="38">
        <v>4</v>
      </c>
      <c r="E1148" s="80" t="s">
        <v>169</v>
      </c>
      <c r="F1148">
        <v>2302024</v>
      </c>
      <c r="G1148" s="80" t="s">
        <v>234</v>
      </c>
      <c r="H1148" s="80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1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80" t="s">
        <v>169</v>
      </c>
      <c r="D1149" s="38">
        <v>4</v>
      </c>
      <c r="E1149" s="80" t="s">
        <v>169</v>
      </c>
      <c r="F1149">
        <v>2302017</v>
      </c>
      <c r="G1149" s="80" t="s">
        <v>156</v>
      </c>
      <c r="H1149" s="80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1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80" t="s">
        <v>169</v>
      </c>
      <c r="D1150" s="38">
        <v>4</v>
      </c>
      <c r="E1150" s="80" t="s">
        <v>169</v>
      </c>
      <c r="F1150">
        <v>617016</v>
      </c>
      <c r="G1150" s="80" t="s">
        <v>133</v>
      </c>
      <c r="H1150" s="8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1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80" t="s">
        <v>169</v>
      </c>
      <c r="D1151" s="38">
        <v>4</v>
      </c>
      <c r="E1151" s="80" t="s">
        <v>169</v>
      </c>
      <c r="F1151">
        <v>617057</v>
      </c>
      <c r="G1151" s="80" t="s">
        <v>134</v>
      </c>
      <c r="H1151" s="80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1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80" t="s">
        <v>169</v>
      </c>
      <c r="D1152" s="38">
        <v>4</v>
      </c>
      <c r="E1152" s="80" t="s">
        <v>169</v>
      </c>
      <c r="F1152">
        <v>407423</v>
      </c>
      <c r="G1152" s="80" t="s">
        <v>106</v>
      </c>
      <c r="H1152" s="80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1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80" t="s">
        <v>169</v>
      </c>
      <c r="D1153" s="38">
        <v>4</v>
      </c>
      <c r="E1153" s="80" t="s">
        <v>169</v>
      </c>
      <c r="F1153">
        <v>407185</v>
      </c>
      <c r="G1153" s="80" t="s">
        <v>43</v>
      </c>
      <c r="H1153" s="80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1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80" t="s">
        <v>169</v>
      </c>
      <c r="D1154" s="38">
        <v>4</v>
      </c>
      <c r="E1154" s="80" t="s">
        <v>169</v>
      </c>
      <c r="F1154">
        <v>2302119</v>
      </c>
      <c r="G1154" s="80" t="s">
        <v>74</v>
      </c>
      <c r="H1154" s="80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1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80" t="s">
        <v>169</v>
      </c>
      <c r="D1155" s="38">
        <v>4</v>
      </c>
      <c r="E1155" s="80" t="s">
        <v>169</v>
      </c>
      <c r="F1155">
        <v>1103076</v>
      </c>
      <c r="G1155" s="80" t="s">
        <v>311</v>
      </c>
      <c r="H1155" s="80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1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80" t="s">
        <v>169</v>
      </c>
      <c r="D1156" s="38">
        <v>4</v>
      </c>
      <c r="E1156" s="80" t="s">
        <v>169</v>
      </c>
      <c r="F1156">
        <v>907031</v>
      </c>
      <c r="G1156" s="80" t="s">
        <v>256</v>
      </c>
      <c r="H1156" s="80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1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80" t="s">
        <v>169</v>
      </c>
      <c r="D1157" s="38">
        <v>4</v>
      </c>
      <c r="E1157" s="80" t="s">
        <v>169</v>
      </c>
      <c r="F1157">
        <v>412281</v>
      </c>
      <c r="G1157" s="80" t="s">
        <v>326</v>
      </c>
      <c r="H1157" s="80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1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80" t="s">
        <v>169</v>
      </c>
      <c r="D1158" s="38">
        <v>4</v>
      </c>
      <c r="E1158" s="80" t="s">
        <v>169</v>
      </c>
      <c r="F1158">
        <v>2302119</v>
      </c>
      <c r="G1158" s="80" t="s">
        <v>74</v>
      </c>
      <c r="H1158" s="80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1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80" t="s">
        <v>169</v>
      </c>
      <c r="D1159" s="38">
        <v>4</v>
      </c>
      <c r="E1159" s="80" t="s">
        <v>169</v>
      </c>
      <c r="F1159">
        <v>907034</v>
      </c>
      <c r="G1159" s="80" t="s">
        <v>256</v>
      </c>
      <c r="H1159" s="80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1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80" t="s">
        <v>169</v>
      </c>
      <c r="D1160" s="38">
        <v>4</v>
      </c>
      <c r="E1160" s="80" t="s">
        <v>169</v>
      </c>
      <c r="F1160">
        <v>1808156</v>
      </c>
      <c r="G1160" s="80" t="s">
        <v>277</v>
      </c>
      <c r="H1160" s="8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1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80" t="s">
        <v>169</v>
      </c>
      <c r="D1161" s="38">
        <v>4</v>
      </c>
      <c r="E1161" s="80" t="s">
        <v>169</v>
      </c>
      <c r="F1161">
        <v>1808006</v>
      </c>
      <c r="G1161" s="80" t="s">
        <v>194</v>
      </c>
      <c r="H1161" s="80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1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80" t="s">
        <v>169</v>
      </c>
      <c r="D1162" s="38">
        <v>4</v>
      </c>
      <c r="E1162" s="80" t="s">
        <v>169</v>
      </c>
      <c r="F1162">
        <v>1808003</v>
      </c>
      <c r="G1162" s="80" t="s">
        <v>195</v>
      </c>
      <c r="H1162" s="80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1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80" t="s">
        <v>169</v>
      </c>
      <c r="D1163" s="38">
        <v>4</v>
      </c>
      <c r="E1163" s="80" t="s">
        <v>169</v>
      </c>
      <c r="F1163">
        <v>1802517</v>
      </c>
      <c r="G1163" s="80" t="s">
        <v>141</v>
      </c>
      <c r="H1163" s="80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1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80" t="s">
        <v>169</v>
      </c>
      <c r="D1164" s="38">
        <v>4</v>
      </c>
      <c r="E1164" s="80" t="s">
        <v>169</v>
      </c>
      <c r="F1164">
        <v>1802172</v>
      </c>
      <c r="G1164" s="80" t="s">
        <v>266</v>
      </c>
      <c r="H1164" s="80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1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80" t="s">
        <v>169</v>
      </c>
      <c r="D1165" s="38">
        <v>4</v>
      </c>
      <c r="E1165" s="80" t="s">
        <v>169</v>
      </c>
      <c r="F1165">
        <v>1802171</v>
      </c>
      <c r="G1165" s="80" t="s">
        <v>265</v>
      </c>
      <c r="H1165" s="80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1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80" t="s">
        <v>169</v>
      </c>
      <c r="D1166" s="38">
        <v>4</v>
      </c>
      <c r="E1166" s="80" t="s">
        <v>169</v>
      </c>
      <c r="F1166">
        <v>1206002</v>
      </c>
      <c r="G1166" s="80" t="s">
        <v>192</v>
      </c>
      <c r="H1166" s="80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1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80" t="s">
        <v>169</v>
      </c>
      <c r="D1167" s="38">
        <v>4</v>
      </c>
      <c r="E1167" s="80" t="s">
        <v>169</v>
      </c>
      <c r="F1167">
        <v>412132</v>
      </c>
      <c r="G1167" s="80" t="s">
        <v>741</v>
      </c>
      <c r="H1167" s="80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1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80" t="s">
        <v>169</v>
      </c>
      <c r="D1168" s="38">
        <v>4</v>
      </c>
      <c r="E1168" s="80" t="s">
        <v>169</v>
      </c>
      <c r="F1168">
        <v>412280</v>
      </c>
      <c r="G1168" s="80" t="s">
        <v>40</v>
      </c>
      <c r="H1168" s="80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1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80" t="s">
        <v>169</v>
      </c>
      <c r="D1169" s="38">
        <v>4</v>
      </c>
      <c r="E1169" s="80" t="s">
        <v>169</v>
      </c>
      <c r="F1169">
        <v>412281</v>
      </c>
      <c r="G1169" s="80" t="s">
        <v>326</v>
      </c>
      <c r="H1169" s="80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1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80" t="s">
        <v>169</v>
      </c>
      <c r="D1170" s="38">
        <v>4</v>
      </c>
      <c r="E1170" s="80" t="s">
        <v>169</v>
      </c>
      <c r="F1170">
        <v>304101</v>
      </c>
      <c r="G1170" s="80" t="s">
        <v>17</v>
      </c>
      <c r="H1170" s="8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1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80" t="s">
        <v>169</v>
      </c>
      <c r="D1171" s="38">
        <v>4</v>
      </c>
      <c r="E1171" s="80" t="s">
        <v>169</v>
      </c>
      <c r="F1171">
        <v>407011</v>
      </c>
      <c r="G1171" s="80" t="s">
        <v>30</v>
      </c>
      <c r="H1171" s="80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1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80" t="s">
        <v>169</v>
      </c>
      <c r="D1172" s="38">
        <v>4</v>
      </c>
      <c r="E1172" s="80" t="s">
        <v>169</v>
      </c>
      <c r="F1172">
        <v>408042</v>
      </c>
      <c r="G1172" s="80" t="s">
        <v>144</v>
      </c>
      <c r="H1172" s="80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1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80" t="s">
        <v>169</v>
      </c>
      <c r="D1173" s="38">
        <v>4</v>
      </c>
      <c r="E1173" s="80" t="s">
        <v>169</v>
      </c>
      <c r="F1173">
        <v>304012</v>
      </c>
      <c r="G1173" s="80" t="s">
        <v>710</v>
      </c>
      <c r="H1173" s="80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1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80" t="s">
        <v>169</v>
      </c>
      <c r="D1174" s="38">
        <v>4</v>
      </c>
      <c r="E1174" s="80" t="s">
        <v>169</v>
      </c>
      <c r="F1174">
        <v>307032</v>
      </c>
      <c r="G1174" s="80" t="s">
        <v>186</v>
      </c>
      <c r="H1174" s="80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1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80" t="s">
        <v>169</v>
      </c>
      <c r="D1175" s="38">
        <v>4</v>
      </c>
      <c r="E1175" s="80" t="s">
        <v>169</v>
      </c>
      <c r="F1175">
        <v>705028</v>
      </c>
      <c r="G1175" s="80" t="s">
        <v>72</v>
      </c>
      <c r="H1175" s="80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1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80" t="s">
        <v>169</v>
      </c>
      <c r="D1176" s="38">
        <v>4</v>
      </c>
      <c r="E1176" s="80" t="s">
        <v>169</v>
      </c>
      <c r="F1176">
        <v>602255</v>
      </c>
      <c r="G1176" s="80" t="s">
        <v>203</v>
      </c>
      <c r="H1176" s="80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1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80" t="s">
        <v>169</v>
      </c>
      <c r="D1177" s="38">
        <v>4</v>
      </c>
      <c r="E1177" s="80" t="s">
        <v>169</v>
      </c>
      <c r="F1177">
        <v>602254</v>
      </c>
      <c r="G1177" s="80" t="s">
        <v>214</v>
      </c>
      <c r="H1177" s="80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1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80" t="s">
        <v>169</v>
      </c>
      <c r="D1178" s="38">
        <v>4</v>
      </c>
      <c r="E1178" s="80" t="s">
        <v>169</v>
      </c>
      <c r="F1178">
        <v>404184</v>
      </c>
      <c r="G1178" s="80" t="s">
        <v>66</v>
      </c>
      <c r="H1178" s="80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1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80" t="s">
        <v>169</v>
      </c>
      <c r="D1179" s="38">
        <v>4</v>
      </c>
      <c r="E1179" s="80" t="s">
        <v>169</v>
      </c>
      <c r="F1179">
        <v>2302119</v>
      </c>
      <c r="G1179" s="80" t="s">
        <v>74</v>
      </c>
      <c r="H1179" s="80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1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80" t="s">
        <v>169</v>
      </c>
      <c r="D1180" s="38">
        <v>4</v>
      </c>
      <c r="E1180" s="80" t="s">
        <v>169</v>
      </c>
      <c r="F1180">
        <v>407423</v>
      </c>
      <c r="G1180" s="80" t="s">
        <v>106</v>
      </c>
      <c r="H1180" s="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1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80" t="s">
        <v>169</v>
      </c>
      <c r="D1181" s="38">
        <v>4</v>
      </c>
      <c r="E1181" s="80" t="s">
        <v>169</v>
      </c>
      <c r="F1181">
        <v>609008</v>
      </c>
      <c r="G1181" s="80" t="s">
        <v>57</v>
      </c>
      <c r="H1181" s="80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1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80" t="s">
        <v>169</v>
      </c>
      <c r="D1182" s="38">
        <v>4</v>
      </c>
      <c r="E1182" s="80" t="s">
        <v>169</v>
      </c>
      <c r="F1182">
        <v>1610023</v>
      </c>
      <c r="G1182" s="80" t="s">
        <v>351</v>
      </c>
      <c r="H1182" s="80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1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80" t="s">
        <v>169</v>
      </c>
      <c r="D1183" s="38">
        <v>4</v>
      </c>
      <c r="E1183" s="80" t="s">
        <v>169</v>
      </c>
      <c r="F1183">
        <v>4212234</v>
      </c>
      <c r="G1183" s="80" t="s">
        <v>54</v>
      </c>
      <c r="H1183" s="80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1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80" t="s">
        <v>169</v>
      </c>
      <c r="D1184" s="38">
        <v>4</v>
      </c>
      <c r="E1184" s="80" t="s">
        <v>169</v>
      </c>
      <c r="F1184">
        <v>2304056</v>
      </c>
      <c r="G1184" s="80" t="s">
        <v>417</v>
      </c>
      <c r="H1184" s="80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1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80" t="s">
        <v>169</v>
      </c>
      <c r="D1185" s="38">
        <v>4</v>
      </c>
      <c r="E1185" s="80" t="s">
        <v>169</v>
      </c>
      <c r="F1185">
        <v>2302119</v>
      </c>
      <c r="G1185" s="80" t="s">
        <v>74</v>
      </c>
      <c r="H1185" s="80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1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80" t="s">
        <v>169</v>
      </c>
      <c r="D1186" s="38">
        <v>4</v>
      </c>
      <c r="E1186" s="80" t="s">
        <v>169</v>
      </c>
      <c r="F1186">
        <v>407049</v>
      </c>
      <c r="G1186" s="80" t="s">
        <v>232</v>
      </c>
      <c r="H1186" s="80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1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80" t="s">
        <v>169</v>
      </c>
      <c r="D1187" s="38">
        <v>4</v>
      </c>
      <c r="E1187" s="80" t="s">
        <v>169</v>
      </c>
      <c r="F1187">
        <v>412302</v>
      </c>
      <c r="G1187" s="80" t="s">
        <v>165</v>
      </c>
      <c r="H1187" s="80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1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80" t="s">
        <v>169</v>
      </c>
      <c r="D1188" s="38">
        <v>4</v>
      </c>
      <c r="E1188" s="80" t="s">
        <v>169</v>
      </c>
      <c r="F1188">
        <v>407427</v>
      </c>
      <c r="G1188" s="80" t="s">
        <v>172</v>
      </c>
      <c r="H1188" s="80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1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80" t="s">
        <v>169</v>
      </c>
      <c r="D1189" s="38">
        <v>4</v>
      </c>
      <c r="E1189" s="80" t="s">
        <v>169</v>
      </c>
      <c r="F1189">
        <v>302048</v>
      </c>
      <c r="G1189" s="80" t="s">
        <v>126</v>
      </c>
      <c r="H1189" s="80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1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80" t="s">
        <v>169</v>
      </c>
      <c r="D1190" s="38">
        <v>4</v>
      </c>
      <c r="E1190" s="80" t="s">
        <v>169</v>
      </c>
      <c r="F1190">
        <v>101010</v>
      </c>
      <c r="G1190" s="80" t="s">
        <v>780</v>
      </c>
      <c r="H1190" s="8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1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80" t="s">
        <v>169</v>
      </c>
      <c r="D1191" s="38">
        <v>5</v>
      </c>
      <c r="E1191" s="80" t="s">
        <v>169</v>
      </c>
      <c r="F1191" t="s">
        <v>562</v>
      </c>
      <c r="G1191" s="80" t="s">
        <v>708</v>
      </c>
      <c r="H1191" s="80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1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80" t="s">
        <v>169</v>
      </c>
      <c r="D1192" s="38">
        <v>5</v>
      </c>
      <c r="E1192" s="80" t="s">
        <v>169</v>
      </c>
      <c r="F1192">
        <v>1808148</v>
      </c>
      <c r="G1192" s="80" t="s">
        <v>276</v>
      </c>
      <c r="H1192" s="80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1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80" t="s">
        <v>169</v>
      </c>
      <c r="D1193" s="38">
        <v>5</v>
      </c>
      <c r="E1193" s="80" t="s">
        <v>169</v>
      </c>
      <c r="F1193">
        <v>1808145</v>
      </c>
      <c r="G1193" s="80" t="s">
        <v>273</v>
      </c>
      <c r="H1193" s="80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1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80" t="s">
        <v>169</v>
      </c>
      <c r="D1194" s="38">
        <v>5</v>
      </c>
      <c r="E1194" s="80" t="s">
        <v>169</v>
      </c>
      <c r="F1194">
        <v>1808144</v>
      </c>
      <c r="G1194" s="80" t="s">
        <v>272</v>
      </c>
      <c r="H1194" s="80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1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80" t="s">
        <v>169</v>
      </c>
      <c r="D1195" s="38">
        <v>5</v>
      </c>
      <c r="E1195" s="80" t="s">
        <v>169</v>
      </c>
      <c r="F1195">
        <v>407795</v>
      </c>
      <c r="G1195" s="80" t="s">
        <v>325</v>
      </c>
      <c r="H1195" s="80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1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80" t="s">
        <v>169</v>
      </c>
      <c r="D1196" s="38">
        <v>5</v>
      </c>
      <c r="E1196" s="80" t="s">
        <v>169</v>
      </c>
      <c r="F1196">
        <v>1808147</v>
      </c>
      <c r="G1196" s="80" t="s">
        <v>275</v>
      </c>
      <c r="H1196" s="80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1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80" t="s">
        <v>169</v>
      </c>
      <c r="D1197" s="38">
        <v>5</v>
      </c>
      <c r="E1197" s="80" t="s">
        <v>169</v>
      </c>
      <c r="F1197">
        <v>1802166</v>
      </c>
      <c r="G1197" s="80" t="s">
        <v>283</v>
      </c>
      <c r="H1197" s="80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1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80" t="s">
        <v>169</v>
      </c>
      <c r="D1198" s="38">
        <v>5</v>
      </c>
      <c r="E1198" s="80" t="s">
        <v>169</v>
      </c>
      <c r="F1198">
        <v>1703006</v>
      </c>
      <c r="G1198" s="80" t="s">
        <v>48</v>
      </c>
      <c r="H1198" s="80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1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80" t="s">
        <v>169</v>
      </c>
      <c r="D1199" s="38">
        <v>5</v>
      </c>
      <c r="E1199" s="80" t="s">
        <v>169</v>
      </c>
      <c r="F1199">
        <v>5316508</v>
      </c>
      <c r="G1199" s="80" t="s">
        <v>470</v>
      </c>
      <c r="H1199" s="80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1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80" t="s">
        <v>169</v>
      </c>
      <c r="D1200" s="38">
        <v>5</v>
      </c>
      <c r="E1200" s="80" t="s">
        <v>169</v>
      </c>
      <c r="F1200">
        <v>5316507</v>
      </c>
      <c r="G1200" s="80" t="s">
        <v>55</v>
      </c>
      <c r="H1200" s="8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1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80" t="s">
        <v>169</v>
      </c>
      <c r="D1201" s="38">
        <v>5</v>
      </c>
      <c r="E1201" s="80" t="s">
        <v>169</v>
      </c>
      <c r="F1201">
        <v>2505426</v>
      </c>
      <c r="G1201" s="80" t="s">
        <v>711</v>
      </c>
      <c r="H1201" s="80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1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80" t="s">
        <v>169</v>
      </c>
      <c r="D1202" s="38">
        <v>5</v>
      </c>
      <c r="E1202" s="80" t="s">
        <v>169</v>
      </c>
      <c r="F1202">
        <v>1802176</v>
      </c>
      <c r="G1202" s="80" t="s">
        <v>196</v>
      </c>
      <c r="H1202" s="80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1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80" t="s">
        <v>169</v>
      </c>
      <c r="D1203" s="38">
        <v>5</v>
      </c>
      <c r="E1203" s="80" t="s">
        <v>169</v>
      </c>
      <c r="F1203">
        <v>1802165</v>
      </c>
      <c r="G1203" s="80" t="s">
        <v>261</v>
      </c>
      <c r="H1203" s="80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1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80" t="s">
        <v>169</v>
      </c>
      <c r="D1204" s="38">
        <v>5</v>
      </c>
      <c r="E1204" s="80" t="s">
        <v>169</v>
      </c>
      <c r="F1204">
        <v>1701154</v>
      </c>
      <c r="G1204" s="80" t="s">
        <v>713</v>
      </c>
      <c r="H1204" s="80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1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80" t="s">
        <v>169</v>
      </c>
      <c r="D1205" s="38">
        <v>5</v>
      </c>
      <c r="E1205" s="80" t="s">
        <v>169</v>
      </c>
      <c r="F1205">
        <v>1802175</v>
      </c>
      <c r="G1205" s="80" t="s">
        <v>269</v>
      </c>
      <c r="H1205" s="80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1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80" t="s">
        <v>169</v>
      </c>
      <c r="D1206" s="38">
        <v>5</v>
      </c>
      <c r="E1206" s="80" t="s">
        <v>169</v>
      </c>
      <c r="F1206">
        <v>1802174</v>
      </c>
      <c r="G1206" s="80" t="s">
        <v>268</v>
      </c>
      <c r="H1206" s="80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1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80" t="s">
        <v>169</v>
      </c>
      <c r="D1207" s="38">
        <v>5</v>
      </c>
      <c r="E1207" s="80" t="s">
        <v>169</v>
      </c>
      <c r="F1207">
        <v>1802173</v>
      </c>
      <c r="G1207" s="80" t="s">
        <v>267</v>
      </c>
      <c r="H1207" s="80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1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80" t="s">
        <v>169</v>
      </c>
      <c r="D1208" s="38">
        <v>5</v>
      </c>
      <c r="E1208" s="80" t="s">
        <v>169</v>
      </c>
      <c r="F1208">
        <v>5316484</v>
      </c>
      <c r="G1208" s="80" t="s">
        <v>96</v>
      </c>
      <c r="H1208" s="80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1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80" t="s">
        <v>169</v>
      </c>
      <c r="D1209" s="38">
        <v>5</v>
      </c>
      <c r="E1209" s="80" t="s">
        <v>169</v>
      </c>
      <c r="F1209">
        <v>5316483</v>
      </c>
      <c r="G1209" s="80" t="s">
        <v>97</v>
      </c>
      <c r="H1209" s="80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1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80" t="s">
        <v>169</v>
      </c>
      <c r="D1210" s="38">
        <v>5</v>
      </c>
      <c r="E1210" s="80" t="s">
        <v>169</v>
      </c>
      <c r="F1210">
        <v>1802170</v>
      </c>
      <c r="G1210" s="80" t="s">
        <v>264</v>
      </c>
      <c r="H1210" s="8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1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80" t="s">
        <v>169</v>
      </c>
      <c r="D1211" s="38">
        <v>5</v>
      </c>
      <c r="E1211" s="80" t="s">
        <v>169</v>
      </c>
      <c r="F1211">
        <v>1802169</v>
      </c>
      <c r="G1211" s="80" t="s">
        <v>263</v>
      </c>
      <c r="H1211" s="80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1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80" t="s">
        <v>169</v>
      </c>
      <c r="D1212" s="38">
        <v>5</v>
      </c>
      <c r="E1212" s="80" t="s">
        <v>169</v>
      </c>
      <c r="F1212">
        <v>1801229</v>
      </c>
      <c r="G1212" s="80" t="s">
        <v>259</v>
      </c>
      <c r="H1212" s="80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1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80" t="s">
        <v>169</v>
      </c>
      <c r="D1213" s="38">
        <v>5</v>
      </c>
      <c r="E1213" s="80" t="s">
        <v>169</v>
      </c>
      <c r="F1213">
        <v>1802167</v>
      </c>
      <c r="G1213" s="80" t="s">
        <v>262</v>
      </c>
      <c r="H1213" s="80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1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80" t="s">
        <v>169</v>
      </c>
      <c r="D1214" s="38">
        <v>5</v>
      </c>
      <c r="E1214" s="80" t="s">
        <v>169</v>
      </c>
      <c r="F1214">
        <v>304101</v>
      </c>
      <c r="G1214" s="80" t="s">
        <v>17</v>
      </c>
      <c r="H1214" s="80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1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80" t="s">
        <v>169</v>
      </c>
      <c r="D1215" s="38">
        <v>5</v>
      </c>
      <c r="E1215" s="80" t="s">
        <v>169</v>
      </c>
      <c r="F1215">
        <v>302010</v>
      </c>
      <c r="G1215" s="80" t="s">
        <v>323</v>
      </c>
      <c r="H1215" s="80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1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80" t="s">
        <v>169</v>
      </c>
      <c r="D1216" s="38">
        <v>5</v>
      </c>
      <c r="E1216" s="80" t="s">
        <v>169</v>
      </c>
      <c r="F1216">
        <v>1801230</v>
      </c>
      <c r="G1216" s="80" t="s">
        <v>51</v>
      </c>
      <c r="H1216" s="80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1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80" t="s">
        <v>169</v>
      </c>
      <c r="D1217" s="38">
        <v>5</v>
      </c>
      <c r="E1217" s="80" t="s">
        <v>169</v>
      </c>
      <c r="F1217">
        <v>404745</v>
      </c>
      <c r="G1217" s="80" t="s">
        <v>444</v>
      </c>
      <c r="H1217" s="80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1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80" t="s">
        <v>169</v>
      </c>
      <c r="D1218" s="38">
        <v>5</v>
      </c>
      <c r="E1218" s="80" t="s">
        <v>169</v>
      </c>
      <c r="F1218">
        <v>1808156</v>
      </c>
      <c r="G1218" s="80" t="s">
        <v>277</v>
      </c>
      <c r="H1218" s="80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1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80" t="s">
        <v>169</v>
      </c>
      <c r="D1219" s="38">
        <v>5</v>
      </c>
      <c r="E1219" s="80" t="s">
        <v>169</v>
      </c>
      <c r="F1219">
        <v>1808006</v>
      </c>
      <c r="G1219" s="80" t="s">
        <v>194</v>
      </c>
      <c r="H1219" s="80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1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80" t="s">
        <v>169</v>
      </c>
      <c r="D1220" s="38">
        <v>5</v>
      </c>
      <c r="E1220" s="80" t="s">
        <v>169</v>
      </c>
      <c r="F1220">
        <v>1808003</v>
      </c>
      <c r="G1220" s="80" t="s">
        <v>195</v>
      </c>
      <c r="H1220" s="8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1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80" t="s">
        <v>169</v>
      </c>
      <c r="D1221" s="38">
        <v>5</v>
      </c>
      <c r="E1221" s="80" t="s">
        <v>169</v>
      </c>
      <c r="F1221">
        <v>1802172</v>
      </c>
      <c r="G1221" s="80" t="s">
        <v>266</v>
      </c>
      <c r="H1221" s="80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1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80" t="s">
        <v>169</v>
      </c>
      <c r="D1222" s="38">
        <v>5</v>
      </c>
      <c r="E1222" s="80" t="s">
        <v>169</v>
      </c>
      <c r="F1222">
        <v>1802171</v>
      </c>
      <c r="G1222" s="80" t="s">
        <v>265</v>
      </c>
      <c r="H1222" s="80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1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80" t="s">
        <v>169</v>
      </c>
      <c r="D1223" s="38">
        <v>5</v>
      </c>
      <c r="E1223" s="80" t="s">
        <v>169</v>
      </c>
      <c r="F1223">
        <v>1206002</v>
      </c>
      <c r="G1223" s="80" t="s">
        <v>192</v>
      </c>
      <c r="H1223" s="80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1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80" t="s">
        <v>169</v>
      </c>
      <c r="D1224" s="38">
        <v>5</v>
      </c>
      <c r="E1224" s="80" t="s">
        <v>169</v>
      </c>
      <c r="F1224">
        <v>304002</v>
      </c>
      <c r="G1224" s="80" t="s">
        <v>37</v>
      </c>
      <c r="H1224" s="80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1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80" t="s">
        <v>169</v>
      </c>
      <c r="D1225" s="38">
        <v>5</v>
      </c>
      <c r="E1225" s="80" t="s">
        <v>169</v>
      </c>
      <c r="F1225">
        <v>704079</v>
      </c>
      <c r="G1225" s="80" t="s">
        <v>209</v>
      </c>
      <c r="H1225" s="80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1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80" t="s">
        <v>169</v>
      </c>
      <c r="D1226" s="38">
        <v>5</v>
      </c>
      <c r="E1226" s="80" t="s">
        <v>169</v>
      </c>
      <c r="F1226">
        <v>617019</v>
      </c>
      <c r="G1226" s="80" t="s">
        <v>757</v>
      </c>
      <c r="H1226" s="80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1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80" t="s">
        <v>169</v>
      </c>
      <c r="D1227" s="38">
        <v>5</v>
      </c>
      <c r="E1227" s="80" t="s">
        <v>169</v>
      </c>
      <c r="F1227">
        <v>1103076</v>
      </c>
      <c r="G1227" s="80" t="s">
        <v>311</v>
      </c>
      <c r="H1227" s="80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1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80" t="s">
        <v>169</v>
      </c>
      <c r="D1228" s="38">
        <v>5</v>
      </c>
      <c r="E1228" s="80" t="s">
        <v>169</v>
      </c>
      <c r="F1228">
        <v>1103074</v>
      </c>
      <c r="G1228" s="80" t="s">
        <v>310</v>
      </c>
      <c r="H1228" s="80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1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80" t="s">
        <v>169</v>
      </c>
      <c r="D1229" s="38">
        <v>5</v>
      </c>
      <c r="E1229" s="80" t="s">
        <v>169</v>
      </c>
      <c r="F1229">
        <v>609008</v>
      </c>
      <c r="G1229" s="80" t="s">
        <v>57</v>
      </c>
      <c r="H1229" s="80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1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80" t="s">
        <v>169</v>
      </c>
      <c r="D1230" s="38">
        <v>5</v>
      </c>
      <c r="E1230" s="80" t="s">
        <v>169</v>
      </c>
      <c r="F1230">
        <v>601047</v>
      </c>
      <c r="G1230" s="80" t="s">
        <v>129</v>
      </c>
      <c r="H1230" s="8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1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80" t="s">
        <v>169</v>
      </c>
      <c r="D1231" s="38">
        <v>5</v>
      </c>
      <c r="E1231" s="80" t="s">
        <v>169</v>
      </c>
      <c r="F1231">
        <v>617016</v>
      </c>
      <c r="G1231" s="80" t="s">
        <v>133</v>
      </c>
      <c r="H1231" s="80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1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80" t="s">
        <v>169</v>
      </c>
      <c r="D1232" s="38">
        <v>5</v>
      </c>
      <c r="E1232" s="80" t="s">
        <v>169</v>
      </c>
      <c r="F1232">
        <v>617057</v>
      </c>
      <c r="G1232" s="80" t="s">
        <v>134</v>
      </c>
      <c r="H1232" s="80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1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80" t="s">
        <v>169</v>
      </c>
      <c r="D1233" s="38">
        <v>5</v>
      </c>
      <c r="E1233" s="80" t="s">
        <v>169</v>
      </c>
      <c r="F1233">
        <v>1803045</v>
      </c>
      <c r="G1233" s="80" t="s">
        <v>337</v>
      </c>
      <c r="H1233" s="80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1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80" t="s">
        <v>169</v>
      </c>
      <c r="D1234" s="38">
        <v>5</v>
      </c>
      <c r="E1234" s="80" t="s">
        <v>169</v>
      </c>
      <c r="F1234">
        <v>1803044</v>
      </c>
      <c r="G1234" s="80" t="s">
        <v>336</v>
      </c>
      <c r="H1234" s="80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1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80" t="s">
        <v>169</v>
      </c>
      <c r="D1235" s="38">
        <v>5</v>
      </c>
      <c r="E1235" s="80" t="s">
        <v>169</v>
      </c>
      <c r="F1235">
        <v>1610023</v>
      </c>
      <c r="G1235" s="80" t="s">
        <v>351</v>
      </c>
      <c r="H1235" s="80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1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80" t="s">
        <v>169</v>
      </c>
      <c r="D1236" s="38">
        <v>5</v>
      </c>
      <c r="E1236" s="80" t="s">
        <v>169</v>
      </c>
      <c r="F1236">
        <v>2508988</v>
      </c>
      <c r="G1236" s="80" t="s">
        <v>469</v>
      </c>
      <c r="H1236" s="80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1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80" t="s">
        <v>169</v>
      </c>
      <c r="D1237" s="38">
        <v>5</v>
      </c>
      <c r="E1237" s="80" t="s">
        <v>169</v>
      </c>
      <c r="F1237">
        <v>2508987</v>
      </c>
      <c r="G1237" s="80" t="s">
        <v>305</v>
      </c>
      <c r="H1237" s="80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1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80" t="s">
        <v>169</v>
      </c>
      <c r="D1238" s="38">
        <v>5</v>
      </c>
      <c r="E1238" s="80" t="s">
        <v>169</v>
      </c>
      <c r="F1238">
        <v>1902003</v>
      </c>
      <c r="G1238" s="80" t="s">
        <v>155</v>
      </c>
      <c r="H1238" s="80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1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80" t="s">
        <v>169</v>
      </c>
      <c r="D1239" s="38">
        <v>5</v>
      </c>
      <c r="E1239" s="80" t="s">
        <v>169</v>
      </c>
      <c r="F1239">
        <v>907034</v>
      </c>
      <c r="G1239" s="80" t="s">
        <v>256</v>
      </c>
      <c r="H1239" s="80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1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80" t="s">
        <v>169</v>
      </c>
      <c r="D1240" s="38">
        <v>5</v>
      </c>
      <c r="E1240" s="80" t="s">
        <v>169</v>
      </c>
      <c r="F1240">
        <v>2302119</v>
      </c>
      <c r="G1240" s="80" t="s">
        <v>74</v>
      </c>
      <c r="H1240" s="8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1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80" t="s">
        <v>169</v>
      </c>
      <c r="D1241" s="38">
        <v>5</v>
      </c>
      <c r="E1241" s="80" t="s">
        <v>169</v>
      </c>
      <c r="F1241">
        <v>1405039</v>
      </c>
      <c r="G1241" s="80" t="s">
        <v>314</v>
      </c>
      <c r="H1241" s="80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1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80" t="s">
        <v>169</v>
      </c>
      <c r="D1242" s="38">
        <v>5</v>
      </c>
      <c r="E1242" s="80" t="s">
        <v>169</v>
      </c>
      <c r="F1242">
        <v>1405040</v>
      </c>
      <c r="G1242" s="80" t="s">
        <v>451</v>
      </c>
      <c r="H1242" s="80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1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80" t="s">
        <v>169</v>
      </c>
      <c r="D1243" s="38">
        <v>5</v>
      </c>
      <c r="E1243" s="80" t="s">
        <v>169</v>
      </c>
      <c r="F1243">
        <v>407115</v>
      </c>
      <c r="G1243" s="80" t="s">
        <v>282</v>
      </c>
      <c r="H1243" s="80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1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80" t="s">
        <v>169</v>
      </c>
      <c r="D1244" s="38">
        <v>5</v>
      </c>
      <c r="E1244" s="80" t="s">
        <v>169</v>
      </c>
      <c r="F1244">
        <v>304049</v>
      </c>
      <c r="G1244" s="80" t="s">
        <v>318</v>
      </c>
      <c r="H1244" s="80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1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80" t="s">
        <v>169</v>
      </c>
      <c r="D1245" s="38">
        <v>5</v>
      </c>
      <c r="E1245" s="80" t="s">
        <v>169</v>
      </c>
      <c r="F1245">
        <v>407011</v>
      </c>
      <c r="G1245" s="80" t="s">
        <v>30</v>
      </c>
      <c r="H1245" s="80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1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80" t="s">
        <v>169</v>
      </c>
      <c r="D1246" s="38">
        <v>5</v>
      </c>
      <c r="E1246" s="80" t="s">
        <v>169</v>
      </c>
      <c r="F1246" t="s">
        <v>179</v>
      </c>
      <c r="G1246" s="80" t="s">
        <v>180</v>
      </c>
      <c r="H1246" s="80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1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80" t="s">
        <v>169</v>
      </c>
      <c r="D1247" s="38">
        <v>5</v>
      </c>
      <c r="E1247" s="80" t="s">
        <v>169</v>
      </c>
      <c r="F1247">
        <v>1901466</v>
      </c>
      <c r="G1247" s="80" t="s">
        <v>398</v>
      </c>
      <c r="H1247" s="80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1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80" t="s">
        <v>169</v>
      </c>
      <c r="D1248" s="38">
        <v>5</v>
      </c>
      <c r="E1248" s="80" t="s">
        <v>169</v>
      </c>
      <c r="F1248">
        <v>1901086</v>
      </c>
      <c r="G1248" s="80" t="s">
        <v>279</v>
      </c>
      <c r="H1248" s="80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1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80" t="s">
        <v>169</v>
      </c>
      <c r="D1249" s="38">
        <v>5</v>
      </c>
      <c r="E1249" s="80" t="s">
        <v>169</v>
      </c>
      <c r="F1249">
        <v>1901038</v>
      </c>
      <c r="G1249" s="80" t="s">
        <v>39</v>
      </c>
      <c r="H1249" s="80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1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80" t="s">
        <v>169</v>
      </c>
      <c r="D1250" s="38">
        <v>5</v>
      </c>
      <c r="E1250" s="80" t="s">
        <v>169</v>
      </c>
      <c r="F1250">
        <v>1901008</v>
      </c>
      <c r="G1250" s="80" t="s">
        <v>278</v>
      </c>
      <c r="H1250" s="8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1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80" t="s">
        <v>169</v>
      </c>
      <c r="D1251" s="38">
        <v>5</v>
      </c>
      <c r="E1251" s="80" t="s">
        <v>169</v>
      </c>
      <c r="F1251">
        <v>1902013</v>
      </c>
      <c r="G1251" s="80" t="s">
        <v>338</v>
      </c>
      <c r="H1251" s="80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1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80" t="s">
        <v>169</v>
      </c>
      <c r="D1252" s="38">
        <v>5</v>
      </c>
      <c r="E1252" s="80" t="s">
        <v>169</v>
      </c>
      <c r="F1252">
        <v>302046</v>
      </c>
      <c r="G1252" s="80" t="s">
        <v>115</v>
      </c>
      <c r="H1252" s="80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1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80" t="s">
        <v>169</v>
      </c>
      <c r="D1253" s="38">
        <v>5</v>
      </c>
      <c r="E1253" s="80" t="s">
        <v>169</v>
      </c>
      <c r="F1253">
        <v>302010</v>
      </c>
      <c r="G1253" s="80" t="s">
        <v>323</v>
      </c>
      <c r="H1253" s="80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1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80" t="s">
        <v>169</v>
      </c>
      <c r="D1254" s="38">
        <v>5</v>
      </c>
      <c r="E1254" s="80" t="s">
        <v>169</v>
      </c>
      <c r="F1254">
        <v>701096</v>
      </c>
      <c r="G1254" s="80" t="s">
        <v>204</v>
      </c>
      <c r="H1254" s="80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1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80" t="s">
        <v>169</v>
      </c>
      <c r="D1255" s="38">
        <v>5</v>
      </c>
      <c r="E1255" s="80" t="s">
        <v>169</v>
      </c>
      <c r="F1255">
        <v>1805340</v>
      </c>
      <c r="G1255" s="80" t="s">
        <v>298</v>
      </c>
      <c r="H1255" s="80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1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80" t="s">
        <v>169</v>
      </c>
      <c r="D1256" s="38">
        <v>5</v>
      </c>
      <c r="E1256" s="80" t="s">
        <v>169</v>
      </c>
      <c r="F1256">
        <v>2302119</v>
      </c>
      <c r="G1256" s="80" t="s">
        <v>74</v>
      </c>
      <c r="H1256" s="80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1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80" t="s">
        <v>169</v>
      </c>
      <c r="D1257" s="38">
        <v>5</v>
      </c>
      <c r="E1257" s="80" t="s">
        <v>169</v>
      </c>
      <c r="F1257">
        <v>2505058</v>
      </c>
      <c r="G1257" s="80" t="s">
        <v>142</v>
      </c>
      <c r="H1257" s="80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1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80" t="s">
        <v>169</v>
      </c>
      <c r="D1258" s="38">
        <v>5</v>
      </c>
      <c r="E1258" s="80" t="s">
        <v>169</v>
      </c>
      <c r="F1258">
        <v>412132</v>
      </c>
      <c r="G1258" s="80" t="s">
        <v>741</v>
      </c>
      <c r="H1258" s="80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1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80" t="s">
        <v>169</v>
      </c>
      <c r="D1259" s="38">
        <v>5</v>
      </c>
      <c r="E1259" s="80" t="s">
        <v>169</v>
      </c>
      <c r="F1259">
        <v>407185</v>
      </c>
      <c r="G1259" s="80" t="s">
        <v>43</v>
      </c>
      <c r="H1259" s="80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1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80" t="s">
        <v>169</v>
      </c>
      <c r="D1260" s="38">
        <v>5</v>
      </c>
      <c r="E1260" s="80" t="s">
        <v>169</v>
      </c>
      <c r="F1260">
        <v>407423</v>
      </c>
      <c r="G1260" s="80" t="s">
        <v>106</v>
      </c>
      <c r="H1260" s="8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1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80" t="s">
        <v>169</v>
      </c>
      <c r="D1261" s="38">
        <v>5</v>
      </c>
      <c r="E1261" s="80" t="s">
        <v>169</v>
      </c>
      <c r="F1261">
        <v>617057</v>
      </c>
      <c r="G1261" s="80" t="s">
        <v>134</v>
      </c>
      <c r="H1261" s="80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1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80" t="s">
        <v>169</v>
      </c>
      <c r="D1262" s="38">
        <v>5</v>
      </c>
      <c r="E1262" s="80" t="s">
        <v>169</v>
      </c>
      <c r="F1262">
        <v>407166</v>
      </c>
      <c r="G1262" s="80" t="s">
        <v>783</v>
      </c>
      <c r="H1262" s="80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1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80" t="s">
        <v>169</v>
      </c>
      <c r="D1263" s="38">
        <v>5</v>
      </c>
      <c r="E1263" s="80" t="s">
        <v>169</v>
      </c>
      <c r="F1263" t="s">
        <v>463</v>
      </c>
      <c r="G1263" s="80" t="s">
        <v>453</v>
      </c>
      <c r="H1263" s="80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1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80" t="s">
        <v>169</v>
      </c>
      <c r="D1264" s="38">
        <v>5</v>
      </c>
      <c r="E1264" s="80" t="s">
        <v>169</v>
      </c>
      <c r="F1264">
        <v>302028</v>
      </c>
      <c r="G1264" s="80" t="s">
        <v>246</v>
      </c>
      <c r="H1264" s="80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1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80" t="s">
        <v>169</v>
      </c>
      <c r="D1265" s="38">
        <v>5</v>
      </c>
      <c r="E1265" s="80" t="s">
        <v>169</v>
      </c>
      <c r="F1265">
        <v>302054</v>
      </c>
      <c r="G1265" s="80" t="s">
        <v>356</v>
      </c>
      <c r="H1265" s="80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1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80" t="s">
        <v>169</v>
      </c>
      <c r="D1266" s="38">
        <v>5</v>
      </c>
      <c r="E1266" s="80" t="s">
        <v>169</v>
      </c>
      <c r="F1266">
        <v>304007</v>
      </c>
      <c r="G1266" s="80" t="s">
        <v>80</v>
      </c>
      <c r="H1266" s="80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1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80" t="s">
        <v>169</v>
      </c>
      <c r="D1267" s="38">
        <v>5</v>
      </c>
      <c r="E1267" s="80" t="s">
        <v>169</v>
      </c>
      <c r="F1267">
        <v>2304056</v>
      </c>
      <c r="G1267" s="80" t="s">
        <v>417</v>
      </c>
      <c r="H1267" s="80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1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80" t="s">
        <v>169</v>
      </c>
      <c r="D1268" s="38">
        <v>5</v>
      </c>
      <c r="E1268" s="80" t="s">
        <v>169</v>
      </c>
      <c r="F1268">
        <v>2304003</v>
      </c>
      <c r="G1268" s="80" t="s">
        <v>132</v>
      </c>
      <c r="H1268" s="80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1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80" t="s">
        <v>169</v>
      </c>
      <c r="D1269" s="38">
        <v>5</v>
      </c>
      <c r="E1269" s="80" t="s">
        <v>169</v>
      </c>
      <c r="F1269">
        <v>1808156</v>
      </c>
      <c r="G1269" s="80" t="s">
        <v>277</v>
      </c>
      <c r="H1269" s="80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1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80" t="s">
        <v>169</v>
      </c>
      <c r="D1270" s="38">
        <v>5</v>
      </c>
      <c r="E1270" s="80" t="s">
        <v>169</v>
      </c>
      <c r="F1270">
        <v>1808006</v>
      </c>
      <c r="G1270" s="80" t="s">
        <v>194</v>
      </c>
      <c r="H1270" s="8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1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80" t="s">
        <v>169</v>
      </c>
      <c r="D1271" s="38">
        <v>5</v>
      </c>
      <c r="E1271" s="80" t="s">
        <v>169</v>
      </c>
      <c r="F1271">
        <v>1808003</v>
      </c>
      <c r="G1271" s="80" t="s">
        <v>195</v>
      </c>
      <c r="H1271" s="80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1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80" t="s">
        <v>169</v>
      </c>
      <c r="D1272" s="38">
        <v>5</v>
      </c>
      <c r="E1272" s="80" t="s">
        <v>169</v>
      </c>
      <c r="F1272">
        <v>1802172</v>
      </c>
      <c r="G1272" s="80" t="s">
        <v>266</v>
      </c>
      <c r="H1272" s="80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1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80" t="s">
        <v>169</v>
      </c>
      <c r="D1273" s="38">
        <v>5</v>
      </c>
      <c r="E1273" s="80" t="s">
        <v>169</v>
      </c>
      <c r="F1273">
        <v>1802171</v>
      </c>
      <c r="G1273" s="80" t="s">
        <v>265</v>
      </c>
      <c r="H1273" s="80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1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80" t="s">
        <v>169</v>
      </c>
      <c r="D1274" s="38">
        <v>5</v>
      </c>
      <c r="E1274" s="80" t="s">
        <v>169</v>
      </c>
      <c r="F1274">
        <v>1206002</v>
      </c>
      <c r="G1274" s="80" t="s">
        <v>192</v>
      </c>
      <c r="H1274" s="80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1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80" t="s">
        <v>169</v>
      </c>
      <c r="D1275" s="38">
        <v>5</v>
      </c>
      <c r="E1275" s="80" t="s">
        <v>169</v>
      </c>
      <c r="F1275">
        <v>704079</v>
      </c>
      <c r="G1275" s="80" t="s">
        <v>209</v>
      </c>
      <c r="H1275" s="80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1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80" t="s">
        <v>169</v>
      </c>
      <c r="D1276" s="38">
        <v>5</v>
      </c>
      <c r="E1276" s="80" t="s">
        <v>169</v>
      </c>
      <c r="F1276">
        <v>2304008</v>
      </c>
      <c r="G1276" s="80" t="s">
        <v>707</v>
      </c>
      <c r="H1276" s="80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1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80" t="s">
        <v>169</v>
      </c>
      <c r="D1277" s="38">
        <v>5</v>
      </c>
      <c r="E1277" s="80" t="s">
        <v>169</v>
      </c>
      <c r="F1277">
        <v>307033</v>
      </c>
      <c r="G1277" s="80" t="s">
        <v>248</v>
      </c>
      <c r="H1277" s="80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1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80" t="s">
        <v>169</v>
      </c>
      <c r="D1278" s="38">
        <v>5</v>
      </c>
      <c r="E1278" s="80" t="s">
        <v>169</v>
      </c>
      <c r="F1278">
        <v>307096</v>
      </c>
      <c r="G1278" s="80" t="s">
        <v>249</v>
      </c>
      <c r="H1278" s="80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1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80" t="s">
        <v>169</v>
      </c>
      <c r="D1279" s="38">
        <v>5</v>
      </c>
      <c r="E1279" s="80" t="s">
        <v>169</v>
      </c>
      <c r="F1279">
        <v>617057</v>
      </c>
      <c r="G1279" s="80" t="s">
        <v>134</v>
      </c>
      <c r="H1279" s="80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1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80" t="s">
        <v>169</v>
      </c>
      <c r="D1280" s="38">
        <v>5</v>
      </c>
      <c r="E1280" s="80" t="s">
        <v>169</v>
      </c>
      <c r="F1280">
        <v>617016</v>
      </c>
      <c r="G1280" s="80" t="s">
        <v>133</v>
      </c>
      <c r="H1280" s="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1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80" t="s">
        <v>169</v>
      </c>
      <c r="D1281" s="38">
        <v>5</v>
      </c>
      <c r="E1281" s="80" t="s">
        <v>169</v>
      </c>
      <c r="F1281">
        <v>408034</v>
      </c>
      <c r="G1281" s="80" t="s">
        <v>250</v>
      </c>
      <c r="H1281" s="80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1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80" t="s">
        <v>169</v>
      </c>
      <c r="D1282" s="38">
        <v>5</v>
      </c>
      <c r="E1282" s="80" t="s">
        <v>169</v>
      </c>
      <c r="F1282" t="s">
        <v>345</v>
      </c>
      <c r="G1282" s="80" t="s">
        <v>167</v>
      </c>
      <c r="H1282" s="80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1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80" t="s">
        <v>169</v>
      </c>
      <c r="D1283" s="38">
        <v>5</v>
      </c>
      <c r="E1283" s="80" t="s">
        <v>169</v>
      </c>
      <c r="F1283">
        <v>408042</v>
      </c>
      <c r="G1283" s="80" t="s">
        <v>144</v>
      </c>
      <c r="H1283" s="80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1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80" t="s">
        <v>169</v>
      </c>
      <c r="D1284" s="38">
        <v>5</v>
      </c>
      <c r="E1284" s="80" t="s">
        <v>169</v>
      </c>
      <c r="F1284">
        <v>304007</v>
      </c>
      <c r="G1284" s="80" t="s">
        <v>80</v>
      </c>
      <c r="H1284" s="80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1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80" t="s">
        <v>169</v>
      </c>
      <c r="D1285" s="38">
        <v>5</v>
      </c>
      <c r="E1285" s="80" t="s">
        <v>169</v>
      </c>
      <c r="F1285">
        <v>302046</v>
      </c>
      <c r="G1285" s="80" t="s">
        <v>115</v>
      </c>
      <c r="H1285" s="80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1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80" t="s">
        <v>169</v>
      </c>
      <c r="D1286" s="38">
        <v>5</v>
      </c>
      <c r="E1286" s="80" t="s">
        <v>169</v>
      </c>
      <c r="F1286">
        <v>409011</v>
      </c>
      <c r="G1286" s="80" t="s">
        <v>251</v>
      </c>
      <c r="H1286" s="80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1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80" t="s">
        <v>169</v>
      </c>
      <c r="D1287" s="38">
        <v>5</v>
      </c>
      <c r="E1287" s="80" t="s">
        <v>169</v>
      </c>
      <c r="F1287" t="s">
        <v>231</v>
      </c>
      <c r="G1287" s="80" t="s">
        <v>180</v>
      </c>
      <c r="H1287" s="80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1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80" t="s">
        <v>169</v>
      </c>
      <c r="D1288" s="38">
        <v>5</v>
      </c>
      <c r="E1288" s="80" t="s">
        <v>169</v>
      </c>
      <c r="F1288">
        <v>2302098</v>
      </c>
      <c r="G1288" s="80" t="s">
        <v>24</v>
      </c>
      <c r="H1288" s="80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1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80" t="s">
        <v>169</v>
      </c>
      <c r="D1289" s="38">
        <v>5</v>
      </c>
      <c r="E1289" s="80" t="s">
        <v>169</v>
      </c>
      <c r="F1289">
        <v>412313</v>
      </c>
      <c r="G1289" s="80" t="s">
        <v>253</v>
      </c>
      <c r="H1289" s="80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1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80" t="s">
        <v>169</v>
      </c>
      <c r="D1290" s="38">
        <v>5</v>
      </c>
      <c r="E1290" s="80" t="s">
        <v>169</v>
      </c>
      <c r="F1290">
        <v>407011</v>
      </c>
      <c r="G1290" s="80" t="s">
        <v>30</v>
      </c>
      <c r="H1290" s="8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1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80" t="s">
        <v>169</v>
      </c>
      <c r="D1291" s="38">
        <v>5</v>
      </c>
      <c r="E1291" s="80" t="s">
        <v>169</v>
      </c>
      <c r="F1291" t="s">
        <v>21</v>
      </c>
      <c r="G1291" s="80" t="s">
        <v>22</v>
      </c>
      <c r="H1291" s="80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1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80" t="s">
        <v>169</v>
      </c>
      <c r="D1292" s="38">
        <v>5</v>
      </c>
      <c r="E1292" s="80" t="s">
        <v>169</v>
      </c>
      <c r="F1292">
        <v>407423</v>
      </c>
      <c r="G1292" s="80" t="s">
        <v>106</v>
      </c>
      <c r="H1292" s="80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1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80" t="s">
        <v>169</v>
      </c>
      <c r="D1293" s="38">
        <v>5</v>
      </c>
      <c r="E1293" s="80" t="s">
        <v>169</v>
      </c>
      <c r="F1293">
        <v>1902013</v>
      </c>
      <c r="G1293" s="80" t="s">
        <v>338</v>
      </c>
      <c r="H1293" s="80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1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80" t="s">
        <v>169</v>
      </c>
      <c r="D1294" s="38">
        <v>5</v>
      </c>
      <c r="E1294" s="80" t="s">
        <v>169</v>
      </c>
      <c r="F1294">
        <v>304049</v>
      </c>
      <c r="G1294" s="80" t="s">
        <v>318</v>
      </c>
      <c r="H1294" s="80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1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80" t="s">
        <v>169</v>
      </c>
      <c r="D1295" s="38">
        <v>5</v>
      </c>
      <c r="E1295" s="80" t="s">
        <v>169</v>
      </c>
      <c r="F1295">
        <v>5309018</v>
      </c>
      <c r="G1295" s="80" t="s">
        <v>112</v>
      </c>
      <c r="H1295" s="80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1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80" t="s">
        <v>169</v>
      </c>
      <c r="D1296" s="38">
        <v>5</v>
      </c>
      <c r="E1296" s="80" t="s">
        <v>169</v>
      </c>
      <c r="F1296">
        <v>1902003</v>
      </c>
      <c r="G1296" s="80" t="s">
        <v>155</v>
      </c>
      <c r="H1296" s="80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1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80" t="s">
        <v>169</v>
      </c>
      <c r="D1297" s="38">
        <v>5</v>
      </c>
      <c r="E1297" s="80" t="s">
        <v>169</v>
      </c>
      <c r="F1297">
        <v>410045</v>
      </c>
      <c r="G1297" s="80" t="s">
        <v>110</v>
      </c>
      <c r="H1297" s="80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1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80" t="s">
        <v>169</v>
      </c>
      <c r="D1298" s="38">
        <v>5</v>
      </c>
      <c r="E1298" s="80" t="s">
        <v>169</v>
      </c>
      <c r="F1298" t="s">
        <v>386</v>
      </c>
      <c r="G1298" s="80" t="s">
        <v>83</v>
      </c>
      <c r="H1298" s="80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1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80" t="s">
        <v>169</v>
      </c>
      <c r="D1299" s="38">
        <v>5</v>
      </c>
      <c r="E1299" s="80" t="s">
        <v>169</v>
      </c>
      <c r="F1299">
        <v>701043</v>
      </c>
      <c r="G1299" s="80" t="s">
        <v>197</v>
      </c>
      <c r="H1299" s="80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1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80" t="s">
        <v>169</v>
      </c>
      <c r="D1300" s="38">
        <v>5</v>
      </c>
      <c r="E1300" s="80" t="s">
        <v>169</v>
      </c>
      <c r="F1300">
        <v>304101</v>
      </c>
      <c r="G1300" s="80" t="s">
        <v>17</v>
      </c>
      <c r="H1300" s="8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1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80" t="s">
        <v>169</v>
      </c>
      <c r="D1301" s="38">
        <v>5</v>
      </c>
      <c r="E1301" s="80" t="s">
        <v>169</v>
      </c>
      <c r="F1301">
        <v>412281</v>
      </c>
      <c r="G1301" s="80" t="s">
        <v>326</v>
      </c>
      <c r="H1301" s="80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1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80" t="s">
        <v>169</v>
      </c>
      <c r="D1302" s="38">
        <v>5</v>
      </c>
      <c r="E1302" s="80" t="s">
        <v>169</v>
      </c>
      <c r="F1302">
        <v>412280</v>
      </c>
      <c r="G1302" s="80" t="s">
        <v>40</v>
      </c>
      <c r="H1302" s="80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1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80" t="s">
        <v>169</v>
      </c>
      <c r="D1303" s="38">
        <v>5</v>
      </c>
      <c r="E1303" s="80" t="s">
        <v>169</v>
      </c>
      <c r="F1303">
        <v>302048</v>
      </c>
      <c r="G1303" s="80" t="s">
        <v>126</v>
      </c>
      <c r="H1303" s="80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1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80" t="s">
        <v>169</v>
      </c>
      <c r="D1304" s="38">
        <v>5</v>
      </c>
      <c r="E1304" s="80" t="s">
        <v>169</v>
      </c>
      <c r="F1304">
        <v>1902014</v>
      </c>
      <c r="G1304" s="80" t="s">
        <v>316</v>
      </c>
      <c r="H1304" s="80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1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80" t="s">
        <v>169</v>
      </c>
      <c r="D1305" s="38">
        <v>4</v>
      </c>
      <c r="E1305" s="80" t="s">
        <v>169</v>
      </c>
      <c r="F1305">
        <v>1207210</v>
      </c>
      <c r="G1305" s="80" t="s">
        <v>784</v>
      </c>
      <c r="H1305" s="80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1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80" t="s">
        <v>169</v>
      </c>
      <c r="D1306" s="38">
        <v>4</v>
      </c>
      <c r="E1306" s="80" t="s">
        <v>169</v>
      </c>
      <c r="F1306">
        <v>1207210</v>
      </c>
      <c r="G1306" s="80" t="s">
        <v>786</v>
      </c>
      <c r="H1306" s="80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1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80" t="s">
        <v>169</v>
      </c>
      <c r="D1307" s="38">
        <v>5</v>
      </c>
      <c r="E1307" s="80" t="s">
        <v>169</v>
      </c>
      <c r="F1307" t="s">
        <v>787</v>
      </c>
      <c r="G1307" s="80" t="s">
        <v>95</v>
      </c>
      <c r="H1307" s="80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1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80" t="s">
        <v>169</v>
      </c>
      <c r="D1308" s="38">
        <v>5</v>
      </c>
      <c r="E1308" s="80" t="s">
        <v>169</v>
      </c>
      <c r="F1308">
        <v>1802659</v>
      </c>
      <c r="G1308" s="80" t="s">
        <v>161</v>
      </c>
      <c r="H1308" s="80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1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80" t="s">
        <v>169</v>
      </c>
      <c r="D1309" s="38">
        <v>5</v>
      </c>
      <c r="E1309" s="80" t="s">
        <v>169</v>
      </c>
      <c r="F1309">
        <v>412016</v>
      </c>
      <c r="G1309" s="80" t="s">
        <v>722</v>
      </c>
      <c r="H1309" s="80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1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80" t="s">
        <v>169</v>
      </c>
      <c r="D1310" s="38">
        <v>5</v>
      </c>
      <c r="E1310" s="80" t="s">
        <v>169</v>
      </c>
      <c r="F1310">
        <v>1610023</v>
      </c>
      <c r="G1310" s="80" t="s">
        <v>351</v>
      </c>
      <c r="H1310" s="8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1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80" t="s">
        <v>169</v>
      </c>
      <c r="D1311" s="38">
        <v>5</v>
      </c>
      <c r="E1311" s="80" t="s">
        <v>169</v>
      </c>
      <c r="F1311">
        <v>1901008</v>
      </c>
      <c r="G1311" s="80" t="s">
        <v>278</v>
      </c>
      <c r="H1311" s="80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1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80" t="s">
        <v>169</v>
      </c>
      <c r="D1312" s="38">
        <v>5</v>
      </c>
      <c r="E1312" s="80" t="s">
        <v>169</v>
      </c>
      <c r="F1312">
        <v>1801230</v>
      </c>
      <c r="G1312" s="80" t="s">
        <v>51</v>
      </c>
      <c r="H1312" s="80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1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80" t="s">
        <v>169</v>
      </c>
      <c r="D1313" s="38">
        <v>5</v>
      </c>
      <c r="E1313" s="80" t="s">
        <v>169</v>
      </c>
      <c r="F1313">
        <v>2304003</v>
      </c>
      <c r="G1313" s="80" t="s">
        <v>132</v>
      </c>
      <c r="H1313" s="80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1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80" t="s">
        <v>169</v>
      </c>
      <c r="D1314" s="38">
        <v>5</v>
      </c>
      <c r="E1314" s="80" t="s">
        <v>169</v>
      </c>
      <c r="F1314">
        <v>701096</v>
      </c>
      <c r="G1314" s="80" t="s">
        <v>204</v>
      </c>
      <c r="H1314" s="80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1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80" t="s">
        <v>169</v>
      </c>
      <c r="D1315" s="38">
        <v>5</v>
      </c>
      <c r="E1315" s="80" t="s">
        <v>169</v>
      </c>
      <c r="F1315">
        <v>701040</v>
      </c>
      <c r="G1315" s="80" t="s">
        <v>19</v>
      </c>
      <c r="H1315" s="80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1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80" t="s">
        <v>169</v>
      </c>
      <c r="D1316" s="38">
        <v>5</v>
      </c>
      <c r="E1316" s="80" t="s">
        <v>169</v>
      </c>
      <c r="F1316">
        <v>304101</v>
      </c>
      <c r="G1316" s="80" t="s">
        <v>17</v>
      </c>
      <c r="H1316" s="80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1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80" t="s">
        <v>169</v>
      </c>
      <c r="D1317" s="38">
        <v>5</v>
      </c>
      <c r="E1317" s="80" t="s">
        <v>169</v>
      </c>
      <c r="F1317">
        <v>304007</v>
      </c>
      <c r="G1317" s="80" t="s">
        <v>80</v>
      </c>
      <c r="H1317" s="80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1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80" t="s">
        <v>169</v>
      </c>
      <c r="D1318" s="38">
        <v>5</v>
      </c>
      <c r="E1318" s="80" t="s">
        <v>169</v>
      </c>
      <c r="F1318">
        <v>1901086</v>
      </c>
      <c r="G1318" s="80" t="s">
        <v>279</v>
      </c>
      <c r="H1318" s="80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1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80" t="s">
        <v>169</v>
      </c>
      <c r="D1319" s="38">
        <v>5</v>
      </c>
      <c r="E1319" s="80" t="s">
        <v>169</v>
      </c>
      <c r="F1319">
        <v>1901008</v>
      </c>
      <c r="G1319" s="80" t="s">
        <v>278</v>
      </c>
      <c r="H1319" s="80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1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80" t="s">
        <v>169</v>
      </c>
      <c r="D1320" s="38">
        <v>5</v>
      </c>
      <c r="E1320" s="80" t="s">
        <v>169</v>
      </c>
      <c r="F1320">
        <v>704079</v>
      </c>
      <c r="G1320" s="80" t="s">
        <v>209</v>
      </c>
      <c r="H1320" s="8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1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80" t="s">
        <v>169</v>
      </c>
      <c r="D1321" s="38">
        <v>5</v>
      </c>
      <c r="E1321" s="80" t="s">
        <v>169</v>
      </c>
      <c r="F1321">
        <v>707023</v>
      </c>
      <c r="G1321" s="80" t="s">
        <v>797</v>
      </c>
      <c r="H1321" s="80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1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80" t="s">
        <v>169</v>
      </c>
      <c r="D1322" s="38">
        <v>5</v>
      </c>
      <c r="E1322" s="80" t="s">
        <v>169</v>
      </c>
      <c r="F1322">
        <v>608013</v>
      </c>
      <c r="G1322" s="80" t="s">
        <v>328</v>
      </c>
      <c r="H1322" s="80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1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80" t="s">
        <v>169</v>
      </c>
      <c r="D1323" s="38">
        <v>5</v>
      </c>
      <c r="E1323" s="80" t="s">
        <v>169</v>
      </c>
      <c r="F1323">
        <v>2304053</v>
      </c>
      <c r="G1323" s="80" t="s">
        <v>213</v>
      </c>
      <c r="H1323" s="80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1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80" t="s">
        <v>169</v>
      </c>
      <c r="D1324" s="38">
        <v>5</v>
      </c>
      <c r="E1324" s="80" t="s">
        <v>169</v>
      </c>
      <c r="F1324">
        <v>1610023</v>
      </c>
      <c r="G1324" s="80" t="s">
        <v>351</v>
      </c>
      <c r="H1324" s="80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1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80" t="s">
        <v>169</v>
      </c>
      <c r="D1325" s="38">
        <v>5</v>
      </c>
      <c r="E1325" s="80" t="s">
        <v>169</v>
      </c>
      <c r="F1325">
        <v>609007</v>
      </c>
      <c r="G1325" s="80" t="s">
        <v>210</v>
      </c>
      <c r="H1325" s="80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1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80" t="s">
        <v>169</v>
      </c>
      <c r="D1326" s="38">
        <v>5</v>
      </c>
      <c r="E1326" s="80" t="s">
        <v>169</v>
      </c>
      <c r="F1326">
        <v>404252</v>
      </c>
      <c r="G1326" s="80" t="s">
        <v>181</v>
      </c>
      <c r="H1326" s="80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1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80" t="s">
        <v>169</v>
      </c>
      <c r="D1327" s="38">
        <v>5</v>
      </c>
      <c r="E1327" s="80" t="s">
        <v>169</v>
      </c>
      <c r="F1327">
        <v>2304053</v>
      </c>
      <c r="G1327" s="80" t="s">
        <v>213</v>
      </c>
      <c r="H1327" s="80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1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80" t="s">
        <v>169</v>
      </c>
      <c r="D1328" s="38">
        <v>5</v>
      </c>
      <c r="E1328" s="80" t="s">
        <v>169</v>
      </c>
      <c r="F1328">
        <v>2302119</v>
      </c>
      <c r="G1328" s="80" t="s">
        <v>74</v>
      </c>
      <c r="H1328" s="80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1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80" t="s">
        <v>169</v>
      </c>
      <c r="D1329" s="38">
        <v>5</v>
      </c>
      <c r="E1329" s="80" t="s">
        <v>169</v>
      </c>
      <c r="F1329">
        <v>407185</v>
      </c>
      <c r="G1329" s="80" t="s">
        <v>43</v>
      </c>
      <c r="H1329" s="80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1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80" t="s">
        <v>169</v>
      </c>
      <c r="D1330" s="38">
        <v>5</v>
      </c>
      <c r="E1330" s="80" t="s">
        <v>169</v>
      </c>
      <c r="F1330">
        <v>307096</v>
      </c>
      <c r="G1330" s="80" t="s">
        <v>249</v>
      </c>
      <c r="H1330" s="8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1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80" t="s">
        <v>169</v>
      </c>
      <c r="D1331" s="38">
        <v>5</v>
      </c>
      <c r="E1331" s="80" t="s">
        <v>169</v>
      </c>
      <c r="F1331">
        <v>307032</v>
      </c>
      <c r="G1331" s="80" t="s">
        <v>186</v>
      </c>
      <c r="H1331" s="80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1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80" t="s">
        <v>169</v>
      </c>
      <c r="D1332" s="38">
        <v>5</v>
      </c>
      <c r="E1332" s="80" t="s">
        <v>169</v>
      </c>
      <c r="F1332">
        <v>704024</v>
      </c>
      <c r="G1332" s="80" t="s">
        <v>332</v>
      </c>
      <c r="H1332" s="80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1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80" t="s">
        <v>169</v>
      </c>
      <c r="D1333" s="38">
        <v>5</v>
      </c>
      <c r="E1333" s="80" t="s">
        <v>169</v>
      </c>
      <c r="F1333">
        <v>704022</v>
      </c>
      <c r="G1333" s="80" t="s">
        <v>330</v>
      </c>
      <c r="H1333" s="80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1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80" t="s">
        <v>169</v>
      </c>
      <c r="D1334" s="38">
        <v>5</v>
      </c>
      <c r="E1334" s="80" t="s">
        <v>169</v>
      </c>
      <c r="F1334">
        <v>704021</v>
      </c>
      <c r="G1334" s="80" t="s">
        <v>329</v>
      </c>
      <c r="H1334" s="80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1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80" t="s">
        <v>169</v>
      </c>
      <c r="D1335" s="38">
        <v>5</v>
      </c>
      <c r="E1335" s="80" t="s">
        <v>169</v>
      </c>
      <c r="F1335">
        <v>106022</v>
      </c>
      <c r="G1335" s="80" t="s">
        <v>245</v>
      </c>
      <c r="H1335" s="80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1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80" t="s">
        <v>169</v>
      </c>
      <c r="D1336" s="38">
        <v>5</v>
      </c>
      <c r="E1336" s="80" t="s">
        <v>169</v>
      </c>
      <c r="F1336">
        <v>2304002</v>
      </c>
      <c r="G1336" s="80" t="s">
        <v>212</v>
      </c>
      <c r="H1336" s="80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1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80" t="s">
        <v>169</v>
      </c>
      <c r="D1337" s="38">
        <v>5</v>
      </c>
      <c r="E1337" s="80" t="s">
        <v>169</v>
      </c>
      <c r="F1337">
        <v>2304002</v>
      </c>
      <c r="G1337" s="80" t="s">
        <v>212</v>
      </c>
      <c r="H1337" s="80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1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80" t="s">
        <v>169</v>
      </c>
      <c r="D1338" s="38">
        <v>5</v>
      </c>
      <c r="E1338" s="80" t="s">
        <v>169</v>
      </c>
      <c r="F1338">
        <v>412280</v>
      </c>
      <c r="G1338" s="80" t="s">
        <v>40</v>
      </c>
      <c r="H1338" s="80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1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80" t="s">
        <v>169</v>
      </c>
      <c r="D1339" s="38">
        <v>5</v>
      </c>
      <c r="E1339" s="80" t="s">
        <v>169</v>
      </c>
      <c r="F1339">
        <v>412281</v>
      </c>
      <c r="G1339" s="80" t="s">
        <v>326</v>
      </c>
      <c r="H1339" s="80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1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80" t="s">
        <v>169</v>
      </c>
      <c r="D1340" s="38">
        <v>5</v>
      </c>
      <c r="E1340" s="80" t="s">
        <v>169</v>
      </c>
      <c r="F1340">
        <v>1901038</v>
      </c>
      <c r="G1340" s="80" t="s">
        <v>39</v>
      </c>
      <c r="H1340" s="8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1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80" t="s">
        <v>169</v>
      </c>
      <c r="D1341" s="38">
        <v>5</v>
      </c>
      <c r="E1341" s="80" t="s">
        <v>169</v>
      </c>
      <c r="F1341">
        <v>1901038</v>
      </c>
      <c r="G1341" s="80" t="s">
        <v>39</v>
      </c>
      <c r="H1341" s="80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1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80" t="s">
        <v>169</v>
      </c>
      <c r="D1342" s="38">
        <v>5</v>
      </c>
      <c r="E1342" s="80" t="s">
        <v>169</v>
      </c>
      <c r="F1342">
        <v>407185</v>
      </c>
      <c r="G1342" s="80" t="s">
        <v>43</v>
      </c>
      <c r="H1342" s="80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1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80" t="s">
        <v>169</v>
      </c>
      <c r="D1343" s="38">
        <v>5</v>
      </c>
      <c r="E1343" s="80" t="s">
        <v>169</v>
      </c>
      <c r="F1343">
        <v>2304008</v>
      </c>
      <c r="G1343" s="80" t="s">
        <v>707</v>
      </c>
      <c r="H1343" s="80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1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80" t="s">
        <v>169</v>
      </c>
      <c r="D1344" s="38">
        <v>5</v>
      </c>
      <c r="E1344" s="80" t="s">
        <v>169</v>
      </c>
      <c r="F1344">
        <v>1103076</v>
      </c>
      <c r="G1344" s="80" t="s">
        <v>311</v>
      </c>
      <c r="H1344" s="80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1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80" t="s">
        <v>169</v>
      </c>
      <c r="D1345" s="38">
        <v>5</v>
      </c>
      <c r="E1345" s="80" t="s">
        <v>169</v>
      </c>
      <c r="F1345">
        <v>705028</v>
      </c>
      <c r="G1345" s="80" t="s">
        <v>72</v>
      </c>
      <c r="H1345" s="80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1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80" t="s">
        <v>169</v>
      </c>
      <c r="D1346" s="38">
        <v>5</v>
      </c>
      <c r="E1346" s="80" t="s">
        <v>169</v>
      </c>
      <c r="F1346">
        <v>704021</v>
      </c>
      <c r="G1346" s="80" t="s">
        <v>329</v>
      </c>
      <c r="H1346" s="80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1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80" t="s">
        <v>169</v>
      </c>
      <c r="D1347" s="38">
        <v>5</v>
      </c>
      <c r="E1347" s="80" t="s">
        <v>169</v>
      </c>
      <c r="F1347">
        <v>307033</v>
      </c>
      <c r="G1347" s="80" t="s">
        <v>248</v>
      </c>
      <c r="H1347" s="80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1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80" t="s">
        <v>169</v>
      </c>
      <c r="D1348" s="38">
        <v>5</v>
      </c>
      <c r="E1348" s="80" t="s">
        <v>169</v>
      </c>
      <c r="F1348">
        <v>404252</v>
      </c>
      <c r="G1348" s="80" t="s">
        <v>181</v>
      </c>
      <c r="H1348" s="80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1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80" t="s">
        <v>169</v>
      </c>
      <c r="D1349" s="38">
        <v>5</v>
      </c>
      <c r="E1349" s="80" t="s">
        <v>169</v>
      </c>
      <c r="F1349">
        <v>704025</v>
      </c>
      <c r="G1349" s="80" t="s">
        <v>333</v>
      </c>
      <c r="H1349" s="80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1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80" t="s">
        <v>169</v>
      </c>
      <c r="D1350" s="38">
        <v>5</v>
      </c>
      <c r="E1350" s="80" t="s">
        <v>169</v>
      </c>
      <c r="F1350">
        <v>704023</v>
      </c>
      <c r="G1350" s="80" t="s">
        <v>331</v>
      </c>
      <c r="H1350" s="8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1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80" t="s">
        <v>169</v>
      </c>
      <c r="D1351" s="38">
        <v>5</v>
      </c>
      <c r="E1351" s="80" t="s">
        <v>169</v>
      </c>
      <c r="F1351">
        <v>307030</v>
      </c>
      <c r="G1351" s="80" t="s">
        <v>64</v>
      </c>
      <c r="H1351" s="80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1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80" t="s">
        <v>169</v>
      </c>
      <c r="D1352" s="38">
        <v>5</v>
      </c>
      <c r="E1352" s="80" t="s">
        <v>169</v>
      </c>
      <c r="F1352">
        <v>704024</v>
      </c>
      <c r="G1352" s="80" t="s">
        <v>332</v>
      </c>
      <c r="H1352" s="80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1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80" t="s">
        <v>169</v>
      </c>
      <c r="D1353" s="38">
        <v>5</v>
      </c>
      <c r="E1353" s="80" t="s">
        <v>169</v>
      </c>
      <c r="F1353">
        <v>307031</v>
      </c>
      <c r="G1353" s="80" t="s">
        <v>65</v>
      </c>
      <c r="H1353" s="80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1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80" t="s">
        <v>169</v>
      </c>
      <c r="D1354" s="38">
        <v>5</v>
      </c>
      <c r="E1354" s="80" t="s">
        <v>169</v>
      </c>
      <c r="F1354">
        <v>307096</v>
      </c>
      <c r="G1354" s="80" t="s">
        <v>249</v>
      </c>
      <c r="H1354" s="80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1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80" t="s">
        <v>169</v>
      </c>
      <c r="D1355" s="38">
        <v>5</v>
      </c>
      <c r="E1355" s="80" t="s">
        <v>169</v>
      </c>
      <c r="F1355">
        <v>307032</v>
      </c>
      <c r="G1355" s="80" t="s">
        <v>186</v>
      </c>
      <c r="H1355" s="80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1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80" t="s">
        <v>169</v>
      </c>
      <c r="D1356" s="38">
        <v>5</v>
      </c>
      <c r="E1356" s="80" t="s">
        <v>169</v>
      </c>
      <c r="F1356">
        <v>5314002</v>
      </c>
      <c r="G1356" s="80" t="s">
        <v>342</v>
      </c>
      <c r="H1356" s="80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1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80" t="s">
        <v>169</v>
      </c>
      <c r="D1357" s="38">
        <v>5</v>
      </c>
      <c r="E1357" s="80" t="s">
        <v>169</v>
      </c>
      <c r="F1357">
        <v>1610023</v>
      </c>
      <c r="G1357" s="80" t="s">
        <v>351</v>
      </c>
      <c r="H1357" s="80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1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80" t="s">
        <v>169</v>
      </c>
      <c r="D1358" s="38">
        <v>5</v>
      </c>
      <c r="E1358" s="80" t="s">
        <v>169</v>
      </c>
      <c r="F1358">
        <v>1610007</v>
      </c>
      <c r="G1358" s="80" t="s">
        <v>334</v>
      </c>
      <c r="H1358" s="80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1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80" t="s">
        <v>169</v>
      </c>
      <c r="D1359" s="38">
        <v>5</v>
      </c>
      <c r="E1359" s="80" t="s">
        <v>169</v>
      </c>
      <c r="F1359">
        <v>608013</v>
      </c>
      <c r="G1359" s="80" t="s">
        <v>328</v>
      </c>
      <c r="H1359" s="80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1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80" t="s">
        <v>169</v>
      </c>
      <c r="D1360" s="38">
        <v>5</v>
      </c>
      <c r="E1360" s="80" t="s">
        <v>169</v>
      </c>
      <c r="F1360">
        <v>304012</v>
      </c>
      <c r="G1360" s="80" t="s">
        <v>710</v>
      </c>
      <c r="H1360" s="8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1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80" t="s">
        <v>169</v>
      </c>
      <c r="D1361" s="38">
        <v>5</v>
      </c>
      <c r="E1361" s="80" t="s">
        <v>169</v>
      </c>
      <c r="F1361" t="s">
        <v>760</v>
      </c>
      <c r="G1361" s="80" t="s">
        <v>226</v>
      </c>
      <c r="H1361" s="80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1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80" t="s">
        <v>169</v>
      </c>
      <c r="D1362" s="38">
        <v>5</v>
      </c>
      <c r="E1362" s="80" t="s">
        <v>169</v>
      </c>
      <c r="F1362">
        <v>701096</v>
      </c>
      <c r="G1362" s="80" t="s">
        <v>204</v>
      </c>
      <c r="H1362" s="80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1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80" t="s">
        <v>169</v>
      </c>
      <c r="D1363" s="38">
        <v>5</v>
      </c>
      <c r="E1363" s="80" t="s">
        <v>169</v>
      </c>
      <c r="F1363">
        <v>1802659</v>
      </c>
      <c r="G1363" s="80" t="s">
        <v>161</v>
      </c>
      <c r="H1363" s="80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1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80" t="s">
        <v>169</v>
      </c>
      <c r="D1364" s="38">
        <v>5</v>
      </c>
      <c r="E1364" s="80" t="s">
        <v>169</v>
      </c>
      <c r="F1364">
        <v>617057</v>
      </c>
      <c r="G1364" s="80" t="s">
        <v>134</v>
      </c>
      <c r="H1364" s="80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1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80" t="s">
        <v>169</v>
      </c>
      <c r="D1365" s="38">
        <v>5</v>
      </c>
      <c r="E1365" s="80" t="s">
        <v>169</v>
      </c>
      <c r="F1365">
        <v>810007</v>
      </c>
      <c r="G1365" s="80" t="s">
        <v>235</v>
      </c>
      <c r="H1365" s="80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1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80" t="s">
        <v>169</v>
      </c>
      <c r="D1366" s="38">
        <v>5</v>
      </c>
      <c r="E1366" s="80" t="s">
        <v>169</v>
      </c>
      <c r="F1366">
        <v>2302024</v>
      </c>
      <c r="G1366" s="80" t="s">
        <v>234</v>
      </c>
      <c r="H1366" s="80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1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80" t="s">
        <v>169</v>
      </c>
      <c r="D1367" s="38">
        <v>5</v>
      </c>
      <c r="E1367" s="80" t="s">
        <v>169</v>
      </c>
      <c r="F1367">
        <v>2304056</v>
      </c>
      <c r="G1367" s="80" t="s">
        <v>417</v>
      </c>
      <c r="H1367" s="80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1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80" t="s">
        <v>169</v>
      </c>
      <c r="D1368" s="38">
        <v>5</v>
      </c>
      <c r="E1368" s="80" t="s">
        <v>169</v>
      </c>
      <c r="F1368" t="s">
        <v>345</v>
      </c>
      <c r="G1368" s="80" t="s">
        <v>167</v>
      </c>
      <c r="H1368" s="80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1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80" t="s">
        <v>169</v>
      </c>
      <c r="D1369" s="38">
        <v>5</v>
      </c>
      <c r="E1369" s="80" t="s">
        <v>169</v>
      </c>
      <c r="F1369" t="s">
        <v>562</v>
      </c>
      <c r="G1369" s="80" t="s">
        <v>708</v>
      </c>
      <c r="H1369" s="80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1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80" t="s">
        <v>169</v>
      </c>
      <c r="D1370" s="38">
        <v>5</v>
      </c>
      <c r="E1370" s="80" t="s">
        <v>169</v>
      </c>
      <c r="F1370">
        <v>1610023</v>
      </c>
      <c r="G1370" s="80" t="s">
        <v>351</v>
      </c>
      <c r="H1370" s="8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1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80" t="s">
        <v>169</v>
      </c>
      <c r="D1371" s="38">
        <v>5</v>
      </c>
      <c r="E1371" s="80" t="s">
        <v>169</v>
      </c>
      <c r="F1371">
        <v>609007</v>
      </c>
      <c r="G1371" s="80" t="s">
        <v>210</v>
      </c>
      <c r="H1371" s="80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1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80" t="s">
        <v>169</v>
      </c>
      <c r="D1372" s="38">
        <v>5</v>
      </c>
      <c r="E1372" s="80" t="s">
        <v>169</v>
      </c>
      <c r="F1372">
        <v>1405040</v>
      </c>
      <c r="G1372" s="80" t="s">
        <v>451</v>
      </c>
      <c r="H1372" s="80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1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80" t="s">
        <v>169</v>
      </c>
      <c r="D1373" s="38">
        <v>5</v>
      </c>
      <c r="E1373" s="80" t="s">
        <v>169</v>
      </c>
      <c r="F1373">
        <v>412016</v>
      </c>
      <c r="G1373" s="80" t="s">
        <v>722</v>
      </c>
      <c r="H1373" s="80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1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80" t="s">
        <v>169</v>
      </c>
      <c r="D1374" s="38">
        <v>5</v>
      </c>
      <c r="E1374" s="80" t="s">
        <v>169</v>
      </c>
      <c r="F1374">
        <v>1802659</v>
      </c>
      <c r="G1374" s="80" t="s">
        <v>161</v>
      </c>
      <c r="H1374" s="80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1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80" t="s">
        <v>169</v>
      </c>
      <c r="D1375" s="38">
        <v>5</v>
      </c>
      <c r="E1375" s="80" t="s">
        <v>169</v>
      </c>
      <c r="F1375" t="s">
        <v>787</v>
      </c>
      <c r="G1375" s="80" t="s">
        <v>95</v>
      </c>
      <c r="H1375" s="80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1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80" t="s">
        <v>169</v>
      </c>
      <c r="D1376" s="38">
        <v>5</v>
      </c>
      <c r="E1376" s="80" t="s">
        <v>169</v>
      </c>
      <c r="F1376">
        <v>704079</v>
      </c>
      <c r="G1376" s="80" t="s">
        <v>209</v>
      </c>
      <c r="H1376" s="80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1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80" t="s">
        <v>169</v>
      </c>
      <c r="D1377" s="38">
        <v>5</v>
      </c>
      <c r="E1377" s="80" t="s">
        <v>169</v>
      </c>
      <c r="F1377">
        <v>617057</v>
      </c>
      <c r="G1377" s="80" t="s">
        <v>134</v>
      </c>
      <c r="H1377" s="80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1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80" t="s">
        <v>169</v>
      </c>
      <c r="D1378" s="38">
        <v>5</v>
      </c>
      <c r="E1378" s="80" t="s">
        <v>169</v>
      </c>
      <c r="F1378">
        <v>617016</v>
      </c>
      <c r="G1378" s="80" t="s">
        <v>133</v>
      </c>
      <c r="H1378" s="80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1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80" t="s">
        <v>169</v>
      </c>
      <c r="D1379" s="38">
        <v>5</v>
      </c>
      <c r="E1379" s="80" t="s">
        <v>169</v>
      </c>
      <c r="F1379">
        <v>106022</v>
      </c>
      <c r="G1379" s="80" t="s">
        <v>245</v>
      </c>
      <c r="H1379" s="80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1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80" t="s">
        <v>169</v>
      </c>
      <c r="D1380" s="38">
        <v>5</v>
      </c>
      <c r="E1380" s="80" t="s">
        <v>169</v>
      </c>
      <c r="F1380">
        <v>1901505</v>
      </c>
      <c r="G1380" s="80" t="s">
        <v>27</v>
      </c>
      <c r="H1380" s="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1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80" t="s">
        <v>169</v>
      </c>
      <c r="D1381" s="38">
        <v>5</v>
      </c>
      <c r="E1381" s="80" t="s">
        <v>169</v>
      </c>
      <c r="F1381">
        <v>304049</v>
      </c>
      <c r="G1381" s="80" t="s">
        <v>318</v>
      </c>
      <c r="H1381" s="80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1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80" t="s">
        <v>169</v>
      </c>
      <c r="D1382" s="38">
        <v>5</v>
      </c>
      <c r="E1382" s="80" t="s">
        <v>169</v>
      </c>
      <c r="F1382">
        <v>408014</v>
      </c>
      <c r="G1382" s="80" t="s">
        <v>108</v>
      </c>
      <c r="H1382" s="80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1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80" t="s">
        <v>169</v>
      </c>
      <c r="D1383" s="38">
        <v>5</v>
      </c>
      <c r="E1383" s="80" t="s">
        <v>169</v>
      </c>
      <c r="F1383">
        <v>407011</v>
      </c>
      <c r="G1383" s="80" t="s">
        <v>30</v>
      </c>
      <c r="H1383" s="80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1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80" t="s">
        <v>169</v>
      </c>
      <c r="D1384" s="38">
        <v>5</v>
      </c>
      <c r="E1384" s="80" t="s">
        <v>169</v>
      </c>
      <c r="F1384">
        <v>412313</v>
      </c>
      <c r="G1384" s="80" t="s">
        <v>253</v>
      </c>
      <c r="H1384" s="80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1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80" t="s">
        <v>169</v>
      </c>
      <c r="D1385" s="38">
        <v>5</v>
      </c>
      <c r="E1385" s="80" t="s">
        <v>169</v>
      </c>
      <c r="F1385" t="s">
        <v>386</v>
      </c>
      <c r="G1385" s="80" t="s">
        <v>83</v>
      </c>
      <c r="H1385" s="80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1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80" t="s">
        <v>169</v>
      </c>
      <c r="D1386" s="38">
        <v>5</v>
      </c>
      <c r="E1386" s="80" t="s">
        <v>169</v>
      </c>
      <c r="F1386">
        <v>1901008</v>
      </c>
      <c r="G1386" s="80" t="s">
        <v>278</v>
      </c>
      <c r="H1386" s="80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1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80" t="s">
        <v>169</v>
      </c>
      <c r="D1387" s="38">
        <v>5</v>
      </c>
      <c r="E1387" s="80" t="s">
        <v>169</v>
      </c>
      <c r="F1387">
        <v>1902013</v>
      </c>
      <c r="G1387" s="80" t="s">
        <v>338</v>
      </c>
      <c r="H1387" s="80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1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80" t="s">
        <v>169</v>
      </c>
      <c r="D1388" s="38">
        <v>5</v>
      </c>
      <c r="E1388" s="80" t="s">
        <v>169</v>
      </c>
      <c r="F1388">
        <v>1902003</v>
      </c>
      <c r="G1388" s="80" t="s">
        <v>155</v>
      </c>
      <c r="H1388" s="80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1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80" t="s">
        <v>169</v>
      </c>
      <c r="D1389" s="38">
        <v>5</v>
      </c>
      <c r="E1389" s="80" t="s">
        <v>169</v>
      </c>
      <c r="F1389">
        <v>302054</v>
      </c>
      <c r="G1389" s="80" t="s">
        <v>356</v>
      </c>
      <c r="H1389" s="80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1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80" t="s">
        <v>169</v>
      </c>
      <c r="D1390" s="38">
        <v>5</v>
      </c>
      <c r="E1390" s="80" t="s">
        <v>169</v>
      </c>
      <c r="F1390">
        <v>302028</v>
      </c>
      <c r="G1390" s="80" t="s">
        <v>246</v>
      </c>
      <c r="H1390" s="8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1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80" t="s">
        <v>169</v>
      </c>
      <c r="D1391" s="38">
        <v>5</v>
      </c>
      <c r="E1391" s="80" t="s">
        <v>169</v>
      </c>
      <c r="F1391">
        <v>302010</v>
      </c>
      <c r="G1391" s="80" t="s">
        <v>323</v>
      </c>
      <c r="H1391" s="80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1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80" t="s">
        <v>169</v>
      </c>
      <c r="D1392" s="38">
        <v>5</v>
      </c>
      <c r="E1392" s="80" t="s">
        <v>169</v>
      </c>
      <c r="F1392">
        <v>2302119</v>
      </c>
      <c r="G1392" s="80" t="s">
        <v>74</v>
      </c>
      <c r="H1392" s="80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1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80" t="s">
        <v>169</v>
      </c>
      <c r="D1393" s="38">
        <v>5</v>
      </c>
      <c r="E1393" s="80" t="s">
        <v>169</v>
      </c>
      <c r="F1393">
        <v>408034</v>
      </c>
      <c r="G1393" s="80" t="s">
        <v>250</v>
      </c>
      <c r="H1393" s="80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1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80" t="s">
        <v>169</v>
      </c>
      <c r="D1394" s="38">
        <v>5</v>
      </c>
      <c r="E1394" s="80" t="s">
        <v>169</v>
      </c>
      <c r="F1394">
        <v>407185</v>
      </c>
      <c r="G1394" s="80" t="s">
        <v>43</v>
      </c>
      <c r="H1394" s="80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1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80" t="s">
        <v>169</v>
      </c>
      <c r="D1395" s="38">
        <v>5</v>
      </c>
      <c r="E1395" s="80" t="s">
        <v>169</v>
      </c>
      <c r="F1395">
        <v>1405039</v>
      </c>
      <c r="G1395" s="80" t="s">
        <v>314</v>
      </c>
      <c r="H1395" s="80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1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80" t="s">
        <v>169</v>
      </c>
      <c r="D1396" s="38">
        <v>5</v>
      </c>
      <c r="E1396" s="80" t="s">
        <v>169</v>
      </c>
      <c r="F1396">
        <v>1405040</v>
      </c>
      <c r="G1396" s="80" t="s">
        <v>451</v>
      </c>
      <c r="H1396" s="80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1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80" t="s">
        <v>169</v>
      </c>
      <c r="D1397" s="38">
        <v>5</v>
      </c>
      <c r="E1397" s="80" t="s">
        <v>169</v>
      </c>
      <c r="F1397">
        <v>407423</v>
      </c>
      <c r="G1397" s="80" t="s">
        <v>106</v>
      </c>
      <c r="H1397" s="80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1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80" t="s">
        <v>169</v>
      </c>
      <c r="D1398" s="38">
        <v>5</v>
      </c>
      <c r="E1398" s="80" t="s">
        <v>169</v>
      </c>
      <c r="F1398">
        <v>1803045</v>
      </c>
      <c r="G1398" s="80" t="s">
        <v>337</v>
      </c>
      <c r="H1398" s="80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1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80" t="s">
        <v>169</v>
      </c>
      <c r="D1399" s="38">
        <v>5</v>
      </c>
      <c r="E1399" s="80" t="s">
        <v>169</v>
      </c>
      <c r="F1399">
        <v>1803044</v>
      </c>
      <c r="G1399" s="80" t="s">
        <v>336</v>
      </c>
      <c r="H1399" s="80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1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80" t="s">
        <v>169</v>
      </c>
      <c r="D1400" s="38">
        <v>5</v>
      </c>
      <c r="E1400" s="80" t="s">
        <v>169</v>
      </c>
      <c r="F1400">
        <v>2508993</v>
      </c>
      <c r="G1400" s="80" t="s">
        <v>487</v>
      </c>
      <c r="H1400" s="8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1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80" t="s">
        <v>169</v>
      </c>
      <c r="D1401" s="38">
        <v>5</v>
      </c>
      <c r="E1401" s="80" t="s">
        <v>169</v>
      </c>
      <c r="F1401">
        <v>2508994</v>
      </c>
      <c r="G1401" s="80" t="s">
        <v>488</v>
      </c>
      <c r="H1401" s="80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1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80" t="s">
        <v>169</v>
      </c>
      <c r="D1402" s="38">
        <v>5</v>
      </c>
      <c r="E1402" s="80" t="s">
        <v>169</v>
      </c>
      <c r="F1402">
        <v>2508992</v>
      </c>
      <c r="G1402" s="80" t="s">
        <v>486</v>
      </c>
      <c r="H1402" s="80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1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80" t="s">
        <v>169</v>
      </c>
      <c r="D1403" s="38">
        <v>5</v>
      </c>
      <c r="E1403" s="80" t="s">
        <v>169</v>
      </c>
      <c r="F1403">
        <v>2508991</v>
      </c>
      <c r="G1403" s="80" t="s">
        <v>485</v>
      </c>
      <c r="H1403" s="80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1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80" t="s">
        <v>169</v>
      </c>
      <c r="D1404" s="38">
        <v>5</v>
      </c>
      <c r="E1404" s="80" t="s">
        <v>169</v>
      </c>
      <c r="F1404">
        <v>2508990</v>
      </c>
      <c r="G1404" s="80" t="s">
        <v>484</v>
      </c>
      <c r="H1404" s="80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1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80" t="s">
        <v>169</v>
      </c>
      <c r="D1405" s="38">
        <v>5</v>
      </c>
      <c r="E1405" s="80" t="s">
        <v>169</v>
      </c>
      <c r="F1405">
        <v>1405025</v>
      </c>
      <c r="G1405" s="80" t="s">
        <v>189</v>
      </c>
      <c r="H1405" s="80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1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80" t="s">
        <v>169</v>
      </c>
      <c r="D1406" s="38">
        <v>5</v>
      </c>
      <c r="E1406" s="80" t="s">
        <v>169</v>
      </c>
      <c r="F1406">
        <v>106022</v>
      </c>
      <c r="G1406" s="80" t="s">
        <v>245</v>
      </c>
      <c r="H1406" s="80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1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80" t="s">
        <v>169</v>
      </c>
      <c r="D1407" s="38">
        <v>5</v>
      </c>
      <c r="E1407" s="80" t="s">
        <v>169</v>
      </c>
      <c r="F1407" t="s">
        <v>94</v>
      </c>
      <c r="G1407" s="80" t="s">
        <v>95</v>
      </c>
      <c r="H1407" s="80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1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80" t="s">
        <v>169</v>
      </c>
      <c r="D1408" s="38">
        <v>5</v>
      </c>
      <c r="E1408" s="80" t="s">
        <v>169</v>
      </c>
      <c r="F1408">
        <v>1405040</v>
      </c>
      <c r="G1408" s="80" t="s">
        <v>451</v>
      </c>
      <c r="H1408" s="80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1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80" t="s">
        <v>169</v>
      </c>
      <c r="D1409" s="38">
        <v>5</v>
      </c>
      <c r="E1409" s="80" t="s">
        <v>169</v>
      </c>
      <c r="F1409">
        <v>2508988</v>
      </c>
      <c r="G1409" s="80" t="s">
        <v>469</v>
      </c>
      <c r="H1409" s="80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1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80" t="s">
        <v>169</v>
      </c>
      <c r="D1410" s="38">
        <v>5</v>
      </c>
      <c r="E1410" s="80" t="s">
        <v>169</v>
      </c>
      <c r="F1410">
        <v>2304056</v>
      </c>
      <c r="G1410" s="80" t="s">
        <v>417</v>
      </c>
      <c r="H1410" s="8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1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80" t="s">
        <v>169</v>
      </c>
      <c r="D1411" s="38">
        <v>5</v>
      </c>
      <c r="E1411" s="80" t="s">
        <v>169</v>
      </c>
      <c r="F1411">
        <v>617016</v>
      </c>
      <c r="G1411" s="80" t="s">
        <v>133</v>
      </c>
      <c r="H1411" s="80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1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80" t="s">
        <v>169</v>
      </c>
      <c r="D1412" s="38">
        <v>5</v>
      </c>
      <c r="E1412" s="80" t="s">
        <v>169</v>
      </c>
      <c r="F1412">
        <v>617057</v>
      </c>
      <c r="G1412" s="80" t="s">
        <v>134</v>
      </c>
      <c r="H1412" s="80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1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80" t="s">
        <v>169</v>
      </c>
      <c r="D1413" s="38">
        <v>5</v>
      </c>
      <c r="E1413" s="80" t="s">
        <v>169</v>
      </c>
      <c r="F1413">
        <v>2304053</v>
      </c>
      <c r="G1413" s="80" t="s">
        <v>213</v>
      </c>
      <c r="H1413" s="80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1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80" t="s">
        <v>169</v>
      </c>
      <c r="D1414" s="38">
        <v>5</v>
      </c>
      <c r="E1414" s="80" t="s">
        <v>169</v>
      </c>
      <c r="F1414">
        <v>2304002</v>
      </c>
      <c r="G1414" s="80" t="s">
        <v>212</v>
      </c>
      <c r="H1414" s="80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1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80" t="s">
        <v>169</v>
      </c>
      <c r="D1415" s="38">
        <v>5</v>
      </c>
      <c r="E1415" s="80" t="s">
        <v>169</v>
      </c>
      <c r="F1415">
        <v>2302119</v>
      </c>
      <c r="G1415" s="80" t="s">
        <v>74</v>
      </c>
      <c r="H1415" s="80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1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80" t="s">
        <v>169</v>
      </c>
      <c r="D1416" s="38">
        <v>5</v>
      </c>
      <c r="E1416" s="80" t="s">
        <v>169</v>
      </c>
      <c r="F1416">
        <v>407423</v>
      </c>
      <c r="G1416" s="80" t="s">
        <v>106</v>
      </c>
      <c r="H1416" s="80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1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80" t="s">
        <v>169</v>
      </c>
      <c r="D1417" s="38">
        <v>5</v>
      </c>
      <c r="E1417" s="80" t="s">
        <v>169</v>
      </c>
      <c r="F1417">
        <v>407185</v>
      </c>
      <c r="G1417" s="80" t="s">
        <v>43</v>
      </c>
      <c r="H1417" s="80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1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80" t="s">
        <v>169</v>
      </c>
      <c r="D1418" s="38">
        <v>5</v>
      </c>
      <c r="E1418" s="80" t="s">
        <v>169</v>
      </c>
      <c r="F1418">
        <v>1402016</v>
      </c>
      <c r="G1418" s="80" t="s">
        <v>798</v>
      </c>
      <c r="H1418" s="80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1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80" t="s">
        <v>169</v>
      </c>
      <c r="D1419" s="38">
        <v>5</v>
      </c>
      <c r="E1419" s="80" t="s">
        <v>169</v>
      </c>
      <c r="F1419">
        <v>1101298</v>
      </c>
      <c r="G1419" s="80" t="s">
        <v>799</v>
      </c>
      <c r="H1419" s="80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1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80" t="s">
        <v>169</v>
      </c>
      <c r="D1420" s="38">
        <v>5</v>
      </c>
      <c r="E1420" s="80" t="s">
        <v>169</v>
      </c>
      <c r="F1420">
        <v>1610023</v>
      </c>
      <c r="G1420" s="80" t="s">
        <v>351</v>
      </c>
      <c r="H1420" s="8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1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80" t="s">
        <v>169</v>
      </c>
      <c r="D1421" s="38">
        <v>5</v>
      </c>
      <c r="E1421" s="80" t="s">
        <v>169</v>
      </c>
      <c r="F1421">
        <v>609007</v>
      </c>
      <c r="G1421" s="80" t="s">
        <v>210</v>
      </c>
      <c r="H1421" s="80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1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80" t="s">
        <v>169</v>
      </c>
      <c r="D1422" s="38">
        <v>5</v>
      </c>
      <c r="E1422" s="80" t="s">
        <v>169</v>
      </c>
      <c r="F1422">
        <v>907034</v>
      </c>
      <c r="G1422" s="80" t="s">
        <v>256</v>
      </c>
      <c r="H1422" s="80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1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80" t="s">
        <v>169</v>
      </c>
      <c r="D1423" s="38">
        <v>5</v>
      </c>
      <c r="E1423" s="80" t="s">
        <v>169</v>
      </c>
      <c r="F1423">
        <v>2302098</v>
      </c>
      <c r="G1423" s="80" t="s">
        <v>24</v>
      </c>
      <c r="H1423" s="80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1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80" t="s">
        <v>169</v>
      </c>
      <c r="D1424" s="38">
        <v>5</v>
      </c>
      <c r="E1424" s="80" t="s">
        <v>169</v>
      </c>
      <c r="F1424">
        <v>1701154</v>
      </c>
      <c r="G1424" s="80" t="s">
        <v>713</v>
      </c>
      <c r="H1424" s="80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1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80" t="s">
        <v>169</v>
      </c>
      <c r="D1425" s="38">
        <v>5</v>
      </c>
      <c r="E1425" s="80" t="s">
        <v>169</v>
      </c>
      <c r="F1425">
        <v>1802175</v>
      </c>
      <c r="G1425" s="80" t="s">
        <v>269</v>
      </c>
      <c r="H1425" s="80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1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80" t="s">
        <v>169</v>
      </c>
      <c r="D1426" s="38">
        <v>5</v>
      </c>
      <c r="E1426" s="80" t="s">
        <v>169</v>
      </c>
      <c r="F1426">
        <v>1802174</v>
      </c>
      <c r="G1426" s="80" t="s">
        <v>268</v>
      </c>
      <c r="H1426" s="80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1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80" t="s">
        <v>169</v>
      </c>
      <c r="D1427" s="38">
        <v>5</v>
      </c>
      <c r="E1427" s="80" t="s">
        <v>169</v>
      </c>
      <c r="F1427">
        <v>1802173</v>
      </c>
      <c r="G1427" s="80" t="s">
        <v>267</v>
      </c>
      <c r="H1427" s="80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1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80" t="s">
        <v>169</v>
      </c>
      <c r="D1428" s="38">
        <v>5</v>
      </c>
      <c r="E1428" s="80" t="s">
        <v>169</v>
      </c>
      <c r="F1428">
        <v>5316484</v>
      </c>
      <c r="G1428" s="80" t="s">
        <v>96</v>
      </c>
      <c r="H1428" s="80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1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80" t="s">
        <v>169</v>
      </c>
      <c r="D1429" s="38">
        <v>5</v>
      </c>
      <c r="E1429" s="80" t="s">
        <v>169</v>
      </c>
      <c r="F1429">
        <v>5316483</v>
      </c>
      <c r="G1429" s="80" t="s">
        <v>97</v>
      </c>
      <c r="H1429" s="80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1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80" t="s">
        <v>169</v>
      </c>
      <c r="D1430" s="38">
        <v>5</v>
      </c>
      <c r="E1430" s="80" t="s">
        <v>169</v>
      </c>
      <c r="F1430">
        <v>1802170</v>
      </c>
      <c r="G1430" s="80" t="s">
        <v>264</v>
      </c>
      <c r="H1430" s="8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1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80" t="s">
        <v>169</v>
      </c>
      <c r="D1431" s="38">
        <v>5</v>
      </c>
      <c r="E1431" s="80" t="s">
        <v>169</v>
      </c>
      <c r="F1431">
        <v>1802169</v>
      </c>
      <c r="G1431" s="80" t="s">
        <v>263</v>
      </c>
      <c r="H1431" s="80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1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80" t="s">
        <v>169</v>
      </c>
      <c r="D1432" s="38">
        <v>5</v>
      </c>
      <c r="E1432" s="80" t="s">
        <v>169</v>
      </c>
      <c r="F1432">
        <v>1802167</v>
      </c>
      <c r="G1432" s="80" t="s">
        <v>262</v>
      </c>
      <c r="H1432" s="80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1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80" t="s">
        <v>169</v>
      </c>
      <c r="D1433" s="38">
        <v>5</v>
      </c>
      <c r="E1433" s="80" t="s">
        <v>169</v>
      </c>
      <c r="F1433">
        <v>1801229</v>
      </c>
      <c r="G1433" s="80" t="s">
        <v>259</v>
      </c>
      <c r="H1433" s="80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1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80" t="s">
        <v>169</v>
      </c>
      <c r="D1434" s="38">
        <v>5</v>
      </c>
      <c r="E1434" s="80" t="s">
        <v>169</v>
      </c>
      <c r="F1434">
        <v>1808146</v>
      </c>
      <c r="G1434" s="80" t="s">
        <v>274</v>
      </c>
      <c r="H1434" s="80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1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80" t="s">
        <v>169</v>
      </c>
      <c r="D1435" s="38">
        <v>5</v>
      </c>
      <c r="E1435" s="80" t="s">
        <v>169</v>
      </c>
      <c r="F1435">
        <v>2304002</v>
      </c>
      <c r="G1435" s="80" t="s">
        <v>212</v>
      </c>
      <c r="H1435" s="80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1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80" t="s">
        <v>169</v>
      </c>
      <c r="D1436" s="38">
        <v>5</v>
      </c>
      <c r="E1436" s="80" t="s">
        <v>169</v>
      </c>
      <c r="F1436">
        <v>1808148</v>
      </c>
      <c r="G1436" s="80" t="s">
        <v>276</v>
      </c>
      <c r="H1436" s="80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1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80" t="s">
        <v>169</v>
      </c>
      <c r="D1437" s="38">
        <v>5</v>
      </c>
      <c r="E1437" s="80" t="s">
        <v>169</v>
      </c>
      <c r="F1437">
        <v>1808147</v>
      </c>
      <c r="G1437" s="80" t="s">
        <v>275</v>
      </c>
      <c r="H1437" s="80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1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80" t="s">
        <v>169</v>
      </c>
      <c r="D1438" s="38">
        <v>5</v>
      </c>
      <c r="E1438" s="80" t="s">
        <v>169</v>
      </c>
      <c r="F1438">
        <v>1808145</v>
      </c>
      <c r="G1438" s="80" t="s">
        <v>273</v>
      </c>
      <c r="H1438" s="80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1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80" t="s">
        <v>169</v>
      </c>
      <c r="D1439" s="38">
        <v>5</v>
      </c>
      <c r="E1439" s="80" t="s">
        <v>169</v>
      </c>
      <c r="F1439">
        <v>1808144</v>
      </c>
      <c r="G1439" s="80" t="s">
        <v>272</v>
      </c>
      <c r="H1439" s="80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1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80" t="s">
        <v>169</v>
      </c>
      <c r="D1440" s="38">
        <v>5</v>
      </c>
      <c r="E1440" s="80" t="s">
        <v>169</v>
      </c>
      <c r="F1440">
        <v>407795</v>
      </c>
      <c r="G1440" s="80" t="s">
        <v>325</v>
      </c>
      <c r="H1440" s="8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1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80" t="s">
        <v>169</v>
      </c>
      <c r="D1441" s="38">
        <v>5</v>
      </c>
      <c r="E1441" s="80" t="s">
        <v>169</v>
      </c>
      <c r="F1441">
        <v>1802166</v>
      </c>
      <c r="G1441" s="80" t="s">
        <v>283</v>
      </c>
      <c r="H1441" s="80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1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80" t="s">
        <v>169</v>
      </c>
      <c r="D1442" s="38">
        <v>5</v>
      </c>
      <c r="E1442" s="80" t="s">
        <v>169</v>
      </c>
      <c r="F1442">
        <v>1703006</v>
      </c>
      <c r="G1442" s="80" t="s">
        <v>48</v>
      </c>
      <c r="H1442" s="80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1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80" t="s">
        <v>169</v>
      </c>
      <c r="D1443" s="38">
        <v>5</v>
      </c>
      <c r="E1443" s="80" t="s">
        <v>169</v>
      </c>
      <c r="F1443">
        <v>5316509</v>
      </c>
      <c r="G1443" s="80" t="s">
        <v>56</v>
      </c>
      <c r="H1443" s="80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1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80" t="s">
        <v>169</v>
      </c>
      <c r="D1444" s="38">
        <v>5</v>
      </c>
      <c r="E1444" s="80" t="s">
        <v>169</v>
      </c>
      <c r="F1444">
        <v>5316507</v>
      </c>
      <c r="G1444" s="80" t="s">
        <v>55</v>
      </c>
      <c r="H1444" s="80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1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80" t="s">
        <v>169</v>
      </c>
      <c r="D1445" s="38">
        <v>5</v>
      </c>
      <c r="E1445" s="80" t="s">
        <v>169</v>
      </c>
      <c r="F1445">
        <v>2505426</v>
      </c>
      <c r="G1445" s="80" t="s">
        <v>711</v>
      </c>
      <c r="H1445" s="80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1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80" t="s">
        <v>169</v>
      </c>
      <c r="D1446" s="38">
        <v>5</v>
      </c>
      <c r="E1446" s="80" t="s">
        <v>169</v>
      </c>
      <c r="F1446">
        <v>1802176</v>
      </c>
      <c r="G1446" s="80" t="s">
        <v>196</v>
      </c>
      <c r="H1446" s="80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1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80" t="s">
        <v>169</v>
      </c>
      <c r="D1447" s="38">
        <v>5</v>
      </c>
      <c r="E1447" s="80" t="s">
        <v>169</v>
      </c>
      <c r="F1447">
        <v>1802165</v>
      </c>
      <c r="G1447" s="80" t="s">
        <v>261</v>
      </c>
      <c r="H1447" s="80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1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80" t="s">
        <v>169</v>
      </c>
      <c r="D1448" s="38">
        <v>5</v>
      </c>
      <c r="E1448" s="80" t="s">
        <v>169</v>
      </c>
      <c r="F1448">
        <v>609007</v>
      </c>
      <c r="G1448" s="80" t="s">
        <v>210</v>
      </c>
      <c r="H1448" s="80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1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80" t="s">
        <v>169</v>
      </c>
      <c r="D1449" s="38">
        <v>5</v>
      </c>
      <c r="E1449" s="80" t="s">
        <v>169</v>
      </c>
      <c r="F1449">
        <v>408034</v>
      </c>
      <c r="G1449" s="80" t="s">
        <v>250</v>
      </c>
      <c r="H1449" s="80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1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80" t="s">
        <v>169</v>
      </c>
      <c r="D1450" s="38">
        <v>5</v>
      </c>
      <c r="E1450" s="80" t="s">
        <v>169</v>
      </c>
      <c r="F1450" t="s">
        <v>562</v>
      </c>
      <c r="G1450" s="80" t="s">
        <v>708</v>
      </c>
      <c r="H1450" s="8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1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80" t="s">
        <v>169</v>
      </c>
      <c r="D1451" s="38">
        <v>5</v>
      </c>
      <c r="E1451" s="80" t="s">
        <v>169</v>
      </c>
      <c r="F1451">
        <v>408034</v>
      </c>
      <c r="G1451" s="80" t="s">
        <v>250</v>
      </c>
      <c r="H1451" s="80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1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80" t="s">
        <v>169</v>
      </c>
      <c r="D1452" s="38">
        <v>5</v>
      </c>
      <c r="E1452" s="80" t="s">
        <v>169</v>
      </c>
      <c r="F1452">
        <v>2505058</v>
      </c>
      <c r="G1452" s="80" t="s">
        <v>142</v>
      </c>
      <c r="H1452" s="80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1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80" t="s">
        <v>169</v>
      </c>
      <c r="D1453" s="38">
        <v>5</v>
      </c>
      <c r="E1453" s="80" t="s">
        <v>169</v>
      </c>
      <c r="F1453">
        <v>609007</v>
      </c>
      <c r="G1453" s="80" t="s">
        <v>210</v>
      </c>
      <c r="H1453" s="80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1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80" t="s">
        <v>169</v>
      </c>
      <c r="D1454" s="38">
        <v>5</v>
      </c>
      <c r="E1454" s="80" t="s">
        <v>169</v>
      </c>
      <c r="F1454">
        <v>1610023</v>
      </c>
      <c r="G1454" s="80" t="s">
        <v>351</v>
      </c>
      <c r="H1454" s="80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1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80" t="s">
        <v>169</v>
      </c>
      <c r="D1455" s="38">
        <v>5</v>
      </c>
      <c r="E1455" s="80" t="s">
        <v>169</v>
      </c>
      <c r="F1455">
        <v>2508987</v>
      </c>
      <c r="G1455" s="80" t="s">
        <v>305</v>
      </c>
      <c r="H1455" s="80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1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80" t="s">
        <v>169</v>
      </c>
      <c r="D1456" s="38">
        <v>5</v>
      </c>
      <c r="E1456" s="80" t="s">
        <v>169</v>
      </c>
      <c r="F1456">
        <v>1803045</v>
      </c>
      <c r="G1456" s="80" t="s">
        <v>337</v>
      </c>
      <c r="H1456" s="80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1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80" t="s">
        <v>169</v>
      </c>
      <c r="D1457" s="38">
        <v>5</v>
      </c>
      <c r="E1457" s="80" t="s">
        <v>169</v>
      </c>
      <c r="F1457">
        <v>1803044</v>
      </c>
      <c r="G1457" s="80" t="s">
        <v>336</v>
      </c>
      <c r="H1457" s="80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1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80" t="s">
        <v>169</v>
      </c>
      <c r="D1458" s="38">
        <v>5</v>
      </c>
      <c r="E1458" s="80" t="s">
        <v>169</v>
      </c>
      <c r="F1458">
        <v>407423</v>
      </c>
      <c r="G1458" s="80" t="s">
        <v>106</v>
      </c>
      <c r="H1458" s="80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1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80" t="s">
        <v>169</v>
      </c>
      <c r="D1459" s="38">
        <v>5</v>
      </c>
      <c r="E1459" s="80" t="s">
        <v>169</v>
      </c>
      <c r="F1459">
        <v>407185</v>
      </c>
      <c r="G1459" s="80" t="s">
        <v>43</v>
      </c>
      <c r="H1459" s="80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1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80" t="s">
        <v>169</v>
      </c>
      <c r="D1460" s="38">
        <v>5</v>
      </c>
      <c r="E1460" s="80" t="s">
        <v>169</v>
      </c>
      <c r="F1460">
        <v>617055</v>
      </c>
      <c r="G1460" s="80" t="s">
        <v>182</v>
      </c>
      <c r="H1460" s="8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1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80" t="s">
        <v>169</v>
      </c>
      <c r="D1461" s="38">
        <v>5</v>
      </c>
      <c r="E1461" s="80" t="s">
        <v>169</v>
      </c>
      <c r="F1461">
        <v>1402016</v>
      </c>
      <c r="G1461" s="80" t="s">
        <v>798</v>
      </c>
      <c r="H1461" s="80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1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80" t="s">
        <v>169</v>
      </c>
      <c r="D1462" s="38">
        <v>5</v>
      </c>
      <c r="E1462" s="80" t="s">
        <v>169</v>
      </c>
      <c r="F1462">
        <v>1101298</v>
      </c>
      <c r="G1462" s="80" t="s">
        <v>799</v>
      </c>
      <c r="H1462" s="80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1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80" t="s">
        <v>169</v>
      </c>
      <c r="D1463" s="38">
        <v>5</v>
      </c>
      <c r="E1463" s="80" t="s">
        <v>169</v>
      </c>
      <c r="F1463">
        <v>2304053</v>
      </c>
      <c r="G1463" s="80" t="s">
        <v>213</v>
      </c>
      <c r="H1463" s="80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1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80" t="s">
        <v>169</v>
      </c>
      <c r="D1464" s="38">
        <v>5</v>
      </c>
      <c r="E1464" s="80" t="s">
        <v>169</v>
      </c>
      <c r="F1464">
        <v>307096</v>
      </c>
      <c r="G1464" s="80" t="s">
        <v>249</v>
      </c>
      <c r="H1464" s="80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1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80" t="s">
        <v>169</v>
      </c>
      <c r="D1465" s="38">
        <v>5</v>
      </c>
      <c r="E1465" s="80" t="s">
        <v>169</v>
      </c>
      <c r="F1465">
        <v>1405040</v>
      </c>
      <c r="G1465" s="80" t="s">
        <v>451</v>
      </c>
      <c r="H1465" s="80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1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80" t="s">
        <v>169</v>
      </c>
      <c r="D1466" s="38">
        <v>5</v>
      </c>
      <c r="E1466" s="80" t="s">
        <v>169</v>
      </c>
      <c r="F1466">
        <v>704079</v>
      </c>
      <c r="G1466" s="80" t="s">
        <v>209</v>
      </c>
      <c r="H1466" s="80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1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80" t="s">
        <v>169</v>
      </c>
      <c r="D1467" s="38">
        <v>5</v>
      </c>
      <c r="E1467" s="80" t="s">
        <v>169</v>
      </c>
      <c r="F1467">
        <v>617057</v>
      </c>
      <c r="G1467" s="80" t="s">
        <v>134</v>
      </c>
      <c r="H1467" s="80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1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80" t="s">
        <v>169</v>
      </c>
      <c r="D1468" s="38">
        <v>5</v>
      </c>
      <c r="E1468" s="80" t="s">
        <v>169</v>
      </c>
      <c r="F1468">
        <v>617016</v>
      </c>
      <c r="G1468" s="80" t="s">
        <v>133</v>
      </c>
      <c r="H1468" s="80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1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80" t="s">
        <v>169</v>
      </c>
      <c r="D1469" s="38">
        <v>5</v>
      </c>
      <c r="E1469" s="80" t="s">
        <v>169</v>
      </c>
      <c r="F1469">
        <v>407423</v>
      </c>
      <c r="G1469" s="80" t="s">
        <v>106</v>
      </c>
      <c r="H1469" s="80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1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80" t="s">
        <v>169</v>
      </c>
      <c r="D1470" s="38">
        <v>5</v>
      </c>
      <c r="E1470" s="80" t="s">
        <v>169</v>
      </c>
      <c r="F1470">
        <v>1901086</v>
      </c>
      <c r="G1470" s="80" t="s">
        <v>279</v>
      </c>
      <c r="H1470" s="8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1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80" t="s">
        <v>169</v>
      </c>
      <c r="D1471" s="38">
        <v>5</v>
      </c>
      <c r="E1471" s="80" t="s">
        <v>169</v>
      </c>
      <c r="F1471">
        <v>1901466</v>
      </c>
      <c r="G1471" s="80" t="s">
        <v>398</v>
      </c>
      <c r="H1471" s="80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1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80" t="s">
        <v>169</v>
      </c>
      <c r="D1472" s="38">
        <v>5</v>
      </c>
      <c r="E1472" s="80" t="s">
        <v>169</v>
      </c>
      <c r="F1472">
        <v>1901038</v>
      </c>
      <c r="G1472" s="80" t="s">
        <v>39</v>
      </c>
      <c r="H1472" s="80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1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80" t="s">
        <v>169</v>
      </c>
      <c r="D1473" s="38">
        <v>5</v>
      </c>
      <c r="E1473" s="80" t="s">
        <v>169</v>
      </c>
      <c r="F1473">
        <v>609008</v>
      </c>
      <c r="G1473" s="80" t="s">
        <v>57</v>
      </c>
      <c r="H1473" s="80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1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80" t="s">
        <v>169</v>
      </c>
      <c r="D1474" s="38">
        <v>5</v>
      </c>
      <c r="E1474" s="80" t="s">
        <v>169</v>
      </c>
      <c r="F1474">
        <v>617057</v>
      </c>
      <c r="G1474" s="80" t="s">
        <v>134</v>
      </c>
      <c r="H1474" s="80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1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80" t="s">
        <v>169</v>
      </c>
      <c r="D1475" s="38">
        <v>5</v>
      </c>
      <c r="E1475" s="80" t="s">
        <v>169</v>
      </c>
      <c r="F1475">
        <v>617055</v>
      </c>
      <c r="G1475" s="80" t="s">
        <v>182</v>
      </c>
      <c r="H1475" s="80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1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80" t="s">
        <v>169</v>
      </c>
      <c r="D1476" s="38">
        <v>5</v>
      </c>
      <c r="E1476" s="80" t="s">
        <v>169</v>
      </c>
      <c r="F1476">
        <v>5309018</v>
      </c>
      <c r="G1476" s="80" t="s">
        <v>112</v>
      </c>
      <c r="H1476" s="80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1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80" t="s">
        <v>169</v>
      </c>
      <c r="D1477" s="38">
        <v>5</v>
      </c>
      <c r="E1477" s="80" t="s">
        <v>169</v>
      </c>
      <c r="F1477">
        <v>302054</v>
      </c>
      <c r="G1477" s="80" t="s">
        <v>356</v>
      </c>
      <c r="H1477" s="80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1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80" t="s">
        <v>169</v>
      </c>
      <c r="D1478" s="38">
        <v>5</v>
      </c>
      <c r="E1478" s="80" t="s">
        <v>169</v>
      </c>
      <c r="F1478">
        <v>1610023</v>
      </c>
      <c r="G1478" s="80" t="s">
        <v>351</v>
      </c>
      <c r="H1478" s="80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1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80" t="s">
        <v>169</v>
      </c>
      <c r="D1479" s="38">
        <v>5</v>
      </c>
      <c r="E1479" s="80" t="s">
        <v>169</v>
      </c>
      <c r="F1479">
        <v>407427</v>
      </c>
      <c r="G1479" s="80" t="s">
        <v>172</v>
      </c>
      <c r="H1479" s="80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1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80" t="s">
        <v>169</v>
      </c>
      <c r="D1480" s="38">
        <v>5</v>
      </c>
      <c r="E1480" s="80" t="s">
        <v>169</v>
      </c>
      <c r="F1480">
        <v>2304053</v>
      </c>
      <c r="G1480" s="80" t="s">
        <v>213</v>
      </c>
      <c r="H1480" s="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1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80" t="s">
        <v>169</v>
      </c>
      <c r="D1481" s="38">
        <v>5</v>
      </c>
      <c r="E1481" s="80" t="s">
        <v>169</v>
      </c>
      <c r="F1481">
        <v>2304002</v>
      </c>
      <c r="G1481" s="80" t="s">
        <v>212</v>
      </c>
      <c r="H1481" s="80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1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80" t="s">
        <v>169</v>
      </c>
      <c r="D1482" s="38">
        <v>5</v>
      </c>
      <c r="E1482" s="80" t="s">
        <v>169</v>
      </c>
      <c r="F1482" t="s">
        <v>21</v>
      </c>
      <c r="G1482" s="80" t="s">
        <v>22</v>
      </c>
      <c r="H1482" s="80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1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80" t="s">
        <v>169</v>
      </c>
      <c r="D1483" s="38">
        <v>5</v>
      </c>
      <c r="E1483" s="80" t="s">
        <v>169</v>
      </c>
      <c r="F1483">
        <v>2302098</v>
      </c>
      <c r="G1483" s="80" t="s">
        <v>24</v>
      </c>
      <c r="H1483" s="80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1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80" t="s">
        <v>169</v>
      </c>
      <c r="D1484" s="38">
        <v>5</v>
      </c>
      <c r="E1484" s="80" t="s">
        <v>169</v>
      </c>
      <c r="F1484">
        <v>1902003</v>
      </c>
      <c r="G1484" s="80" t="s">
        <v>155</v>
      </c>
      <c r="H1484" s="80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1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80" t="s">
        <v>169</v>
      </c>
      <c r="D1485" s="38">
        <v>5</v>
      </c>
      <c r="E1485" s="80" t="s">
        <v>169</v>
      </c>
      <c r="F1485">
        <v>412302</v>
      </c>
      <c r="G1485" s="80" t="s">
        <v>165</v>
      </c>
      <c r="H1485" s="80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1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80" t="s">
        <v>169</v>
      </c>
      <c r="D1486" s="38">
        <v>5</v>
      </c>
      <c r="E1486" s="80" t="s">
        <v>169</v>
      </c>
      <c r="F1486">
        <v>302048</v>
      </c>
      <c r="G1486" s="80" t="s">
        <v>126</v>
      </c>
      <c r="H1486" s="80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1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80" t="s">
        <v>169</v>
      </c>
      <c r="D1487" s="38">
        <v>5</v>
      </c>
      <c r="E1487" s="80" t="s">
        <v>169</v>
      </c>
      <c r="F1487">
        <v>302028</v>
      </c>
      <c r="G1487" s="80" t="s">
        <v>246</v>
      </c>
      <c r="H1487" s="80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1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80" t="s">
        <v>169</v>
      </c>
      <c r="D1488" s="38">
        <v>5</v>
      </c>
      <c r="E1488" s="80" t="s">
        <v>169</v>
      </c>
      <c r="F1488">
        <v>302010</v>
      </c>
      <c r="G1488" s="80" t="s">
        <v>323</v>
      </c>
      <c r="H1488" s="80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1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80" t="s">
        <v>169</v>
      </c>
      <c r="D1489" s="38">
        <v>5</v>
      </c>
      <c r="E1489" s="80" t="s">
        <v>169</v>
      </c>
      <c r="F1489">
        <v>1902013</v>
      </c>
      <c r="G1489" s="80" t="s">
        <v>338</v>
      </c>
      <c r="H1489" s="80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1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80" t="s">
        <v>169</v>
      </c>
      <c r="D1490" s="38">
        <v>5</v>
      </c>
      <c r="E1490" s="80" t="s">
        <v>169</v>
      </c>
      <c r="F1490">
        <v>1901008</v>
      </c>
      <c r="G1490" s="80" t="s">
        <v>278</v>
      </c>
      <c r="H1490" s="8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1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80" t="s">
        <v>169</v>
      </c>
      <c r="D1491" s="38">
        <v>5</v>
      </c>
      <c r="E1491" s="80" t="s">
        <v>169</v>
      </c>
      <c r="F1491">
        <v>1803045</v>
      </c>
      <c r="G1491" s="80" t="s">
        <v>337</v>
      </c>
      <c r="H1491" s="80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1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80" t="s">
        <v>169</v>
      </c>
      <c r="D1492" s="38">
        <v>5</v>
      </c>
      <c r="E1492" s="80" t="s">
        <v>169</v>
      </c>
      <c r="F1492">
        <v>1803044</v>
      </c>
      <c r="G1492" s="80" t="s">
        <v>336</v>
      </c>
      <c r="H1492" s="80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1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80" t="s">
        <v>169</v>
      </c>
      <c r="D1493" s="38">
        <v>5</v>
      </c>
      <c r="E1493" s="80" t="s">
        <v>169</v>
      </c>
      <c r="F1493">
        <v>2302119</v>
      </c>
      <c r="G1493" s="80" t="s">
        <v>74</v>
      </c>
      <c r="H1493" s="80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1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80" t="s">
        <v>169</v>
      </c>
      <c r="D1494" s="38">
        <v>5</v>
      </c>
      <c r="E1494" s="80" t="s">
        <v>169</v>
      </c>
      <c r="F1494">
        <v>617057</v>
      </c>
      <c r="G1494" s="80" t="s">
        <v>134</v>
      </c>
      <c r="H1494" s="80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1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80" t="s">
        <v>169</v>
      </c>
      <c r="D1495" s="38">
        <v>5</v>
      </c>
      <c r="E1495" s="80" t="s">
        <v>169</v>
      </c>
      <c r="F1495">
        <v>617055</v>
      </c>
      <c r="G1495" s="80" t="s">
        <v>182</v>
      </c>
      <c r="H1495" s="80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1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80" t="s">
        <v>169</v>
      </c>
      <c r="D1496" s="38">
        <v>5</v>
      </c>
      <c r="E1496" s="80" t="s">
        <v>169</v>
      </c>
      <c r="F1496">
        <v>617016</v>
      </c>
      <c r="G1496" s="80" t="s">
        <v>133</v>
      </c>
      <c r="H1496" s="80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1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80" t="s">
        <v>169</v>
      </c>
      <c r="D1497" s="38">
        <v>5</v>
      </c>
      <c r="E1497" s="80" t="s">
        <v>169</v>
      </c>
      <c r="F1497">
        <v>2304053</v>
      </c>
      <c r="G1497" s="80" t="s">
        <v>213</v>
      </c>
      <c r="H1497" s="80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1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80" t="s">
        <v>169</v>
      </c>
      <c r="D1498" s="38">
        <v>5</v>
      </c>
      <c r="E1498" s="80" t="s">
        <v>169</v>
      </c>
      <c r="F1498">
        <v>2304002</v>
      </c>
      <c r="G1498" s="80" t="s">
        <v>212</v>
      </c>
      <c r="H1498" s="80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1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80" t="s">
        <v>169</v>
      </c>
      <c r="D1499" s="38">
        <v>5</v>
      </c>
      <c r="E1499" s="80" t="s">
        <v>169</v>
      </c>
      <c r="F1499">
        <v>2304008</v>
      </c>
      <c r="G1499" s="80" t="s">
        <v>707</v>
      </c>
      <c r="H1499" s="80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1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80" t="s">
        <v>169</v>
      </c>
      <c r="D1500" s="38">
        <v>5</v>
      </c>
      <c r="E1500" s="80" t="s">
        <v>169</v>
      </c>
      <c r="F1500">
        <v>412132</v>
      </c>
      <c r="G1500" s="80" t="s">
        <v>741</v>
      </c>
      <c r="H1500" s="8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1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80" t="s">
        <v>169</v>
      </c>
      <c r="D1501" s="38">
        <v>5</v>
      </c>
      <c r="E1501" s="80" t="s">
        <v>169</v>
      </c>
      <c r="F1501">
        <v>412016</v>
      </c>
      <c r="G1501" s="80" t="s">
        <v>722</v>
      </c>
      <c r="H1501" s="80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1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80" t="s">
        <v>169</v>
      </c>
      <c r="D1502" s="38">
        <v>5</v>
      </c>
      <c r="E1502" s="80" t="s">
        <v>169</v>
      </c>
      <c r="F1502">
        <v>609008</v>
      </c>
      <c r="G1502" s="80" t="s">
        <v>57</v>
      </c>
      <c r="H1502" s="80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1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80" t="s">
        <v>169</v>
      </c>
      <c r="D1503" s="38">
        <v>5</v>
      </c>
      <c r="E1503" s="80" t="s">
        <v>169</v>
      </c>
      <c r="F1503">
        <v>307096</v>
      </c>
      <c r="G1503" s="80" t="s">
        <v>249</v>
      </c>
      <c r="H1503" s="80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1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80" t="s">
        <v>169</v>
      </c>
      <c r="D1504" s="38">
        <v>5</v>
      </c>
      <c r="E1504" s="80" t="s">
        <v>169</v>
      </c>
      <c r="F1504">
        <v>307032</v>
      </c>
      <c r="G1504" s="80" t="s">
        <v>186</v>
      </c>
      <c r="H1504" s="80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1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80" t="s">
        <v>169</v>
      </c>
      <c r="D1505" s="38">
        <v>5</v>
      </c>
      <c r="E1505" s="80" t="s">
        <v>169</v>
      </c>
      <c r="F1505">
        <v>601047</v>
      </c>
      <c r="G1505" s="80" t="s">
        <v>129</v>
      </c>
      <c r="H1505" s="80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1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80" t="s">
        <v>169</v>
      </c>
      <c r="D1506" s="38">
        <v>5</v>
      </c>
      <c r="E1506" s="80" t="s">
        <v>169</v>
      </c>
      <c r="F1506">
        <v>602255</v>
      </c>
      <c r="G1506" s="80" t="s">
        <v>203</v>
      </c>
      <c r="H1506" s="80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1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80" t="s">
        <v>169</v>
      </c>
      <c r="D1507" s="38">
        <v>5</v>
      </c>
      <c r="E1507" s="80" t="s">
        <v>169</v>
      </c>
      <c r="F1507">
        <v>602254</v>
      </c>
      <c r="G1507" s="80" t="s">
        <v>214</v>
      </c>
      <c r="H1507" s="80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1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80" t="s">
        <v>169</v>
      </c>
      <c r="D1508" s="38">
        <v>5</v>
      </c>
      <c r="E1508" s="80" t="s">
        <v>169</v>
      </c>
      <c r="F1508">
        <v>408042</v>
      </c>
      <c r="G1508" s="80" t="s">
        <v>144</v>
      </c>
      <c r="H1508" s="80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1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80" t="s">
        <v>169</v>
      </c>
      <c r="D1509" s="38">
        <v>5</v>
      </c>
      <c r="E1509" s="80" t="s">
        <v>169</v>
      </c>
      <c r="F1509">
        <v>404252</v>
      </c>
      <c r="G1509" s="80" t="s">
        <v>181</v>
      </c>
      <c r="H1509" s="80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1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80" t="s">
        <v>169</v>
      </c>
      <c r="D1510" s="38">
        <v>5</v>
      </c>
      <c r="E1510" s="80" t="s">
        <v>169</v>
      </c>
      <c r="F1510">
        <v>704025</v>
      </c>
      <c r="G1510" s="80" t="s">
        <v>333</v>
      </c>
      <c r="H1510" s="8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1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80" t="s">
        <v>169</v>
      </c>
      <c r="D1511" s="38">
        <v>5</v>
      </c>
      <c r="E1511" s="80" t="s">
        <v>169</v>
      </c>
      <c r="F1511">
        <v>704023</v>
      </c>
      <c r="G1511" s="80" t="s">
        <v>331</v>
      </c>
      <c r="H1511" s="80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1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80" t="s">
        <v>169</v>
      </c>
      <c r="D1512" s="38">
        <v>5</v>
      </c>
      <c r="E1512" s="80" t="s">
        <v>169</v>
      </c>
      <c r="F1512">
        <v>1801735</v>
      </c>
      <c r="G1512" s="80" t="s">
        <v>73</v>
      </c>
      <c r="H1512" s="80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1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80" t="s">
        <v>169</v>
      </c>
      <c r="D1513" s="38">
        <v>5</v>
      </c>
      <c r="E1513" s="80" t="s">
        <v>169</v>
      </c>
      <c r="F1513">
        <v>2302017</v>
      </c>
      <c r="G1513" s="80" t="s">
        <v>156</v>
      </c>
      <c r="H1513" s="80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1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80" t="s">
        <v>169</v>
      </c>
      <c r="D1514" s="38">
        <v>5</v>
      </c>
      <c r="E1514" s="80" t="s">
        <v>169</v>
      </c>
      <c r="F1514">
        <v>412630</v>
      </c>
      <c r="G1514" s="80" t="s">
        <v>284</v>
      </c>
      <c r="H1514" s="80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1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80" t="s">
        <v>169</v>
      </c>
      <c r="D1515" s="38">
        <v>5</v>
      </c>
      <c r="E1515" s="80" t="s">
        <v>169</v>
      </c>
      <c r="F1515">
        <v>617016</v>
      </c>
      <c r="G1515" s="80" t="s">
        <v>133</v>
      </c>
      <c r="H1515" s="80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1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80" t="s">
        <v>169</v>
      </c>
      <c r="D1516" s="38">
        <v>5</v>
      </c>
      <c r="E1516" s="80" t="s">
        <v>169</v>
      </c>
      <c r="F1516">
        <v>1402016</v>
      </c>
      <c r="G1516" s="80" t="s">
        <v>798</v>
      </c>
      <c r="H1516" s="80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1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80" t="s">
        <v>169</v>
      </c>
      <c r="D1517" s="38">
        <v>5</v>
      </c>
      <c r="E1517" s="80" t="s">
        <v>169</v>
      </c>
      <c r="F1517">
        <v>1101298</v>
      </c>
      <c r="G1517" s="80" t="s">
        <v>799</v>
      </c>
      <c r="H1517" s="80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1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80" t="s">
        <v>169</v>
      </c>
      <c r="D1518" s="38">
        <v>5</v>
      </c>
      <c r="E1518" s="80" t="s">
        <v>169</v>
      </c>
      <c r="F1518" t="s">
        <v>787</v>
      </c>
      <c r="G1518" s="80" t="s">
        <v>95</v>
      </c>
      <c r="H1518" s="80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1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80" t="s">
        <v>169</v>
      </c>
      <c r="D1519" s="38">
        <v>5</v>
      </c>
      <c r="E1519" s="80" t="s">
        <v>169</v>
      </c>
      <c r="F1519">
        <v>2508993</v>
      </c>
      <c r="G1519" s="80" t="s">
        <v>487</v>
      </c>
      <c r="H1519" s="80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1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80" t="s">
        <v>169</v>
      </c>
      <c r="D1520" s="38">
        <v>5</v>
      </c>
      <c r="E1520" s="80" t="s">
        <v>169</v>
      </c>
      <c r="F1520">
        <v>2508994</v>
      </c>
      <c r="G1520" s="80" t="s">
        <v>488</v>
      </c>
      <c r="H1520" s="8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1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80" t="s">
        <v>169</v>
      </c>
      <c r="D1521" s="38">
        <v>5</v>
      </c>
      <c r="E1521" s="80" t="s">
        <v>169</v>
      </c>
      <c r="F1521">
        <v>2508992</v>
      </c>
      <c r="G1521" s="80" t="s">
        <v>486</v>
      </c>
      <c r="H1521" s="80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1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80" t="s">
        <v>169</v>
      </c>
      <c r="D1522" s="38">
        <v>5</v>
      </c>
      <c r="E1522" s="80" t="s">
        <v>169</v>
      </c>
      <c r="F1522">
        <v>2508991</v>
      </c>
      <c r="G1522" s="80" t="s">
        <v>485</v>
      </c>
      <c r="H1522" s="80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1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80" t="s">
        <v>169</v>
      </c>
      <c r="D1523" s="38">
        <v>5</v>
      </c>
      <c r="E1523" s="80" t="s">
        <v>169</v>
      </c>
      <c r="F1523">
        <v>2508990</v>
      </c>
      <c r="G1523" s="80" t="s">
        <v>484</v>
      </c>
      <c r="H1523" s="80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1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80" t="s">
        <v>169</v>
      </c>
      <c r="D1524" s="38">
        <v>5</v>
      </c>
      <c r="E1524" s="80" t="s">
        <v>169</v>
      </c>
      <c r="F1524">
        <v>1405039</v>
      </c>
      <c r="G1524" s="80" t="s">
        <v>314</v>
      </c>
      <c r="H1524" s="80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1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80" t="s">
        <v>169</v>
      </c>
      <c r="D1525" s="38">
        <v>5</v>
      </c>
      <c r="E1525" s="80" t="s">
        <v>169</v>
      </c>
      <c r="F1525">
        <v>304002</v>
      </c>
      <c r="G1525" s="80" t="s">
        <v>37</v>
      </c>
      <c r="H1525" s="80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1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80" t="s">
        <v>169</v>
      </c>
      <c r="D1526" s="38">
        <v>5</v>
      </c>
      <c r="E1526" s="80" t="s">
        <v>169</v>
      </c>
      <c r="F1526">
        <v>602255</v>
      </c>
      <c r="G1526" s="80" t="s">
        <v>203</v>
      </c>
      <c r="H1526" s="80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1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80" t="s">
        <v>169</v>
      </c>
      <c r="D1527" s="38">
        <v>5</v>
      </c>
      <c r="E1527" s="80" t="s">
        <v>169</v>
      </c>
      <c r="F1527">
        <v>602254</v>
      </c>
      <c r="G1527" s="80" t="s">
        <v>214</v>
      </c>
      <c r="H1527" s="80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1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80" t="s">
        <v>169</v>
      </c>
      <c r="D1528" s="38">
        <v>5</v>
      </c>
      <c r="E1528" s="80" t="s">
        <v>169</v>
      </c>
      <c r="F1528">
        <v>704021</v>
      </c>
      <c r="G1528" s="80" t="s">
        <v>329</v>
      </c>
      <c r="H1528" s="80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1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80" t="s">
        <v>169</v>
      </c>
      <c r="D1529" s="38">
        <v>5</v>
      </c>
      <c r="E1529" s="80" t="s">
        <v>169</v>
      </c>
      <c r="F1529">
        <v>704025</v>
      </c>
      <c r="G1529" s="80" t="s">
        <v>333</v>
      </c>
      <c r="H1529" s="80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1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80" t="s">
        <v>169</v>
      </c>
      <c r="D1530" s="38">
        <v>5</v>
      </c>
      <c r="E1530" s="80" t="s">
        <v>169</v>
      </c>
      <c r="F1530">
        <v>704023</v>
      </c>
      <c r="G1530" s="80" t="s">
        <v>331</v>
      </c>
      <c r="H1530" s="8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1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80" t="s">
        <v>169</v>
      </c>
      <c r="D1531" s="38">
        <v>5</v>
      </c>
      <c r="E1531" s="80" t="s">
        <v>169</v>
      </c>
      <c r="F1531">
        <v>704024</v>
      </c>
      <c r="G1531" s="80" t="s">
        <v>332</v>
      </c>
      <c r="H1531" s="80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1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80" t="s">
        <v>169</v>
      </c>
      <c r="D1532" s="38">
        <v>5</v>
      </c>
      <c r="E1532" s="80" t="s">
        <v>169</v>
      </c>
      <c r="F1532">
        <v>704022</v>
      </c>
      <c r="G1532" s="80" t="s">
        <v>330</v>
      </c>
      <c r="H1532" s="80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1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80" t="s">
        <v>169</v>
      </c>
      <c r="D1533" s="38">
        <v>5</v>
      </c>
      <c r="E1533" s="80" t="s">
        <v>169</v>
      </c>
      <c r="F1533">
        <v>2302017</v>
      </c>
      <c r="G1533" s="80" t="s">
        <v>156</v>
      </c>
      <c r="H1533" s="80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1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80" t="s">
        <v>169</v>
      </c>
      <c r="D1534" s="38">
        <v>5</v>
      </c>
      <c r="E1534" s="80" t="s">
        <v>169</v>
      </c>
      <c r="F1534" t="s">
        <v>562</v>
      </c>
      <c r="G1534" s="80" t="s">
        <v>708</v>
      </c>
      <c r="H1534" s="80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1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80" t="s">
        <v>169</v>
      </c>
      <c r="D1535" s="38">
        <v>5</v>
      </c>
      <c r="E1535" s="80" t="s">
        <v>169</v>
      </c>
      <c r="F1535">
        <v>2304056</v>
      </c>
      <c r="G1535" s="80" t="s">
        <v>417</v>
      </c>
      <c r="H1535" s="80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1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80" t="s">
        <v>169</v>
      </c>
      <c r="D1536" s="38">
        <v>5</v>
      </c>
      <c r="E1536" s="80" t="s">
        <v>169</v>
      </c>
      <c r="F1536">
        <v>810007</v>
      </c>
      <c r="G1536" s="80" t="s">
        <v>235</v>
      </c>
      <c r="H1536" s="80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1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80" t="s">
        <v>169</v>
      </c>
      <c r="D1537" s="38">
        <v>5</v>
      </c>
      <c r="E1537" s="80" t="s">
        <v>169</v>
      </c>
      <c r="F1537">
        <v>1405040</v>
      </c>
      <c r="G1537" s="80" t="s">
        <v>451</v>
      </c>
      <c r="H1537" s="80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1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80" t="s">
        <v>169</v>
      </c>
      <c r="D1538" s="38">
        <v>5</v>
      </c>
      <c r="E1538" s="80" t="s">
        <v>169</v>
      </c>
      <c r="F1538">
        <v>2508993</v>
      </c>
      <c r="G1538" s="80" t="s">
        <v>487</v>
      </c>
      <c r="H1538" s="80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1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80" t="s">
        <v>169</v>
      </c>
      <c r="D1539" s="38">
        <v>5</v>
      </c>
      <c r="E1539" s="80" t="s">
        <v>169</v>
      </c>
      <c r="F1539">
        <v>2508994</v>
      </c>
      <c r="G1539" s="80" t="s">
        <v>488</v>
      </c>
      <c r="H1539" s="80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1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80" t="s">
        <v>169</v>
      </c>
      <c r="D1540" s="38">
        <v>5</v>
      </c>
      <c r="E1540" s="80" t="s">
        <v>169</v>
      </c>
      <c r="F1540">
        <v>2508992</v>
      </c>
      <c r="G1540" s="80" t="s">
        <v>486</v>
      </c>
      <c r="H1540" s="8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1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80" t="s">
        <v>169</v>
      </c>
      <c r="D1541" s="38">
        <v>5</v>
      </c>
      <c r="E1541" s="80" t="s">
        <v>169</v>
      </c>
      <c r="F1541">
        <v>2508991</v>
      </c>
      <c r="G1541" s="80" t="s">
        <v>485</v>
      </c>
      <c r="H1541" s="80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1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80" t="s">
        <v>169</v>
      </c>
      <c r="D1542" s="38">
        <v>5</v>
      </c>
      <c r="E1542" s="80" t="s">
        <v>169</v>
      </c>
      <c r="F1542">
        <v>2508990</v>
      </c>
      <c r="G1542" s="80" t="s">
        <v>484</v>
      </c>
      <c r="H1542" s="80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1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80" t="s">
        <v>169</v>
      </c>
      <c r="D1543" s="38">
        <v>5</v>
      </c>
      <c r="E1543" s="80" t="s">
        <v>169</v>
      </c>
      <c r="F1543">
        <v>2508988</v>
      </c>
      <c r="G1543" s="80" t="s">
        <v>469</v>
      </c>
      <c r="H1543" s="80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1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80" t="s">
        <v>169</v>
      </c>
      <c r="D1544" s="38">
        <v>5</v>
      </c>
      <c r="E1544" s="80" t="s">
        <v>169</v>
      </c>
      <c r="F1544">
        <v>1803044</v>
      </c>
      <c r="G1544" s="80" t="s">
        <v>336</v>
      </c>
      <c r="H1544" s="80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1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80" t="s">
        <v>169</v>
      </c>
      <c r="D1545" s="38">
        <v>5</v>
      </c>
      <c r="E1545" s="80" t="s">
        <v>169</v>
      </c>
      <c r="F1545">
        <v>1803045</v>
      </c>
      <c r="G1545" s="80" t="s">
        <v>337</v>
      </c>
      <c r="H1545" s="80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1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80" t="s">
        <v>169</v>
      </c>
      <c r="D1546" s="38">
        <v>5</v>
      </c>
      <c r="E1546" s="80" t="s">
        <v>169</v>
      </c>
      <c r="F1546" t="s">
        <v>345</v>
      </c>
      <c r="G1546" s="80" t="s">
        <v>167</v>
      </c>
      <c r="H1546" s="80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1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80" t="s">
        <v>169</v>
      </c>
      <c r="D1547" s="38">
        <v>5</v>
      </c>
      <c r="E1547" s="80" t="s">
        <v>169</v>
      </c>
      <c r="F1547">
        <v>2508994</v>
      </c>
      <c r="G1547" s="80" t="s">
        <v>488</v>
      </c>
      <c r="H1547" s="80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1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80" t="s">
        <v>169</v>
      </c>
      <c r="D1548" s="38">
        <v>5</v>
      </c>
      <c r="E1548" s="80" t="s">
        <v>169</v>
      </c>
      <c r="F1548">
        <v>2508993</v>
      </c>
      <c r="G1548" s="80" t="s">
        <v>487</v>
      </c>
      <c r="H1548" s="80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1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80" t="s">
        <v>169</v>
      </c>
      <c r="D1549" s="38">
        <v>5</v>
      </c>
      <c r="E1549" s="80" t="s">
        <v>169</v>
      </c>
      <c r="F1549">
        <v>2508992</v>
      </c>
      <c r="G1549" s="80" t="s">
        <v>486</v>
      </c>
      <c r="H1549" s="80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1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80" t="s">
        <v>169</v>
      </c>
      <c r="D1550" s="38">
        <v>5</v>
      </c>
      <c r="E1550" s="80" t="s">
        <v>169</v>
      </c>
      <c r="F1550">
        <v>2508991</v>
      </c>
      <c r="G1550" s="80" t="s">
        <v>485</v>
      </c>
      <c r="H1550" s="8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1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80" t="s">
        <v>169</v>
      </c>
      <c r="D1551" s="38">
        <v>5</v>
      </c>
      <c r="E1551" s="80" t="s">
        <v>169</v>
      </c>
      <c r="F1551">
        <v>2508990</v>
      </c>
      <c r="G1551" s="80" t="s">
        <v>484</v>
      </c>
      <c r="H1551" s="80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1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80" t="s">
        <v>169</v>
      </c>
      <c r="D1552" s="38">
        <v>5</v>
      </c>
      <c r="E1552" s="80" t="s">
        <v>169</v>
      </c>
      <c r="F1552">
        <v>1405025</v>
      </c>
      <c r="G1552" s="80" t="s">
        <v>189</v>
      </c>
      <c r="H1552" s="80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1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80" t="s">
        <v>169</v>
      </c>
      <c r="D1553" s="38">
        <v>5</v>
      </c>
      <c r="E1553" s="80" t="s">
        <v>169</v>
      </c>
      <c r="F1553">
        <v>1808156</v>
      </c>
      <c r="G1553" s="80" t="s">
        <v>277</v>
      </c>
      <c r="H1553" s="80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1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80" t="s">
        <v>169</v>
      </c>
      <c r="D1554" s="38">
        <v>5</v>
      </c>
      <c r="E1554" s="80" t="s">
        <v>169</v>
      </c>
      <c r="F1554">
        <v>1808006</v>
      </c>
      <c r="G1554" s="80" t="s">
        <v>194</v>
      </c>
      <c r="H1554" s="80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1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80" t="s">
        <v>169</v>
      </c>
      <c r="D1555" s="38">
        <v>5</v>
      </c>
      <c r="E1555" s="80" t="s">
        <v>169</v>
      </c>
      <c r="F1555">
        <v>1808003</v>
      </c>
      <c r="G1555" s="80" t="s">
        <v>195</v>
      </c>
      <c r="H1555" s="80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1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80" t="s">
        <v>169</v>
      </c>
      <c r="D1556" s="38">
        <v>5</v>
      </c>
      <c r="E1556" s="80" t="s">
        <v>169</v>
      </c>
      <c r="F1556">
        <v>1802517</v>
      </c>
      <c r="G1556" s="80" t="s">
        <v>141</v>
      </c>
      <c r="H1556" s="80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1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80" t="s">
        <v>169</v>
      </c>
      <c r="D1557" s="38">
        <v>5</v>
      </c>
      <c r="E1557" s="80" t="s">
        <v>169</v>
      </c>
      <c r="F1557">
        <v>1802172</v>
      </c>
      <c r="G1557" s="80" t="s">
        <v>266</v>
      </c>
      <c r="H1557" s="80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1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80" t="s">
        <v>169</v>
      </c>
      <c r="D1558" s="38">
        <v>5</v>
      </c>
      <c r="E1558" s="80" t="s">
        <v>169</v>
      </c>
      <c r="F1558">
        <v>1802171</v>
      </c>
      <c r="G1558" s="80" t="s">
        <v>265</v>
      </c>
      <c r="H1558" s="80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1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80" t="s">
        <v>169</v>
      </c>
      <c r="D1559" s="38">
        <v>5</v>
      </c>
      <c r="E1559" s="80" t="s">
        <v>169</v>
      </c>
      <c r="F1559">
        <v>1206002</v>
      </c>
      <c r="G1559" s="80" t="s">
        <v>192</v>
      </c>
      <c r="H1559" s="80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1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80" t="s">
        <v>169</v>
      </c>
      <c r="D1560" s="38">
        <v>5</v>
      </c>
      <c r="E1560" s="80" t="s">
        <v>169</v>
      </c>
      <c r="F1560">
        <v>307030</v>
      </c>
      <c r="G1560" s="80" t="s">
        <v>64</v>
      </c>
      <c r="H1560" s="8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1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80" t="s">
        <v>169</v>
      </c>
      <c r="D1561" s="38">
        <v>5</v>
      </c>
      <c r="E1561" s="80" t="s">
        <v>169</v>
      </c>
      <c r="F1561">
        <v>1103076</v>
      </c>
      <c r="G1561" s="80" t="s">
        <v>311</v>
      </c>
      <c r="H1561" s="80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1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80" t="s">
        <v>169</v>
      </c>
      <c r="D1562" s="38">
        <v>5</v>
      </c>
      <c r="E1562" s="80" t="s">
        <v>169</v>
      </c>
      <c r="F1562">
        <v>1103074</v>
      </c>
      <c r="G1562" s="80" t="s">
        <v>310</v>
      </c>
      <c r="H1562" s="80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1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80" t="s">
        <v>169</v>
      </c>
      <c r="D1563" s="38">
        <v>5</v>
      </c>
      <c r="E1563" s="80" t="s">
        <v>169</v>
      </c>
      <c r="F1563">
        <v>2505058</v>
      </c>
      <c r="G1563" s="80" t="s">
        <v>142</v>
      </c>
      <c r="H1563" s="80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1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80" t="s">
        <v>169</v>
      </c>
      <c r="D1564" s="38">
        <v>5</v>
      </c>
      <c r="E1564" s="80" t="s">
        <v>169</v>
      </c>
      <c r="F1564">
        <v>307033</v>
      </c>
      <c r="G1564" s="80" t="s">
        <v>248</v>
      </c>
      <c r="H1564" s="80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1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80" t="s">
        <v>169</v>
      </c>
      <c r="D1565" s="38">
        <v>5</v>
      </c>
      <c r="E1565" s="80" t="s">
        <v>169</v>
      </c>
      <c r="F1565">
        <v>304002</v>
      </c>
      <c r="G1565" s="80" t="s">
        <v>37</v>
      </c>
      <c r="H1565" s="80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1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80" t="s">
        <v>169</v>
      </c>
      <c r="D1566" s="38">
        <v>5</v>
      </c>
      <c r="E1566" s="80" t="s">
        <v>169</v>
      </c>
      <c r="F1566">
        <v>407185</v>
      </c>
      <c r="G1566" s="80" t="s">
        <v>43</v>
      </c>
      <c r="H1566" s="80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1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80" t="s">
        <v>169</v>
      </c>
      <c r="D1567" s="38">
        <v>5</v>
      </c>
      <c r="E1567" s="80" t="s">
        <v>169</v>
      </c>
      <c r="F1567">
        <v>407423</v>
      </c>
      <c r="G1567" s="80" t="s">
        <v>106</v>
      </c>
      <c r="H1567" s="80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1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80" t="s">
        <v>169</v>
      </c>
      <c r="D1568" s="38">
        <v>5</v>
      </c>
      <c r="E1568" s="80" t="s">
        <v>169</v>
      </c>
      <c r="F1568">
        <v>701096</v>
      </c>
      <c r="G1568" s="80" t="s">
        <v>204</v>
      </c>
      <c r="H1568" s="80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1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80" t="s">
        <v>169</v>
      </c>
      <c r="D1569" s="38">
        <v>5</v>
      </c>
      <c r="E1569" s="80" t="s">
        <v>169</v>
      </c>
      <c r="F1569">
        <v>701040</v>
      </c>
      <c r="G1569" s="80" t="s">
        <v>19</v>
      </c>
      <c r="H1569" s="80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1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80" t="s">
        <v>169</v>
      </c>
      <c r="D1570" s="38">
        <v>5</v>
      </c>
      <c r="E1570" s="80" t="s">
        <v>169</v>
      </c>
      <c r="F1570">
        <v>701043</v>
      </c>
      <c r="G1570" s="80" t="s">
        <v>197</v>
      </c>
      <c r="H1570" s="8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1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80" t="s">
        <v>169</v>
      </c>
      <c r="D1571" s="38">
        <v>5</v>
      </c>
      <c r="E1571" s="80" t="s">
        <v>169</v>
      </c>
      <c r="F1571">
        <v>304101</v>
      </c>
      <c r="G1571" s="80" t="s">
        <v>17</v>
      </c>
      <c r="H1571" s="80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1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80" t="s">
        <v>169</v>
      </c>
      <c r="D1572" s="38">
        <v>5</v>
      </c>
      <c r="E1572" s="80" t="s">
        <v>169</v>
      </c>
      <c r="F1572">
        <v>407011</v>
      </c>
      <c r="G1572" s="80" t="s">
        <v>30</v>
      </c>
      <c r="H1572" s="80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1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80" t="s">
        <v>169</v>
      </c>
      <c r="D1573" s="38">
        <v>5</v>
      </c>
      <c r="E1573" s="80" t="s">
        <v>169</v>
      </c>
      <c r="F1573">
        <v>1610023</v>
      </c>
      <c r="G1573" s="80" t="s">
        <v>351</v>
      </c>
      <c r="H1573" s="80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1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80" t="s">
        <v>169</v>
      </c>
      <c r="D1574" s="38">
        <v>5</v>
      </c>
      <c r="E1574" s="80" t="s">
        <v>169</v>
      </c>
      <c r="F1574">
        <v>609008</v>
      </c>
      <c r="G1574" s="80" t="s">
        <v>57</v>
      </c>
      <c r="H1574" s="80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1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80" t="s">
        <v>169</v>
      </c>
      <c r="D1575" s="38">
        <v>5</v>
      </c>
      <c r="E1575" s="80" t="s">
        <v>169</v>
      </c>
      <c r="F1575">
        <v>617016</v>
      </c>
      <c r="G1575" s="80" t="s">
        <v>133</v>
      </c>
      <c r="H1575" s="80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1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80" t="s">
        <v>169</v>
      </c>
      <c r="D1576" s="38">
        <v>5</v>
      </c>
      <c r="E1576" s="80" t="s">
        <v>169</v>
      </c>
      <c r="F1576">
        <v>412630</v>
      </c>
      <c r="G1576" s="80" t="s">
        <v>284</v>
      </c>
      <c r="H1576" s="80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1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80" t="s">
        <v>169</v>
      </c>
      <c r="D1577" s="38">
        <v>5</v>
      </c>
      <c r="E1577" s="80" t="s">
        <v>169</v>
      </c>
      <c r="F1577" t="s">
        <v>345</v>
      </c>
      <c r="G1577" s="80" t="s">
        <v>167</v>
      </c>
      <c r="H1577" s="80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1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80" t="s">
        <v>169</v>
      </c>
      <c r="D1578" s="38">
        <v>5</v>
      </c>
      <c r="E1578" s="80" t="s">
        <v>169</v>
      </c>
      <c r="F1578">
        <v>414025</v>
      </c>
      <c r="G1578" s="80" t="s">
        <v>800</v>
      </c>
      <c r="H1578" s="80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1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80" t="s">
        <v>169</v>
      </c>
      <c r="D1579" s="38">
        <v>5</v>
      </c>
      <c r="E1579" s="80" t="s">
        <v>169</v>
      </c>
      <c r="F1579" t="s">
        <v>296</v>
      </c>
      <c r="G1579" s="80" t="s">
        <v>297</v>
      </c>
      <c r="H1579" s="80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1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80" t="s">
        <v>169</v>
      </c>
      <c r="D1580" s="38">
        <v>5</v>
      </c>
      <c r="E1580" s="80" t="s">
        <v>169</v>
      </c>
      <c r="F1580" t="s">
        <v>288</v>
      </c>
      <c r="G1580" s="80" t="s">
        <v>289</v>
      </c>
      <c r="H1580" s="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1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80" t="s">
        <v>169</v>
      </c>
      <c r="D1581" s="38">
        <v>5</v>
      </c>
      <c r="E1581" s="80" t="s">
        <v>169</v>
      </c>
      <c r="F1581" t="s">
        <v>286</v>
      </c>
      <c r="G1581" s="80" t="s">
        <v>287</v>
      </c>
      <c r="H1581" s="80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1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80" t="s">
        <v>169</v>
      </c>
      <c r="D1582" s="38">
        <v>5</v>
      </c>
      <c r="E1582" s="80" t="s">
        <v>169</v>
      </c>
      <c r="F1582">
        <v>1801735</v>
      </c>
      <c r="G1582" s="80" t="s">
        <v>73</v>
      </c>
      <c r="H1582" s="80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1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80" t="s">
        <v>169</v>
      </c>
      <c r="D1583" s="38">
        <v>5</v>
      </c>
      <c r="E1583" s="80" t="s">
        <v>169</v>
      </c>
      <c r="F1583">
        <v>1103076</v>
      </c>
      <c r="G1583" s="80" t="s">
        <v>311</v>
      </c>
      <c r="H1583" s="80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1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80" t="s">
        <v>169</v>
      </c>
      <c r="D1584" s="38">
        <v>5</v>
      </c>
      <c r="E1584" s="80" t="s">
        <v>169</v>
      </c>
      <c r="F1584">
        <v>1103074</v>
      </c>
      <c r="G1584" s="80" t="s">
        <v>310</v>
      </c>
      <c r="H1584" s="80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1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80" t="s">
        <v>169</v>
      </c>
      <c r="D1585" s="38">
        <v>5</v>
      </c>
      <c r="E1585" s="80" t="s">
        <v>169</v>
      </c>
      <c r="F1585">
        <v>1802517</v>
      </c>
      <c r="G1585" s="80" t="s">
        <v>141</v>
      </c>
      <c r="H1585" s="80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1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80" t="s">
        <v>169</v>
      </c>
      <c r="D1586" s="38">
        <v>5</v>
      </c>
      <c r="E1586" s="80" t="s">
        <v>169</v>
      </c>
      <c r="F1586">
        <v>412016</v>
      </c>
      <c r="G1586" s="80" t="s">
        <v>722</v>
      </c>
      <c r="H1586" s="80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1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80" t="s">
        <v>169</v>
      </c>
      <c r="D1587" s="38">
        <v>5</v>
      </c>
      <c r="E1587" s="80" t="s">
        <v>169</v>
      </c>
      <c r="F1587">
        <v>407170</v>
      </c>
      <c r="G1587" s="80" t="s">
        <v>107</v>
      </c>
      <c r="H1587" s="80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1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80" t="s">
        <v>169</v>
      </c>
      <c r="D1588" s="38">
        <v>5</v>
      </c>
      <c r="E1588" s="80" t="s">
        <v>169</v>
      </c>
      <c r="F1588">
        <v>1805340</v>
      </c>
      <c r="G1588" s="80" t="s">
        <v>298</v>
      </c>
      <c r="H1588" s="80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1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80" t="s">
        <v>169</v>
      </c>
      <c r="D1589" s="38">
        <v>5</v>
      </c>
      <c r="E1589" s="80" t="s">
        <v>169</v>
      </c>
      <c r="F1589">
        <v>1802659</v>
      </c>
      <c r="G1589" s="80" t="s">
        <v>161</v>
      </c>
      <c r="H1589" s="80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1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80" t="s">
        <v>169</v>
      </c>
      <c r="D1590" s="38">
        <v>5</v>
      </c>
      <c r="E1590" s="80" t="s">
        <v>169</v>
      </c>
      <c r="F1590">
        <v>2304053</v>
      </c>
      <c r="G1590" s="80" t="s">
        <v>213</v>
      </c>
      <c r="H1590" s="8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1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80" t="s">
        <v>169</v>
      </c>
      <c r="D1591" s="38">
        <v>5</v>
      </c>
      <c r="E1591" s="80" t="s">
        <v>169</v>
      </c>
      <c r="F1591">
        <v>1802162</v>
      </c>
      <c r="G1591" s="80" t="s">
        <v>260</v>
      </c>
      <c r="H1591" s="80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1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80" t="s">
        <v>169</v>
      </c>
      <c r="D1592" s="38">
        <v>5</v>
      </c>
      <c r="E1592" s="80" t="s">
        <v>169</v>
      </c>
      <c r="F1592">
        <v>304002</v>
      </c>
      <c r="G1592" s="80" t="s">
        <v>37</v>
      </c>
      <c r="H1592" s="80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1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80" t="s">
        <v>169</v>
      </c>
      <c r="D1593" s="38">
        <v>5</v>
      </c>
      <c r="E1593" s="80" t="s">
        <v>169</v>
      </c>
      <c r="F1593">
        <v>1902003</v>
      </c>
      <c r="G1593" s="80" t="s">
        <v>155</v>
      </c>
      <c r="H1593" s="80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1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80" t="s">
        <v>169</v>
      </c>
      <c r="D1594" s="38">
        <v>5</v>
      </c>
      <c r="E1594" s="80" t="s">
        <v>169</v>
      </c>
      <c r="F1594">
        <v>2304056</v>
      </c>
      <c r="G1594" s="80" t="s">
        <v>417</v>
      </c>
      <c r="H1594" s="80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1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80" t="s">
        <v>169</v>
      </c>
      <c r="D1595" s="38">
        <v>5</v>
      </c>
      <c r="E1595" s="80" t="s">
        <v>169</v>
      </c>
      <c r="F1595">
        <v>609008</v>
      </c>
      <c r="G1595" s="80" t="s">
        <v>57</v>
      </c>
      <c r="H1595" s="80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1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80" t="s">
        <v>169</v>
      </c>
      <c r="D1596" s="38">
        <v>5</v>
      </c>
      <c r="E1596" s="80" t="s">
        <v>169</v>
      </c>
      <c r="F1596">
        <v>617057</v>
      </c>
      <c r="G1596" s="80" t="s">
        <v>134</v>
      </c>
      <c r="H1596" s="80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1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80" t="s">
        <v>169</v>
      </c>
      <c r="D1597" s="38">
        <v>5</v>
      </c>
      <c r="E1597" s="80" t="s">
        <v>169</v>
      </c>
      <c r="F1597">
        <v>617016</v>
      </c>
      <c r="G1597" s="80" t="s">
        <v>133</v>
      </c>
      <c r="H1597" s="80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1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80" t="s">
        <v>169</v>
      </c>
      <c r="D1598" s="38">
        <v>5</v>
      </c>
      <c r="E1598" s="80" t="s">
        <v>169</v>
      </c>
      <c r="F1598">
        <v>1610023</v>
      </c>
      <c r="G1598" s="80" t="s">
        <v>351</v>
      </c>
      <c r="H1598" s="80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1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80" t="s">
        <v>169</v>
      </c>
      <c r="D1599" s="38">
        <v>5</v>
      </c>
      <c r="E1599" s="80" t="s">
        <v>169</v>
      </c>
      <c r="F1599">
        <v>704079</v>
      </c>
      <c r="G1599" s="80" t="s">
        <v>209</v>
      </c>
      <c r="H1599" s="80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1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80" t="s">
        <v>169</v>
      </c>
      <c r="D1600" s="38">
        <v>5</v>
      </c>
      <c r="E1600" s="80" t="s">
        <v>169</v>
      </c>
      <c r="F1600">
        <v>304101</v>
      </c>
      <c r="G1600" s="80" t="s">
        <v>17</v>
      </c>
      <c r="H1600" s="8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1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80" t="s">
        <v>169</v>
      </c>
      <c r="D1601" s="38">
        <v>5</v>
      </c>
      <c r="E1601" s="80" t="s">
        <v>169</v>
      </c>
      <c r="F1601">
        <v>412280</v>
      </c>
      <c r="G1601" s="80" t="s">
        <v>40</v>
      </c>
      <c r="H1601" s="80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1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80" t="s">
        <v>169</v>
      </c>
      <c r="D1602" s="38">
        <v>5</v>
      </c>
      <c r="E1602" s="80" t="s">
        <v>169</v>
      </c>
      <c r="F1602">
        <v>4212234</v>
      </c>
      <c r="G1602" s="80" t="s">
        <v>54</v>
      </c>
      <c r="H1602" s="80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1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80" t="s">
        <v>169</v>
      </c>
      <c r="D1603" s="38">
        <v>5</v>
      </c>
      <c r="E1603" s="80" t="s">
        <v>169</v>
      </c>
      <c r="F1603">
        <v>1902013</v>
      </c>
      <c r="G1603" s="80" t="s">
        <v>338</v>
      </c>
      <c r="H1603" s="80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1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80" t="s">
        <v>169</v>
      </c>
      <c r="D1604" s="38">
        <v>5</v>
      </c>
      <c r="E1604" s="80" t="s">
        <v>169</v>
      </c>
      <c r="F1604">
        <v>412301</v>
      </c>
      <c r="G1604" s="80" t="s">
        <v>327</v>
      </c>
      <c r="H1604" s="80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1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80" t="s">
        <v>169</v>
      </c>
      <c r="D1605" s="38">
        <v>5</v>
      </c>
      <c r="E1605" s="80" t="s">
        <v>169</v>
      </c>
      <c r="F1605">
        <v>407011</v>
      </c>
      <c r="G1605" s="80" t="s">
        <v>30</v>
      </c>
      <c r="H1605" s="80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1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80" t="s">
        <v>169</v>
      </c>
      <c r="D1606" s="38">
        <v>5</v>
      </c>
      <c r="E1606" s="80" t="s">
        <v>169</v>
      </c>
      <c r="F1606">
        <v>408017</v>
      </c>
      <c r="G1606" s="80" t="s">
        <v>445</v>
      </c>
      <c r="H1606" s="80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1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80" t="s">
        <v>169</v>
      </c>
      <c r="D1607" s="38">
        <v>5</v>
      </c>
      <c r="E1607" s="80" t="s">
        <v>169</v>
      </c>
      <c r="F1607">
        <v>412302</v>
      </c>
      <c r="G1607" s="80" t="s">
        <v>165</v>
      </c>
      <c r="H1607" s="80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1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80" t="s">
        <v>169</v>
      </c>
      <c r="D1608" s="38">
        <v>5</v>
      </c>
      <c r="E1608" s="80" t="s">
        <v>169</v>
      </c>
      <c r="F1608">
        <v>407427</v>
      </c>
      <c r="G1608" s="80" t="s">
        <v>172</v>
      </c>
      <c r="H1608" s="80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1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80" t="s">
        <v>169</v>
      </c>
      <c r="D1609" s="38">
        <v>5</v>
      </c>
      <c r="E1609" s="80" t="s">
        <v>169</v>
      </c>
      <c r="F1609">
        <v>707023</v>
      </c>
      <c r="G1609" s="80" t="s">
        <v>797</v>
      </c>
      <c r="H1609" s="80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1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80" t="s">
        <v>169</v>
      </c>
      <c r="D1610" s="38">
        <v>5</v>
      </c>
      <c r="E1610" s="80" t="s">
        <v>169</v>
      </c>
      <c r="F1610">
        <v>410045</v>
      </c>
      <c r="G1610" s="80" t="s">
        <v>110</v>
      </c>
      <c r="H1610" s="8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1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80" t="s">
        <v>169</v>
      </c>
      <c r="D1611" s="38">
        <v>5</v>
      </c>
      <c r="E1611" s="80" t="s">
        <v>169</v>
      </c>
      <c r="F1611">
        <v>412260</v>
      </c>
      <c r="G1611" s="80" t="s">
        <v>41</v>
      </c>
      <c r="H1611" s="80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1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80" t="s">
        <v>169</v>
      </c>
      <c r="D1612" s="38">
        <v>5</v>
      </c>
      <c r="E1612" s="80" t="s">
        <v>169</v>
      </c>
      <c r="F1612" t="s">
        <v>386</v>
      </c>
      <c r="G1612" s="80" t="s">
        <v>83</v>
      </c>
      <c r="H1612" s="80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1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80" t="s">
        <v>169</v>
      </c>
      <c r="D1613" s="38">
        <v>5</v>
      </c>
      <c r="E1613" s="80" t="s">
        <v>169</v>
      </c>
      <c r="F1613">
        <v>302054</v>
      </c>
      <c r="G1613" s="80" t="s">
        <v>356</v>
      </c>
      <c r="H1613" s="80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1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80" t="s">
        <v>169</v>
      </c>
      <c r="D1614" s="38">
        <v>5</v>
      </c>
      <c r="E1614" s="80" t="s">
        <v>169</v>
      </c>
      <c r="F1614">
        <v>408042</v>
      </c>
      <c r="G1614" s="80" t="s">
        <v>144</v>
      </c>
      <c r="H1614" s="80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1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80" t="s">
        <v>169</v>
      </c>
      <c r="D1615" s="38">
        <v>5</v>
      </c>
      <c r="E1615" s="80" t="s">
        <v>169</v>
      </c>
      <c r="F1615">
        <v>907034</v>
      </c>
      <c r="G1615" s="80" t="s">
        <v>256</v>
      </c>
      <c r="H1615" s="80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1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80" t="s">
        <v>169</v>
      </c>
      <c r="D1616" s="38">
        <v>5</v>
      </c>
      <c r="E1616" s="80" t="s">
        <v>169</v>
      </c>
      <c r="F1616">
        <v>2505058</v>
      </c>
      <c r="G1616" s="80" t="s">
        <v>142</v>
      </c>
      <c r="H1616" s="80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1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80" t="s">
        <v>169</v>
      </c>
      <c r="D1617" s="38">
        <v>5</v>
      </c>
      <c r="E1617" s="80" t="s">
        <v>169</v>
      </c>
      <c r="F1617">
        <v>2304008</v>
      </c>
      <c r="G1617" s="80" t="s">
        <v>707</v>
      </c>
      <c r="H1617" s="80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1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80" t="s">
        <v>169</v>
      </c>
      <c r="D1618" s="38">
        <v>5</v>
      </c>
      <c r="E1618" s="80" t="s">
        <v>169</v>
      </c>
      <c r="F1618">
        <v>1901008</v>
      </c>
      <c r="G1618" s="80" t="s">
        <v>278</v>
      </c>
      <c r="H1618" s="80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1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80" t="s">
        <v>169</v>
      </c>
      <c r="D1619" s="38">
        <v>5</v>
      </c>
      <c r="E1619" s="80" t="s">
        <v>169</v>
      </c>
      <c r="F1619">
        <v>307033</v>
      </c>
      <c r="G1619" s="80" t="s">
        <v>248</v>
      </c>
      <c r="H1619" s="80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1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80" t="s">
        <v>169</v>
      </c>
      <c r="D1620" s="38">
        <v>5</v>
      </c>
      <c r="E1620" s="80" t="s">
        <v>169</v>
      </c>
      <c r="F1620">
        <v>307030</v>
      </c>
      <c r="G1620" s="80" t="s">
        <v>64</v>
      </c>
      <c r="H1620" s="8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1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80" t="s">
        <v>169</v>
      </c>
      <c r="D1621" s="38">
        <v>5</v>
      </c>
      <c r="E1621" s="80" t="s">
        <v>169</v>
      </c>
      <c r="F1621">
        <v>307031</v>
      </c>
      <c r="G1621" s="80" t="s">
        <v>65</v>
      </c>
      <c r="H1621" s="80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1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80" t="s">
        <v>169</v>
      </c>
      <c r="D1622" s="38">
        <v>5</v>
      </c>
      <c r="E1622" s="80" t="s">
        <v>169</v>
      </c>
      <c r="F1622">
        <v>307096</v>
      </c>
      <c r="G1622" s="80" t="s">
        <v>249</v>
      </c>
      <c r="H1622" s="80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1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80" t="s">
        <v>169</v>
      </c>
      <c r="D1623" s="38">
        <v>5</v>
      </c>
      <c r="E1623" s="80" t="s">
        <v>169</v>
      </c>
      <c r="F1623">
        <v>2304053</v>
      </c>
      <c r="G1623" s="80" t="s">
        <v>213</v>
      </c>
      <c r="H1623" s="80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1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80" t="s">
        <v>169</v>
      </c>
      <c r="D1624" s="38">
        <v>5</v>
      </c>
      <c r="E1624" s="80" t="s">
        <v>169</v>
      </c>
      <c r="F1624">
        <v>2304002</v>
      </c>
      <c r="G1624" s="80" t="s">
        <v>212</v>
      </c>
      <c r="H1624" s="80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1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80" t="s">
        <v>169</v>
      </c>
      <c r="D1625" s="38">
        <v>5</v>
      </c>
      <c r="E1625" s="80" t="s">
        <v>169</v>
      </c>
      <c r="F1625">
        <v>2302119</v>
      </c>
      <c r="G1625" s="80" t="s">
        <v>74</v>
      </c>
      <c r="H1625" s="80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1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80" t="s">
        <v>169</v>
      </c>
      <c r="D1626" s="38">
        <v>5</v>
      </c>
      <c r="E1626" s="80" t="s">
        <v>169</v>
      </c>
      <c r="F1626">
        <v>408042</v>
      </c>
      <c r="G1626" s="80" t="s">
        <v>144</v>
      </c>
      <c r="H1626" s="80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1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80" t="s">
        <v>169</v>
      </c>
      <c r="D1627" s="38">
        <v>5</v>
      </c>
      <c r="E1627" s="80" t="s">
        <v>169</v>
      </c>
      <c r="F1627">
        <v>1901008</v>
      </c>
      <c r="G1627" s="80" t="s">
        <v>278</v>
      </c>
      <c r="H1627" s="80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1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80" t="s">
        <v>169</v>
      </c>
      <c r="D1628" s="38">
        <v>5</v>
      </c>
      <c r="E1628" s="80" t="s">
        <v>169</v>
      </c>
      <c r="F1628">
        <v>1901038</v>
      </c>
      <c r="G1628" s="80" t="s">
        <v>39</v>
      </c>
      <c r="H1628" s="80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1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80" t="s">
        <v>169</v>
      </c>
      <c r="D1629" s="38">
        <v>5</v>
      </c>
      <c r="E1629" s="80" t="s">
        <v>169</v>
      </c>
      <c r="F1629">
        <v>1901086</v>
      </c>
      <c r="G1629" s="80" t="s">
        <v>279</v>
      </c>
      <c r="H1629" s="80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1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80" t="s">
        <v>169</v>
      </c>
      <c r="D1630" s="38">
        <v>5</v>
      </c>
      <c r="E1630" s="80" t="s">
        <v>169</v>
      </c>
      <c r="F1630">
        <v>412313</v>
      </c>
      <c r="G1630" s="80" t="s">
        <v>253</v>
      </c>
      <c r="H1630" s="8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1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80" t="s">
        <v>169</v>
      </c>
      <c r="D1631" s="38">
        <v>5</v>
      </c>
      <c r="E1631" s="80" t="s">
        <v>169</v>
      </c>
      <c r="F1631">
        <v>302249</v>
      </c>
      <c r="G1631" s="80" t="s">
        <v>178</v>
      </c>
      <c r="H1631" s="80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1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80" t="s">
        <v>169</v>
      </c>
      <c r="D1632" s="38">
        <v>5</v>
      </c>
      <c r="E1632" s="80" t="s">
        <v>169</v>
      </c>
      <c r="F1632" t="s">
        <v>21</v>
      </c>
      <c r="G1632" s="80" t="s">
        <v>22</v>
      </c>
      <c r="H1632" s="80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1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80" t="s">
        <v>169</v>
      </c>
      <c r="D1633" s="38">
        <v>5</v>
      </c>
      <c r="E1633" s="80" t="s">
        <v>169</v>
      </c>
      <c r="F1633">
        <v>302046</v>
      </c>
      <c r="G1633" s="80" t="s">
        <v>115</v>
      </c>
      <c r="H1633" s="80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1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80" t="s">
        <v>169</v>
      </c>
      <c r="D1634" s="38">
        <v>5</v>
      </c>
      <c r="E1634" s="80" t="s">
        <v>169</v>
      </c>
      <c r="F1634">
        <v>408034</v>
      </c>
      <c r="G1634" s="80" t="s">
        <v>250</v>
      </c>
      <c r="H1634" s="80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1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80" t="s">
        <v>169</v>
      </c>
      <c r="D1635" s="38">
        <v>5</v>
      </c>
      <c r="E1635" s="80" t="s">
        <v>169</v>
      </c>
      <c r="F1635">
        <v>407185</v>
      </c>
      <c r="G1635" s="80" t="s">
        <v>43</v>
      </c>
      <c r="H1635" s="80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1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80" t="s">
        <v>169</v>
      </c>
      <c r="D1636" s="38">
        <v>5</v>
      </c>
      <c r="E1636" s="80" t="s">
        <v>169</v>
      </c>
      <c r="F1636">
        <v>407423</v>
      </c>
      <c r="G1636" s="80" t="s">
        <v>106</v>
      </c>
      <c r="H1636" s="80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1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80" t="s">
        <v>169</v>
      </c>
      <c r="D1637" s="38">
        <v>5</v>
      </c>
      <c r="E1637" s="80" t="s">
        <v>169</v>
      </c>
      <c r="F1637">
        <v>1801735</v>
      </c>
      <c r="G1637" s="80" t="s">
        <v>73</v>
      </c>
      <c r="H1637" s="80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1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80" t="s">
        <v>169</v>
      </c>
      <c r="D1638" s="38">
        <v>5</v>
      </c>
      <c r="E1638" s="80" t="s">
        <v>169</v>
      </c>
      <c r="F1638">
        <v>1802162</v>
      </c>
      <c r="G1638" s="80" t="s">
        <v>260</v>
      </c>
      <c r="H1638" s="80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1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80" t="s">
        <v>169</v>
      </c>
      <c r="D1639" s="38">
        <v>5</v>
      </c>
      <c r="E1639" s="80" t="s">
        <v>169</v>
      </c>
      <c r="F1639">
        <v>1808156</v>
      </c>
      <c r="G1639" s="80" t="s">
        <v>277</v>
      </c>
      <c r="H1639" s="80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1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80" t="s">
        <v>169</v>
      </c>
      <c r="D1640" s="38">
        <v>5</v>
      </c>
      <c r="E1640" s="80" t="s">
        <v>169</v>
      </c>
      <c r="F1640">
        <v>1808006</v>
      </c>
      <c r="G1640" s="80" t="s">
        <v>194</v>
      </c>
      <c r="H1640" s="8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1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80" t="s">
        <v>169</v>
      </c>
      <c r="D1641" s="38">
        <v>5</v>
      </c>
      <c r="E1641" s="80" t="s">
        <v>169</v>
      </c>
      <c r="F1641">
        <v>1808003</v>
      </c>
      <c r="G1641" s="80" t="s">
        <v>195</v>
      </c>
      <c r="H1641" s="80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1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80" t="s">
        <v>169</v>
      </c>
      <c r="D1642" s="38">
        <v>5</v>
      </c>
      <c r="E1642" s="80" t="s">
        <v>169</v>
      </c>
      <c r="F1642">
        <v>1802517</v>
      </c>
      <c r="G1642" s="80" t="s">
        <v>141</v>
      </c>
      <c r="H1642" s="80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1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80" t="s">
        <v>169</v>
      </c>
      <c r="D1643" s="38">
        <v>5</v>
      </c>
      <c r="E1643" s="80" t="s">
        <v>169</v>
      </c>
      <c r="F1643">
        <v>1802172</v>
      </c>
      <c r="G1643" s="80" t="s">
        <v>266</v>
      </c>
      <c r="H1643" s="80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1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80" t="s">
        <v>169</v>
      </c>
      <c r="D1644" s="38">
        <v>5</v>
      </c>
      <c r="E1644" s="80" t="s">
        <v>169</v>
      </c>
      <c r="F1644">
        <v>1802171</v>
      </c>
      <c r="G1644" s="80" t="s">
        <v>265</v>
      </c>
      <c r="H1644" s="80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1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80" t="s">
        <v>169</v>
      </c>
      <c r="D1645" s="38">
        <v>5</v>
      </c>
      <c r="E1645" s="80" t="s">
        <v>169</v>
      </c>
      <c r="F1645">
        <v>1206002</v>
      </c>
      <c r="G1645" s="80" t="s">
        <v>192</v>
      </c>
      <c r="H1645" s="80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1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80" t="s">
        <v>169</v>
      </c>
      <c r="D1646" s="38">
        <v>5</v>
      </c>
      <c r="E1646" s="80" t="s">
        <v>169</v>
      </c>
      <c r="F1646">
        <v>304049</v>
      </c>
      <c r="G1646" s="80" t="s">
        <v>318</v>
      </c>
      <c r="H1646" s="80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1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80" t="s">
        <v>169</v>
      </c>
      <c r="D1647" s="38">
        <v>5</v>
      </c>
      <c r="E1647" s="80" t="s">
        <v>169</v>
      </c>
      <c r="F1647" t="s">
        <v>231</v>
      </c>
      <c r="G1647" s="80" t="s">
        <v>180</v>
      </c>
      <c r="H1647" s="80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1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80" t="s">
        <v>169</v>
      </c>
      <c r="D1648" s="38">
        <v>5</v>
      </c>
      <c r="E1648" s="80" t="s">
        <v>169</v>
      </c>
      <c r="F1648">
        <v>407011</v>
      </c>
      <c r="G1648" s="80" t="s">
        <v>30</v>
      </c>
      <c r="H1648" s="80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1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80" t="s">
        <v>169</v>
      </c>
      <c r="D1649" s="38">
        <v>5</v>
      </c>
      <c r="E1649" s="80" t="s">
        <v>169</v>
      </c>
      <c r="F1649">
        <v>408088</v>
      </c>
      <c r="G1649" s="80" t="s">
        <v>109</v>
      </c>
      <c r="H1649" s="80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1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80" t="s">
        <v>169</v>
      </c>
      <c r="D1650" s="38">
        <v>5</v>
      </c>
      <c r="E1650" s="80" t="s">
        <v>169</v>
      </c>
      <c r="F1650">
        <v>408014</v>
      </c>
      <c r="G1650" s="80" t="s">
        <v>108</v>
      </c>
      <c r="H1650" s="8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1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80" t="s">
        <v>169</v>
      </c>
      <c r="D1651" s="38">
        <v>5</v>
      </c>
      <c r="E1651" s="80" t="s">
        <v>169</v>
      </c>
      <c r="F1651">
        <v>701084</v>
      </c>
      <c r="G1651" s="80" t="s">
        <v>38</v>
      </c>
      <c r="H1651" s="80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1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80" t="s">
        <v>169</v>
      </c>
      <c r="D1652" s="38">
        <v>5</v>
      </c>
      <c r="E1652" s="80" t="s">
        <v>169</v>
      </c>
      <c r="F1652">
        <v>407185</v>
      </c>
      <c r="G1652" s="80" t="s">
        <v>43</v>
      </c>
      <c r="H1652" s="80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1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80" t="s">
        <v>169</v>
      </c>
      <c r="D1653" s="38">
        <v>5</v>
      </c>
      <c r="E1653" s="80" t="s">
        <v>169</v>
      </c>
      <c r="F1653">
        <v>408034</v>
      </c>
      <c r="G1653" s="80" t="s">
        <v>250</v>
      </c>
      <c r="H1653" s="80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1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80" t="s">
        <v>169</v>
      </c>
      <c r="D1654" s="38">
        <v>5</v>
      </c>
      <c r="E1654" s="80" t="s">
        <v>169</v>
      </c>
      <c r="F1654">
        <v>2304002</v>
      </c>
      <c r="G1654" s="80" t="s">
        <v>212</v>
      </c>
      <c r="H1654" s="80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1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80" t="s">
        <v>169</v>
      </c>
      <c r="D1655" s="38">
        <v>5</v>
      </c>
      <c r="E1655" s="80" t="s">
        <v>169</v>
      </c>
      <c r="F1655">
        <v>2302119</v>
      </c>
      <c r="G1655" s="80" t="s">
        <v>74</v>
      </c>
      <c r="H1655" s="80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1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80" t="s">
        <v>169</v>
      </c>
      <c r="D1656" s="38">
        <v>5</v>
      </c>
      <c r="E1656" s="80" t="s">
        <v>169</v>
      </c>
      <c r="F1656">
        <v>601047</v>
      </c>
      <c r="G1656" s="80" t="s">
        <v>129</v>
      </c>
      <c r="H1656" s="80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1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80" t="s">
        <v>169</v>
      </c>
      <c r="D1657" s="38">
        <v>5</v>
      </c>
      <c r="E1657" s="80" t="s">
        <v>169</v>
      </c>
      <c r="F1657">
        <v>2304008</v>
      </c>
      <c r="G1657" s="80" t="s">
        <v>707</v>
      </c>
      <c r="H1657" s="80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1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80" t="s">
        <v>169</v>
      </c>
      <c r="D1658" s="38">
        <v>5</v>
      </c>
      <c r="E1658" s="80" t="s">
        <v>169</v>
      </c>
      <c r="F1658">
        <v>1803045</v>
      </c>
      <c r="G1658" s="80" t="s">
        <v>337</v>
      </c>
      <c r="H1658" s="80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1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80" t="s">
        <v>169</v>
      </c>
      <c r="D1659" s="38">
        <v>5</v>
      </c>
      <c r="E1659" s="80" t="s">
        <v>169</v>
      </c>
      <c r="F1659">
        <v>1803044</v>
      </c>
      <c r="G1659" s="80" t="s">
        <v>336</v>
      </c>
      <c r="H1659" s="80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1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80" t="s">
        <v>169</v>
      </c>
      <c r="D1660" s="38">
        <v>5</v>
      </c>
      <c r="E1660" s="80" t="s">
        <v>169</v>
      </c>
      <c r="F1660">
        <v>1405040</v>
      </c>
      <c r="G1660" s="80" t="s">
        <v>451</v>
      </c>
      <c r="H1660" s="8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1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80" t="s">
        <v>169</v>
      </c>
      <c r="D1661" s="38">
        <v>5</v>
      </c>
      <c r="E1661" s="80" t="s">
        <v>169</v>
      </c>
      <c r="F1661">
        <v>2508988</v>
      </c>
      <c r="G1661" s="80" t="s">
        <v>469</v>
      </c>
      <c r="H1661" s="80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1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80" t="s">
        <v>169</v>
      </c>
      <c r="D1662" s="38">
        <v>5</v>
      </c>
      <c r="E1662" s="80" t="s">
        <v>169</v>
      </c>
      <c r="F1662">
        <v>2508987</v>
      </c>
      <c r="G1662" s="80" t="s">
        <v>305</v>
      </c>
      <c r="H1662" s="80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1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80" t="s">
        <v>169</v>
      </c>
      <c r="D1663" s="38">
        <v>5</v>
      </c>
      <c r="E1663" s="80" t="s">
        <v>169</v>
      </c>
      <c r="F1663">
        <v>106022</v>
      </c>
      <c r="G1663" s="80" t="s">
        <v>245</v>
      </c>
      <c r="H1663" s="80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1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80" t="s">
        <v>169</v>
      </c>
      <c r="D1664" s="38">
        <v>5</v>
      </c>
      <c r="E1664" s="80" t="s">
        <v>169</v>
      </c>
      <c r="F1664">
        <v>1405025</v>
      </c>
      <c r="G1664" s="80" t="s">
        <v>189</v>
      </c>
      <c r="H1664" s="80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1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80" t="s">
        <v>169</v>
      </c>
      <c r="D1665" s="38">
        <v>5</v>
      </c>
      <c r="E1665" s="80" t="s">
        <v>169</v>
      </c>
      <c r="F1665">
        <v>2508994</v>
      </c>
      <c r="G1665" s="80" t="s">
        <v>488</v>
      </c>
      <c r="H1665" s="80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1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80" t="s">
        <v>169</v>
      </c>
      <c r="D1666" s="38">
        <v>5</v>
      </c>
      <c r="E1666" s="80" t="s">
        <v>169</v>
      </c>
      <c r="F1666">
        <v>2508993</v>
      </c>
      <c r="G1666" s="80" t="s">
        <v>487</v>
      </c>
      <c r="H1666" s="80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1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80" t="s">
        <v>169</v>
      </c>
      <c r="D1667" s="38">
        <v>5</v>
      </c>
      <c r="E1667" s="80" t="s">
        <v>169</v>
      </c>
      <c r="F1667">
        <v>2508992</v>
      </c>
      <c r="G1667" s="80" t="s">
        <v>486</v>
      </c>
      <c r="H1667" s="80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1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80" t="s">
        <v>169</v>
      </c>
      <c r="D1668" s="38">
        <v>5</v>
      </c>
      <c r="E1668" s="80" t="s">
        <v>169</v>
      </c>
      <c r="F1668">
        <v>2508991</v>
      </c>
      <c r="G1668" s="80" t="s">
        <v>485</v>
      </c>
      <c r="H1668" s="80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1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80" t="s">
        <v>169</v>
      </c>
      <c r="D1669" s="38">
        <v>5</v>
      </c>
      <c r="E1669" s="80" t="s">
        <v>169</v>
      </c>
      <c r="F1669">
        <v>2508990</v>
      </c>
      <c r="G1669" s="80" t="s">
        <v>484</v>
      </c>
      <c r="H1669" s="80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1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80" t="s">
        <v>169</v>
      </c>
      <c r="D1670" s="38">
        <v>5</v>
      </c>
      <c r="E1670" s="80" t="s">
        <v>169</v>
      </c>
      <c r="F1670">
        <v>1803045</v>
      </c>
      <c r="G1670" s="80" t="s">
        <v>337</v>
      </c>
      <c r="H1670" s="8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1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80" t="s">
        <v>169</v>
      </c>
      <c r="D1671" s="38">
        <v>5</v>
      </c>
      <c r="E1671" s="80" t="s">
        <v>169</v>
      </c>
      <c r="F1671">
        <v>1803044</v>
      </c>
      <c r="G1671" s="80" t="s">
        <v>336</v>
      </c>
      <c r="H1671" s="80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1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80" t="s">
        <v>169</v>
      </c>
      <c r="D1672" s="38">
        <v>5</v>
      </c>
      <c r="E1672" s="80" t="s">
        <v>169</v>
      </c>
      <c r="F1672">
        <v>1402016</v>
      </c>
      <c r="G1672" s="80" t="s">
        <v>798</v>
      </c>
      <c r="H1672" s="80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1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80" t="s">
        <v>169</v>
      </c>
      <c r="D1673" s="38">
        <v>5</v>
      </c>
      <c r="E1673" s="80" t="s">
        <v>169</v>
      </c>
      <c r="F1673">
        <v>1101298</v>
      </c>
      <c r="G1673" s="80" t="s">
        <v>799</v>
      </c>
      <c r="H1673" s="80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1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80" t="s">
        <v>169</v>
      </c>
      <c r="D1674" s="38">
        <v>5</v>
      </c>
      <c r="E1674" s="80" t="s">
        <v>169</v>
      </c>
      <c r="F1674">
        <v>2505058</v>
      </c>
      <c r="G1674" s="80" t="s">
        <v>142</v>
      </c>
      <c r="H1674" s="80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1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80" t="s">
        <v>169</v>
      </c>
      <c r="D1675" s="38">
        <v>5</v>
      </c>
      <c r="E1675" s="80" t="s">
        <v>169</v>
      </c>
      <c r="F1675">
        <v>106022</v>
      </c>
      <c r="G1675" s="80" t="s">
        <v>245</v>
      </c>
      <c r="H1675" s="80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1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80" t="s">
        <v>169</v>
      </c>
      <c r="D1676" s="38">
        <v>5</v>
      </c>
      <c r="E1676" s="80" t="s">
        <v>169</v>
      </c>
      <c r="F1676">
        <v>1405025</v>
      </c>
      <c r="G1676" s="80" t="s">
        <v>189</v>
      </c>
      <c r="H1676" s="80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1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80" t="s">
        <v>169</v>
      </c>
      <c r="D1677" s="38">
        <v>5</v>
      </c>
      <c r="E1677" s="80" t="s">
        <v>169</v>
      </c>
      <c r="F1677">
        <v>2508994</v>
      </c>
      <c r="G1677" s="80" t="s">
        <v>488</v>
      </c>
      <c r="H1677" s="80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1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80" t="s">
        <v>169</v>
      </c>
      <c r="D1678" s="38">
        <v>5</v>
      </c>
      <c r="E1678" s="80" t="s">
        <v>169</v>
      </c>
      <c r="F1678">
        <v>2508993</v>
      </c>
      <c r="G1678" s="80" t="s">
        <v>487</v>
      </c>
      <c r="H1678" s="80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1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80" t="s">
        <v>169</v>
      </c>
      <c r="D1679" s="38">
        <v>5</v>
      </c>
      <c r="E1679" s="80" t="s">
        <v>169</v>
      </c>
      <c r="F1679">
        <v>2508992</v>
      </c>
      <c r="G1679" s="80" t="s">
        <v>486</v>
      </c>
      <c r="H1679" s="80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1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80" t="s">
        <v>169</v>
      </c>
      <c r="D1680" s="38">
        <v>5</v>
      </c>
      <c r="E1680" s="80" t="s">
        <v>169</v>
      </c>
      <c r="F1680">
        <v>2508991</v>
      </c>
      <c r="G1680" s="80" t="s">
        <v>485</v>
      </c>
      <c r="H1680" s="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1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80" t="s">
        <v>169</v>
      </c>
      <c r="D1681" s="38">
        <v>5</v>
      </c>
      <c r="E1681" s="80" t="s">
        <v>169</v>
      </c>
      <c r="F1681">
        <v>2508990</v>
      </c>
      <c r="G1681" s="80" t="s">
        <v>484</v>
      </c>
      <c r="H1681" s="80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1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80" t="s">
        <v>169</v>
      </c>
      <c r="D1682" s="38">
        <v>5</v>
      </c>
      <c r="E1682" s="80" t="s">
        <v>169</v>
      </c>
      <c r="F1682">
        <v>2302017</v>
      </c>
      <c r="G1682" s="80" t="s">
        <v>156</v>
      </c>
      <c r="H1682" s="80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1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80" t="s">
        <v>169</v>
      </c>
      <c r="D1683" s="38">
        <v>5</v>
      </c>
      <c r="E1683" s="80" t="s">
        <v>169</v>
      </c>
      <c r="F1683">
        <v>5316507</v>
      </c>
      <c r="G1683" s="80" t="s">
        <v>55</v>
      </c>
      <c r="H1683" s="80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1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80" t="s">
        <v>169</v>
      </c>
      <c r="D1684" s="38">
        <v>5</v>
      </c>
      <c r="E1684" s="80" t="s">
        <v>169</v>
      </c>
      <c r="F1684">
        <v>5316508</v>
      </c>
      <c r="G1684" s="80" t="s">
        <v>470</v>
      </c>
      <c r="H1684" s="80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1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80" t="s">
        <v>169</v>
      </c>
      <c r="D1685" s="38">
        <v>5</v>
      </c>
      <c r="E1685" s="80" t="s">
        <v>169</v>
      </c>
      <c r="F1685">
        <v>5316509</v>
      </c>
      <c r="G1685" s="80" t="s">
        <v>56</v>
      </c>
      <c r="H1685" s="80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1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80" t="s">
        <v>169</v>
      </c>
      <c r="D1686" s="38">
        <v>5</v>
      </c>
      <c r="E1686" s="80" t="s">
        <v>169</v>
      </c>
      <c r="F1686">
        <v>1703006</v>
      </c>
      <c r="G1686" s="80" t="s">
        <v>48</v>
      </c>
      <c r="H1686" s="80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1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80" t="s">
        <v>169</v>
      </c>
      <c r="D1687" s="38">
        <v>5</v>
      </c>
      <c r="E1687" s="80" t="s">
        <v>169</v>
      </c>
      <c r="F1687">
        <v>1802166</v>
      </c>
      <c r="G1687" s="80" t="s">
        <v>283</v>
      </c>
      <c r="H1687" s="80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1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80" t="s">
        <v>169</v>
      </c>
      <c r="D1688" s="38">
        <v>5</v>
      </c>
      <c r="E1688" s="80" t="s">
        <v>169</v>
      </c>
      <c r="F1688">
        <v>1103088</v>
      </c>
      <c r="G1688" s="80" t="s">
        <v>1601</v>
      </c>
      <c r="H1688" s="80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1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80" t="s">
        <v>169</v>
      </c>
      <c r="D1689" s="38">
        <v>5</v>
      </c>
      <c r="E1689" s="80" t="s">
        <v>169</v>
      </c>
      <c r="F1689">
        <v>1103087</v>
      </c>
      <c r="G1689" s="80" t="s">
        <v>561</v>
      </c>
      <c r="H1689" s="80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1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80" t="s">
        <v>169</v>
      </c>
      <c r="D1690" s="38">
        <v>5</v>
      </c>
      <c r="E1690" s="80" t="s">
        <v>169</v>
      </c>
      <c r="F1690">
        <v>1103086</v>
      </c>
      <c r="G1690" s="80" t="s">
        <v>560</v>
      </c>
      <c r="H1690" s="8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1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80" t="s">
        <v>169</v>
      </c>
      <c r="D1691" s="38">
        <v>5</v>
      </c>
      <c r="E1691" s="80" t="s">
        <v>169</v>
      </c>
      <c r="F1691">
        <v>1610023</v>
      </c>
      <c r="G1691" s="80" t="s">
        <v>351</v>
      </c>
      <c r="H1691" s="80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1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80" t="s">
        <v>169</v>
      </c>
      <c r="D1692" s="38">
        <v>5</v>
      </c>
      <c r="E1692" s="80" t="s">
        <v>169</v>
      </c>
      <c r="F1692">
        <v>304101</v>
      </c>
      <c r="G1692" s="80" t="s">
        <v>17</v>
      </c>
      <c r="H1692" s="80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1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80" t="s">
        <v>169</v>
      </c>
      <c r="D1693" s="38">
        <v>5</v>
      </c>
      <c r="E1693" s="80" t="s">
        <v>169</v>
      </c>
      <c r="F1693">
        <v>609008</v>
      </c>
      <c r="G1693" s="80" t="s">
        <v>57</v>
      </c>
      <c r="H1693" s="80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1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80" t="s">
        <v>169</v>
      </c>
      <c r="D1694" s="38">
        <v>5</v>
      </c>
      <c r="E1694" s="80" t="s">
        <v>169</v>
      </c>
      <c r="F1694">
        <v>2304056</v>
      </c>
      <c r="G1694" s="80" t="s">
        <v>417</v>
      </c>
      <c r="H1694" s="80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1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80" t="s">
        <v>169</v>
      </c>
      <c r="D1695" s="38">
        <v>5</v>
      </c>
      <c r="E1695" s="80" t="s">
        <v>169</v>
      </c>
      <c r="F1695">
        <v>2302119</v>
      </c>
      <c r="G1695" s="80" t="s">
        <v>74</v>
      </c>
      <c r="H1695" s="80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1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80" t="s">
        <v>169</v>
      </c>
      <c r="D1696" s="38">
        <v>5</v>
      </c>
      <c r="E1696" s="80" t="s">
        <v>169</v>
      </c>
      <c r="F1696">
        <v>407853</v>
      </c>
      <c r="G1696" s="80" t="s">
        <v>1602</v>
      </c>
      <c r="H1696" s="80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1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80" t="s">
        <v>169</v>
      </c>
      <c r="D1697" s="38">
        <v>5</v>
      </c>
      <c r="E1697" s="80" t="s">
        <v>169</v>
      </c>
      <c r="F1697">
        <v>1402016</v>
      </c>
      <c r="G1697" s="80" t="s">
        <v>798</v>
      </c>
      <c r="H1697" s="80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1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80" t="s">
        <v>169</v>
      </c>
      <c r="D1698" s="38">
        <v>5</v>
      </c>
      <c r="E1698" s="80" t="s">
        <v>169</v>
      </c>
      <c r="F1698">
        <v>1101298</v>
      </c>
      <c r="G1698" s="80" t="s">
        <v>799</v>
      </c>
      <c r="H1698" s="80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1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80" t="s">
        <v>169</v>
      </c>
      <c r="D1699" s="38">
        <v>5</v>
      </c>
      <c r="E1699" s="80" t="s">
        <v>169</v>
      </c>
      <c r="F1699">
        <v>407185</v>
      </c>
      <c r="G1699" s="80" t="s">
        <v>43</v>
      </c>
      <c r="H1699" s="80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1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80" t="s">
        <v>169</v>
      </c>
      <c r="D1700" s="38">
        <v>5</v>
      </c>
      <c r="E1700" s="80" t="s">
        <v>169</v>
      </c>
      <c r="F1700">
        <v>2304053</v>
      </c>
      <c r="G1700" s="80" t="s">
        <v>213</v>
      </c>
      <c r="H1700" s="8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1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80" t="s">
        <v>169</v>
      </c>
      <c r="D1701" s="38">
        <v>5</v>
      </c>
      <c r="E1701" s="80" t="s">
        <v>169</v>
      </c>
      <c r="F1701">
        <v>1610023</v>
      </c>
      <c r="G1701" s="80" t="s">
        <v>351</v>
      </c>
      <c r="H1701" s="80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1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80" t="s">
        <v>169</v>
      </c>
      <c r="D1702" s="38">
        <v>5</v>
      </c>
      <c r="E1702" s="80" t="s">
        <v>169</v>
      </c>
      <c r="F1702">
        <v>2304056</v>
      </c>
      <c r="G1702" s="80" t="s">
        <v>417</v>
      </c>
      <c r="H1702" s="80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1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80" t="s">
        <v>169</v>
      </c>
      <c r="D1703" s="38">
        <v>5</v>
      </c>
      <c r="E1703" s="80" t="s">
        <v>169</v>
      </c>
      <c r="F1703">
        <v>2304003</v>
      </c>
      <c r="G1703" s="80" t="s">
        <v>132</v>
      </c>
      <c r="H1703" s="80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1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80" t="s">
        <v>169</v>
      </c>
      <c r="D1704" s="38">
        <v>5</v>
      </c>
      <c r="E1704" s="80" t="s">
        <v>169</v>
      </c>
      <c r="F1704">
        <v>404252</v>
      </c>
      <c r="G1704" s="80" t="s">
        <v>181</v>
      </c>
      <c r="H1704" s="80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1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80" t="s">
        <v>169</v>
      </c>
      <c r="D1705" s="38">
        <v>5</v>
      </c>
      <c r="E1705" s="80" t="s">
        <v>169</v>
      </c>
      <c r="F1705">
        <v>304012</v>
      </c>
      <c r="G1705" s="80" t="s">
        <v>710</v>
      </c>
      <c r="H1705" s="80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1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80" t="s">
        <v>169</v>
      </c>
      <c r="D1706" s="38">
        <v>5</v>
      </c>
      <c r="E1706" s="80" t="s">
        <v>169</v>
      </c>
      <c r="F1706">
        <v>1808156</v>
      </c>
      <c r="G1706" s="80" t="s">
        <v>277</v>
      </c>
      <c r="H1706" s="80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1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80" t="s">
        <v>169</v>
      </c>
      <c r="D1707" s="38">
        <v>5</v>
      </c>
      <c r="E1707" s="80" t="s">
        <v>169</v>
      </c>
      <c r="F1707">
        <v>1808146</v>
      </c>
      <c r="G1707" s="80" t="s">
        <v>274</v>
      </c>
      <c r="H1707" s="80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1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80" t="s">
        <v>169</v>
      </c>
      <c r="D1708" s="38">
        <v>5</v>
      </c>
      <c r="E1708" s="80" t="s">
        <v>169</v>
      </c>
      <c r="F1708">
        <v>1808006</v>
      </c>
      <c r="G1708" s="80" t="s">
        <v>194</v>
      </c>
      <c r="H1708" s="80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1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80" t="s">
        <v>169</v>
      </c>
      <c r="D1709" s="38">
        <v>5</v>
      </c>
      <c r="E1709" s="80" t="s">
        <v>169</v>
      </c>
      <c r="F1709">
        <v>1808003</v>
      </c>
      <c r="G1709" s="80" t="s">
        <v>195</v>
      </c>
      <c r="H1709" s="80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1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80" t="s">
        <v>169</v>
      </c>
      <c r="D1710" s="38">
        <v>5</v>
      </c>
      <c r="E1710" s="80" t="s">
        <v>169</v>
      </c>
      <c r="F1710">
        <v>1802517</v>
      </c>
      <c r="G1710" s="80" t="s">
        <v>141</v>
      </c>
      <c r="H1710" s="8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1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80" t="s">
        <v>169</v>
      </c>
      <c r="D1711" s="38">
        <v>5</v>
      </c>
      <c r="E1711" s="80" t="s">
        <v>169</v>
      </c>
      <c r="F1711">
        <v>1802172</v>
      </c>
      <c r="G1711" s="80" t="s">
        <v>266</v>
      </c>
      <c r="H1711" s="80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1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80" t="s">
        <v>169</v>
      </c>
      <c r="D1712" s="38">
        <v>5</v>
      </c>
      <c r="E1712" s="80" t="s">
        <v>169</v>
      </c>
      <c r="F1712">
        <v>1802171</v>
      </c>
      <c r="G1712" s="80" t="s">
        <v>265</v>
      </c>
      <c r="H1712" s="80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1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80" t="s">
        <v>169</v>
      </c>
      <c r="D1713" s="38">
        <v>5</v>
      </c>
      <c r="E1713" s="80" t="s">
        <v>169</v>
      </c>
      <c r="F1713">
        <v>1206002</v>
      </c>
      <c r="G1713" s="80" t="s">
        <v>192</v>
      </c>
      <c r="H1713" s="80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1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80" t="s">
        <v>169</v>
      </c>
      <c r="D1714" s="38">
        <v>5</v>
      </c>
      <c r="E1714" s="80" t="s">
        <v>169</v>
      </c>
      <c r="F1714">
        <v>2508987</v>
      </c>
      <c r="G1714" s="80" t="s">
        <v>305</v>
      </c>
      <c r="H1714" s="80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1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80" t="s">
        <v>169</v>
      </c>
      <c r="D1715" s="38">
        <v>5</v>
      </c>
      <c r="E1715" s="80" t="s">
        <v>169</v>
      </c>
      <c r="F1715">
        <v>302048</v>
      </c>
      <c r="G1715" s="80" t="s">
        <v>126</v>
      </c>
      <c r="H1715" s="80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1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80" t="s">
        <v>169</v>
      </c>
      <c r="D1716" s="38">
        <v>5</v>
      </c>
      <c r="E1716" s="80" t="s">
        <v>169</v>
      </c>
      <c r="F1716">
        <v>302010</v>
      </c>
      <c r="G1716" s="80" t="s">
        <v>323</v>
      </c>
      <c r="H1716" s="80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1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80" t="s">
        <v>169</v>
      </c>
      <c r="D1717" s="38">
        <v>5</v>
      </c>
      <c r="E1717" s="80" t="s">
        <v>169</v>
      </c>
      <c r="F1717">
        <v>1402016</v>
      </c>
      <c r="G1717" s="80" t="s">
        <v>798</v>
      </c>
      <c r="H1717" s="80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1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80" t="s">
        <v>169</v>
      </c>
      <c r="D1718" s="38">
        <v>5</v>
      </c>
      <c r="E1718" s="80" t="s">
        <v>169</v>
      </c>
      <c r="F1718">
        <v>1101298</v>
      </c>
      <c r="G1718" s="80" t="s">
        <v>799</v>
      </c>
      <c r="H1718" s="80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1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80" t="s">
        <v>169</v>
      </c>
      <c r="D1719" s="38">
        <v>5</v>
      </c>
      <c r="E1719" s="80" t="s">
        <v>169</v>
      </c>
      <c r="F1719">
        <v>1808156</v>
      </c>
      <c r="G1719" s="80" t="s">
        <v>277</v>
      </c>
      <c r="H1719" s="80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1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80" t="s">
        <v>169</v>
      </c>
      <c r="D1720" s="38">
        <v>5</v>
      </c>
      <c r="E1720" s="80" t="s">
        <v>169</v>
      </c>
      <c r="F1720">
        <v>1808006</v>
      </c>
      <c r="G1720" s="80" t="s">
        <v>194</v>
      </c>
      <c r="H1720" s="8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1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80" t="s">
        <v>169</v>
      </c>
      <c r="D1721" s="38">
        <v>5</v>
      </c>
      <c r="E1721" s="80" t="s">
        <v>169</v>
      </c>
      <c r="F1721">
        <v>1808003</v>
      </c>
      <c r="G1721" s="80" t="s">
        <v>195</v>
      </c>
      <c r="H1721" s="80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1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80" t="s">
        <v>169</v>
      </c>
      <c r="D1722" s="38">
        <v>5</v>
      </c>
      <c r="E1722" s="80" t="s">
        <v>169</v>
      </c>
      <c r="F1722">
        <v>1802172</v>
      </c>
      <c r="G1722" s="80" t="s">
        <v>266</v>
      </c>
      <c r="H1722" s="80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1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80" t="s">
        <v>169</v>
      </c>
      <c r="D1723" s="38">
        <v>5</v>
      </c>
      <c r="E1723" s="80" t="s">
        <v>169</v>
      </c>
      <c r="F1723">
        <v>1802171</v>
      </c>
      <c r="G1723" s="80" t="s">
        <v>265</v>
      </c>
      <c r="H1723" s="80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1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80" t="s">
        <v>169</v>
      </c>
      <c r="D1724" s="38">
        <v>5</v>
      </c>
      <c r="E1724" s="80" t="s">
        <v>169</v>
      </c>
      <c r="F1724">
        <v>1206002</v>
      </c>
      <c r="G1724" s="80" t="s">
        <v>192</v>
      </c>
      <c r="H1724" s="80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1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80" t="s">
        <v>169</v>
      </c>
      <c r="D1725" s="38">
        <v>5</v>
      </c>
      <c r="E1725" s="80" t="s">
        <v>169</v>
      </c>
      <c r="F1725" t="s">
        <v>345</v>
      </c>
      <c r="G1725" s="80" t="s">
        <v>167</v>
      </c>
      <c r="H1725" s="80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1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80" t="s">
        <v>169</v>
      </c>
      <c r="D1726" s="38">
        <v>5</v>
      </c>
      <c r="E1726" s="80" t="s">
        <v>169</v>
      </c>
      <c r="F1726">
        <v>408042</v>
      </c>
      <c r="G1726" s="80" t="s">
        <v>144</v>
      </c>
      <c r="H1726" s="80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1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80" t="s">
        <v>169</v>
      </c>
      <c r="D1727" s="38">
        <v>5</v>
      </c>
      <c r="E1727" s="80" t="s">
        <v>169</v>
      </c>
      <c r="F1727">
        <v>302028</v>
      </c>
      <c r="G1727" s="80" t="s">
        <v>246</v>
      </c>
      <c r="H1727" s="80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1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80" t="s">
        <v>169</v>
      </c>
      <c r="D1728" s="38">
        <v>5</v>
      </c>
      <c r="E1728" s="80" t="s">
        <v>169</v>
      </c>
      <c r="F1728">
        <v>408034</v>
      </c>
      <c r="G1728" s="80" t="s">
        <v>250</v>
      </c>
      <c r="H1728" s="80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1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80" t="s">
        <v>169</v>
      </c>
      <c r="D1729" s="38">
        <v>5</v>
      </c>
      <c r="E1729" s="80" t="s">
        <v>169</v>
      </c>
      <c r="F1729">
        <v>704079</v>
      </c>
      <c r="G1729" s="80" t="s">
        <v>209</v>
      </c>
      <c r="H1729" s="80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1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80" t="s">
        <v>169</v>
      </c>
      <c r="D1730" s="38">
        <v>5</v>
      </c>
      <c r="E1730" s="80" t="s">
        <v>169</v>
      </c>
      <c r="F1730">
        <v>609008</v>
      </c>
      <c r="G1730" s="80" t="s">
        <v>57</v>
      </c>
      <c r="H1730" s="8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1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80" t="s">
        <v>169</v>
      </c>
      <c r="D1731" s="38">
        <v>5</v>
      </c>
      <c r="E1731" s="80" t="s">
        <v>169</v>
      </c>
      <c r="F1731">
        <v>1902003</v>
      </c>
      <c r="G1731" s="80" t="s">
        <v>155</v>
      </c>
      <c r="H1731" s="80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1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80" t="s">
        <v>169</v>
      </c>
      <c r="D1732" s="38">
        <v>5</v>
      </c>
      <c r="E1732" s="80" t="s">
        <v>169</v>
      </c>
      <c r="F1732">
        <v>106022</v>
      </c>
      <c r="G1732" s="80" t="s">
        <v>245</v>
      </c>
      <c r="H1732" s="80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1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80" t="s">
        <v>169</v>
      </c>
      <c r="D1733" s="38">
        <v>5</v>
      </c>
      <c r="E1733" s="80" t="s">
        <v>169</v>
      </c>
      <c r="F1733">
        <v>2304056</v>
      </c>
      <c r="G1733" s="80" t="s">
        <v>417</v>
      </c>
      <c r="H1733" s="80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1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80" t="s">
        <v>169</v>
      </c>
      <c r="D1734" s="38">
        <v>5</v>
      </c>
      <c r="E1734" s="80" t="s">
        <v>169</v>
      </c>
      <c r="F1734">
        <v>2304002</v>
      </c>
      <c r="G1734" s="80" t="s">
        <v>212</v>
      </c>
      <c r="H1734" s="80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1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80" t="s">
        <v>169</v>
      </c>
      <c r="D1735" s="38">
        <v>5</v>
      </c>
      <c r="E1735" s="80" t="s">
        <v>169</v>
      </c>
      <c r="F1735">
        <v>2304008</v>
      </c>
      <c r="G1735" s="80" t="s">
        <v>707</v>
      </c>
      <c r="H1735" s="80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1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80" t="s">
        <v>169</v>
      </c>
      <c r="D1736" s="38">
        <v>5</v>
      </c>
      <c r="E1736" s="80" t="s">
        <v>169</v>
      </c>
      <c r="F1736">
        <v>2304053</v>
      </c>
      <c r="G1736" s="80" t="s">
        <v>213</v>
      </c>
      <c r="H1736" s="80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1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80" t="s">
        <v>169</v>
      </c>
      <c r="D1737" s="38">
        <v>5</v>
      </c>
      <c r="E1737" s="80" t="s">
        <v>169</v>
      </c>
      <c r="F1737">
        <v>307031</v>
      </c>
      <c r="G1737" s="80" t="s">
        <v>65</v>
      </c>
      <c r="H1737" s="80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1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80" t="s">
        <v>169</v>
      </c>
      <c r="D1738" s="38">
        <v>5</v>
      </c>
      <c r="E1738" s="80" t="s">
        <v>169</v>
      </c>
      <c r="F1738">
        <v>307032</v>
      </c>
      <c r="G1738" s="80" t="s">
        <v>186</v>
      </c>
      <c r="H1738" s="80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1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80" t="s">
        <v>169</v>
      </c>
      <c r="D1739" s="38">
        <v>5</v>
      </c>
      <c r="E1739" s="80" t="s">
        <v>169</v>
      </c>
      <c r="F1739">
        <v>307096</v>
      </c>
      <c r="G1739" s="80" t="s">
        <v>249</v>
      </c>
      <c r="H1739" s="80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1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80" t="s">
        <v>169</v>
      </c>
      <c r="D1740" s="38">
        <v>5</v>
      </c>
      <c r="E1740" s="80" t="s">
        <v>169</v>
      </c>
      <c r="F1740">
        <v>907034</v>
      </c>
      <c r="G1740" s="80" t="s">
        <v>256</v>
      </c>
      <c r="H1740" s="8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1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80" t="s">
        <v>169</v>
      </c>
      <c r="D1741" s="38">
        <v>5</v>
      </c>
      <c r="E1741" s="80" t="s">
        <v>169</v>
      </c>
      <c r="F1741">
        <v>2302017</v>
      </c>
      <c r="G1741" s="80" t="s">
        <v>156</v>
      </c>
      <c r="H1741" s="80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1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80" t="s">
        <v>169</v>
      </c>
      <c r="D1742" s="38">
        <v>5</v>
      </c>
      <c r="E1742" s="80" t="s">
        <v>169</v>
      </c>
      <c r="F1742">
        <v>617057</v>
      </c>
      <c r="G1742" s="80" t="s">
        <v>134</v>
      </c>
      <c r="H1742" s="80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1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80" t="s">
        <v>169</v>
      </c>
      <c r="D1743" s="38">
        <v>5</v>
      </c>
      <c r="E1743" s="80" t="s">
        <v>169</v>
      </c>
      <c r="F1743">
        <v>617055</v>
      </c>
      <c r="G1743" s="80" t="s">
        <v>182</v>
      </c>
      <c r="H1743" s="80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1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80" t="s">
        <v>169</v>
      </c>
      <c r="D1744" s="38">
        <v>5</v>
      </c>
      <c r="E1744" s="80" t="s">
        <v>169</v>
      </c>
      <c r="F1744">
        <v>617016</v>
      </c>
      <c r="G1744" s="80" t="s">
        <v>133</v>
      </c>
      <c r="H1744" s="80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1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80" t="s">
        <v>169</v>
      </c>
      <c r="D1745" s="38">
        <v>5</v>
      </c>
      <c r="E1745" s="80" t="s">
        <v>169</v>
      </c>
      <c r="F1745">
        <v>404184</v>
      </c>
      <c r="G1745" s="80" t="s">
        <v>66</v>
      </c>
      <c r="H1745" s="80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1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80" t="s">
        <v>169</v>
      </c>
      <c r="D1746" s="38">
        <v>5</v>
      </c>
      <c r="E1746" s="80" t="s">
        <v>169</v>
      </c>
      <c r="F1746">
        <v>404252</v>
      </c>
      <c r="G1746" s="80" t="s">
        <v>181</v>
      </c>
      <c r="H1746" s="80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1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80" t="s">
        <v>169</v>
      </c>
      <c r="D1747" s="38">
        <v>5</v>
      </c>
      <c r="E1747" s="80" t="s">
        <v>169</v>
      </c>
      <c r="F1747">
        <v>705028</v>
      </c>
      <c r="G1747" s="80" t="s">
        <v>72</v>
      </c>
      <c r="H1747" s="80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1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80" t="s">
        <v>169</v>
      </c>
      <c r="D1748" s="38">
        <v>5</v>
      </c>
      <c r="E1748" s="80" t="s">
        <v>169</v>
      </c>
      <c r="F1748">
        <v>1405040</v>
      </c>
      <c r="G1748" s="80" t="s">
        <v>451</v>
      </c>
      <c r="H1748" s="80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1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80" t="s">
        <v>169</v>
      </c>
      <c r="D1749" s="38">
        <v>5</v>
      </c>
      <c r="E1749" s="80" t="s">
        <v>169</v>
      </c>
      <c r="F1749">
        <v>1405039</v>
      </c>
      <c r="G1749" s="80" t="s">
        <v>314</v>
      </c>
      <c r="H1749" s="80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1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80" t="s">
        <v>169</v>
      </c>
      <c r="D1750" s="38">
        <v>5</v>
      </c>
      <c r="E1750" s="80" t="s">
        <v>169</v>
      </c>
      <c r="F1750">
        <v>1103074</v>
      </c>
      <c r="G1750" s="80" t="s">
        <v>310</v>
      </c>
      <c r="H1750" s="8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1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80" t="s">
        <v>169</v>
      </c>
      <c r="D1751" s="38">
        <v>5</v>
      </c>
      <c r="E1751" s="80" t="s">
        <v>169</v>
      </c>
      <c r="F1751">
        <v>1103076</v>
      </c>
      <c r="G1751" s="80" t="s">
        <v>311</v>
      </c>
      <c r="H1751" s="80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1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80" t="s">
        <v>169</v>
      </c>
      <c r="D1752" s="38">
        <v>5</v>
      </c>
      <c r="E1752" s="80" t="s">
        <v>169</v>
      </c>
      <c r="F1752">
        <v>304002</v>
      </c>
      <c r="G1752" s="80" t="s">
        <v>37</v>
      </c>
      <c r="H1752" s="80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1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80" t="s">
        <v>169</v>
      </c>
      <c r="D1753" s="38">
        <v>5</v>
      </c>
      <c r="E1753" s="80" t="s">
        <v>169</v>
      </c>
      <c r="F1753">
        <v>302046</v>
      </c>
      <c r="G1753" s="80" t="s">
        <v>115</v>
      </c>
      <c r="H1753" s="80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1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80" t="s">
        <v>169</v>
      </c>
      <c r="D1754" s="38">
        <v>5</v>
      </c>
      <c r="E1754" s="80" t="s">
        <v>169</v>
      </c>
      <c r="F1754">
        <v>302048</v>
      </c>
      <c r="G1754" s="80" t="s">
        <v>126</v>
      </c>
      <c r="H1754" s="80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1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80" t="s">
        <v>169</v>
      </c>
      <c r="D1755" s="38">
        <v>5</v>
      </c>
      <c r="E1755" s="80" t="s">
        <v>169</v>
      </c>
      <c r="F1755">
        <v>302010</v>
      </c>
      <c r="G1755" s="80" t="s">
        <v>323</v>
      </c>
      <c r="H1755" s="80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1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80" t="s">
        <v>169</v>
      </c>
      <c r="D1756" s="38">
        <v>5</v>
      </c>
      <c r="E1756" s="80" t="s">
        <v>169</v>
      </c>
      <c r="F1756">
        <v>412280</v>
      </c>
      <c r="G1756" s="80" t="s">
        <v>40</v>
      </c>
      <c r="H1756" s="80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1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80" t="s">
        <v>169</v>
      </c>
      <c r="D1757" s="38">
        <v>5</v>
      </c>
      <c r="E1757" s="80" t="s">
        <v>169</v>
      </c>
      <c r="F1757">
        <v>412260</v>
      </c>
      <c r="G1757" s="80" t="s">
        <v>41</v>
      </c>
      <c r="H1757" s="80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1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80" t="s">
        <v>169</v>
      </c>
      <c r="D1758" s="38">
        <v>5</v>
      </c>
      <c r="E1758" s="80" t="s">
        <v>169</v>
      </c>
      <c r="F1758">
        <v>407011</v>
      </c>
      <c r="G1758" s="80" t="s">
        <v>30</v>
      </c>
      <c r="H1758" s="80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1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80" t="s">
        <v>169</v>
      </c>
      <c r="D1759" s="38">
        <v>5</v>
      </c>
      <c r="E1759" s="80" t="s">
        <v>169</v>
      </c>
      <c r="F1759">
        <v>304101</v>
      </c>
      <c r="G1759" s="80" t="s">
        <v>17</v>
      </c>
      <c r="H1759" s="80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1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80" t="s">
        <v>169</v>
      </c>
      <c r="D1760" s="38">
        <v>5</v>
      </c>
      <c r="E1760" s="80" t="s">
        <v>169</v>
      </c>
      <c r="F1760">
        <v>701096</v>
      </c>
      <c r="G1760" s="80" t="s">
        <v>204</v>
      </c>
      <c r="H1760" s="8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1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80" t="s">
        <v>169</v>
      </c>
      <c r="D1761" s="38">
        <v>5</v>
      </c>
      <c r="E1761" s="80" t="s">
        <v>169</v>
      </c>
      <c r="F1761">
        <v>1901086</v>
      </c>
      <c r="G1761" s="80" t="s">
        <v>279</v>
      </c>
      <c r="H1761" s="80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1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80" t="s">
        <v>169</v>
      </c>
      <c r="D1762" s="38">
        <v>5</v>
      </c>
      <c r="E1762" s="80" t="s">
        <v>169</v>
      </c>
      <c r="F1762">
        <v>1901038</v>
      </c>
      <c r="G1762" s="80" t="s">
        <v>39</v>
      </c>
      <c r="H1762" s="80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1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80" t="s">
        <v>169</v>
      </c>
      <c r="D1763" s="38">
        <v>5</v>
      </c>
      <c r="E1763" s="80" t="s">
        <v>169</v>
      </c>
      <c r="F1763">
        <v>1901008</v>
      </c>
      <c r="G1763" s="80" t="s">
        <v>278</v>
      </c>
      <c r="H1763" s="80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1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80" t="s">
        <v>169</v>
      </c>
      <c r="D1764" s="38">
        <v>5</v>
      </c>
      <c r="E1764" s="80" t="s">
        <v>169</v>
      </c>
      <c r="F1764">
        <v>304101</v>
      </c>
      <c r="G1764" s="80" t="s">
        <v>17</v>
      </c>
      <c r="H1764" s="80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1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80" t="s">
        <v>169</v>
      </c>
      <c r="D1765" s="38">
        <v>5</v>
      </c>
      <c r="E1765" s="80" t="s">
        <v>169</v>
      </c>
      <c r="F1765">
        <v>302028</v>
      </c>
      <c r="G1765" s="80" t="s">
        <v>246</v>
      </c>
      <c r="H1765" s="80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1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80" t="s">
        <v>169</v>
      </c>
      <c r="D1766" s="38">
        <v>5</v>
      </c>
      <c r="E1766" s="80" t="s">
        <v>169</v>
      </c>
      <c r="F1766">
        <v>408042</v>
      </c>
      <c r="G1766" s="80" t="s">
        <v>144</v>
      </c>
      <c r="H1766" s="80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1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80" t="s">
        <v>169</v>
      </c>
      <c r="D1767" s="38">
        <v>5</v>
      </c>
      <c r="E1767" s="80" t="s">
        <v>169</v>
      </c>
      <c r="F1767">
        <v>617057</v>
      </c>
      <c r="G1767" s="80" t="s">
        <v>134</v>
      </c>
      <c r="H1767" s="80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1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80" t="s">
        <v>169</v>
      </c>
      <c r="D1768" s="38">
        <v>5</v>
      </c>
      <c r="E1768" s="80" t="s">
        <v>169</v>
      </c>
      <c r="F1768">
        <v>617055</v>
      </c>
      <c r="G1768" s="80" t="s">
        <v>182</v>
      </c>
      <c r="H1768" s="80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1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80" t="s">
        <v>169</v>
      </c>
      <c r="D1769" s="38">
        <v>5</v>
      </c>
      <c r="E1769" s="80" t="s">
        <v>169</v>
      </c>
      <c r="F1769">
        <v>617016</v>
      </c>
      <c r="G1769" s="80" t="s">
        <v>133</v>
      </c>
      <c r="H1769" s="80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1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80" t="s">
        <v>169</v>
      </c>
      <c r="D1770" s="38">
        <v>5</v>
      </c>
      <c r="E1770" s="80" t="s">
        <v>169</v>
      </c>
      <c r="F1770">
        <v>602255</v>
      </c>
      <c r="G1770" s="80" t="s">
        <v>203</v>
      </c>
      <c r="H1770" s="8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1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80" t="s">
        <v>169</v>
      </c>
      <c r="D1771" s="38">
        <v>5</v>
      </c>
      <c r="E1771" s="80" t="s">
        <v>169</v>
      </c>
      <c r="F1771">
        <v>602254</v>
      </c>
      <c r="G1771" s="80" t="s">
        <v>214</v>
      </c>
      <c r="H1771" s="80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1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80" t="s">
        <v>169</v>
      </c>
      <c r="D1772" s="38">
        <v>5</v>
      </c>
      <c r="E1772" s="80" t="s">
        <v>169</v>
      </c>
      <c r="F1772">
        <v>601047</v>
      </c>
      <c r="G1772" s="80" t="s">
        <v>129</v>
      </c>
      <c r="H1772" s="80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1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80" t="s">
        <v>169</v>
      </c>
      <c r="D1773" s="38">
        <v>5</v>
      </c>
      <c r="E1773" s="80" t="s">
        <v>169</v>
      </c>
      <c r="F1773">
        <v>2302024</v>
      </c>
      <c r="G1773" s="80" t="s">
        <v>234</v>
      </c>
      <c r="H1773" s="80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1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80" t="s">
        <v>169</v>
      </c>
      <c r="D1774" s="38">
        <v>5</v>
      </c>
      <c r="E1774" s="80" t="s">
        <v>169</v>
      </c>
      <c r="F1774">
        <v>304002</v>
      </c>
      <c r="G1774" s="80" t="s">
        <v>37</v>
      </c>
      <c r="H1774" s="80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1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80" t="s">
        <v>169</v>
      </c>
      <c r="D1775" s="38">
        <v>5</v>
      </c>
      <c r="E1775" s="80" t="s">
        <v>169</v>
      </c>
      <c r="F1775">
        <v>2302119</v>
      </c>
      <c r="G1775" s="80" t="s">
        <v>74</v>
      </c>
      <c r="H1775" s="80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1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80" t="s">
        <v>169</v>
      </c>
      <c r="D1776" s="38">
        <v>5</v>
      </c>
      <c r="E1776" s="80" t="s">
        <v>169</v>
      </c>
      <c r="F1776" t="s">
        <v>345</v>
      </c>
      <c r="G1776" s="80" t="s">
        <v>167</v>
      </c>
      <c r="H1776" s="80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1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80" t="s">
        <v>169</v>
      </c>
      <c r="D1777" s="38">
        <v>5</v>
      </c>
      <c r="E1777" s="80" t="s">
        <v>169</v>
      </c>
      <c r="F1777">
        <v>1103076</v>
      </c>
      <c r="G1777" s="80" t="s">
        <v>311</v>
      </c>
      <c r="H1777" s="80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1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80" t="s">
        <v>169</v>
      </c>
      <c r="D1778" s="38">
        <v>5</v>
      </c>
      <c r="E1778" s="80" t="s">
        <v>169</v>
      </c>
      <c r="F1778">
        <v>1103074</v>
      </c>
      <c r="G1778" s="80" t="s">
        <v>310</v>
      </c>
      <c r="H1778" s="80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1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80" t="s">
        <v>169</v>
      </c>
      <c r="D1779" s="38">
        <v>5</v>
      </c>
      <c r="E1779" s="80" t="s">
        <v>169</v>
      </c>
      <c r="F1779">
        <v>5316484</v>
      </c>
      <c r="G1779" s="80" t="s">
        <v>96</v>
      </c>
      <c r="H1779" s="80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1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80" t="s">
        <v>169</v>
      </c>
      <c r="D1780" s="38">
        <v>5</v>
      </c>
      <c r="E1780" s="80" t="s">
        <v>169</v>
      </c>
      <c r="F1780">
        <v>5316484</v>
      </c>
      <c r="G1780" s="80" t="s">
        <v>96</v>
      </c>
      <c r="H1780" s="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1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80" t="s">
        <v>169</v>
      </c>
      <c r="D1781" s="38">
        <v>5</v>
      </c>
      <c r="E1781" s="80" t="s">
        <v>169</v>
      </c>
      <c r="F1781">
        <v>5316483</v>
      </c>
      <c r="G1781" s="80" t="s">
        <v>97</v>
      </c>
      <c r="H1781" s="80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1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80" t="s">
        <v>169</v>
      </c>
      <c r="D1782" s="38">
        <v>5</v>
      </c>
      <c r="E1782" s="80" t="s">
        <v>169</v>
      </c>
      <c r="F1782">
        <v>2505426</v>
      </c>
      <c r="G1782" s="80" t="s">
        <v>711</v>
      </c>
      <c r="H1782" s="80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1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80" t="s">
        <v>169</v>
      </c>
      <c r="D1783" s="38">
        <v>5</v>
      </c>
      <c r="E1783" s="80" t="s">
        <v>169</v>
      </c>
      <c r="F1783">
        <v>1808148</v>
      </c>
      <c r="G1783" s="80" t="s">
        <v>276</v>
      </c>
      <c r="H1783" s="80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1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80" t="s">
        <v>169</v>
      </c>
      <c r="D1784" s="38">
        <v>5</v>
      </c>
      <c r="E1784" s="80" t="s">
        <v>169</v>
      </c>
      <c r="F1784">
        <v>1808147</v>
      </c>
      <c r="G1784" s="80" t="s">
        <v>275</v>
      </c>
      <c r="H1784" s="80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1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80" t="s">
        <v>169</v>
      </c>
      <c r="D1785" s="38">
        <v>5</v>
      </c>
      <c r="E1785" s="80" t="s">
        <v>169</v>
      </c>
      <c r="F1785">
        <v>1808146</v>
      </c>
      <c r="G1785" s="80" t="s">
        <v>274</v>
      </c>
      <c r="H1785" s="80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1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80" t="s">
        <v>169</v>
      </c>
      <c r="D1786" s="38">
        <v>5</v>
      </c>
      <c r="E1786" s="80" t="s">
        <v>169</v>
      </c>
      <c r="F1786">
        <v>1808145</v>
      </c>
      <c r="G1786" s="80" t="s">
        <v>273</v>
      </c>
      <c r="H1786" s="80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1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80" t="s">
        <v>169</v>
      </c>
      <c r="D1787" s="38">
        <v>5</v>
      </c>
      <c r="E1787" s="80" t="s">
        <v>169</v>
      </c>
      <c r="F1787">
        <v>1808144</v>
      </c>
      <c r="G1787" s="80" t="s">
        <v>272</v>
      </c>
      <c r="H1787" s="80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1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80" t="s">
        <v>169</v>
      </c>
      <c r="D1788" s="38">
        <v>5</v>
      </c>
      <c r="E1788" s="80" t="s">
        <v>169</v>
      </c>
      <c r="F1788">
        <v>1802176</v>
      </c>
      <c r="G1788" s="80" t="s">
        <v>196</v>
      </c>
      <c r="H1788" s="80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1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80" t="s">
        <v>169</v>
      </c>
      <c r="D1789" s="38">
        <v>5</v>
      </c>
      <c r="E1789" s="80" t="s">
        <v>169</v>
      </c>
      <c r="F1789">
        <v>1802175</v>
      </c>
      <c r="G1789" s="80" t="s">
        <v>269</v>
      </c>
      <c r="H1789" s="80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1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80" t="s">
        <v>169</v>
      </c>
      <c r="D1790" s="38">
        <v>5</v>
      </c>
      <c r="E1790" s="80" t="s">
        <v>169</v>
      </c>
      <c r="F1790">
        <v>1802174</v>
      </c>
      <c r="G1790" s="80" t="s">
        <v>268</v>
      </c>
      <c r="H1790" s="8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1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80" t="s">
        <v>169</v>
      </c>
      <c r="D1791" s="38">
        <v>5</v>
      </c>
      <c r="E1791" s="80" t="s">
        <v>169</v>
      </c>
      <c r="F1791">
        <v>1802173</v>
      </c>
      <c r="G1791" s="80" t="s">
        <v>267</v>
      </c>
      <c r="H1791" s="80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1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80" t="s">
        <v>169</v>
      </c>
      <c r="D1792" s="38">
        <v>5</v>
      </c>
      <c r="E1792" s="80" t="s">
        <v>169</v>
      </c>
      <c r="F1792">
        <v>1802170</v>
      </c>
      <c r="G1792" s="80" t="s">
        <v>264</v>
      </c>
      <c r="H1792" s="80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1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80" t="s">
        <v>169</v>
      </c>
      <c r="D1793" s="38">
        <v>5</v>
      </c>
      <c r="E1793" s="80" t="s">
        <v>169</v>
      </c>
      <c r="F1793">
        <v>1802169</v>
      </c>
      <c r="G1793" s="80" t="s">
        <v>263</v>
      </c>
      <c r="H1793" s="80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1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80" t="s">
        <v>169</v>
      </c>
      <c r="D1794" s="38">
        <v>5</v>
      </c>
      <c r="E1794" s="80" t="s">
        <v>169</v>
      </c>
      <c r="F1794">
        <v>1802167</v>
      </c>
      <c r="G1794" s="80" t="s">
        <v>262</v>
      </c>
      <c r="H1794" s="80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1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80" t="s">
        <v>169</v>
      </c>
      <c r="D1795" s="38">
        <v>5</v>
      </c>
      <c r="E1795" s="80" t="s">
        <v>169</v>
      </c>
      <c r="F1795">
        <v>1802165</v>
      </c>
      <c r="G1795" s="80" t="s">
        <v>261</v>
      </c>
      <c r="H1795" s="80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1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80" t="s">
        <v>169</v>
      </c>
      <c r="D1796" s="38">
        <v>5</v>
      </c>
      <c r="E1796" s="80" t="s">
        <v>169</v>
      </c>
      <c r="F1796">
        <v>1801229</v>
      </c>
      <c r="G1796" s="80" t="s">
        <v>259</v>
      </c>
      <c r="H1796" s="80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1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80" t="s">
        <v>169</v>
      </c>
      <c r="D1797" s="38">
        <v>5</v>
      </c>
      <c r="E1797" s="80" t="s">
        <v>169</v>
      </c>
      <c r="F1797">
        <v>1701154</v>
      </c>
      <c r="G1797" s="80" t="s">
        <v>713</v>
      </c>
      <c r="H1797" s="80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1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80" t="s">
        <v>169</v>
      </c>
      <c r="D1798" s="38">
        <v>5</v>
      </c>
      <c r="E1798" s="80" t="s">
        <v>169</v>
      </c>
      <c r="F1798">
        <v>407795</v>
      </c>
      <c r="G1798" s="80" t="s">
        <v>325</v>
      </c>
      <c r="H1798" s="80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1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80" t="s">
        <v>169</v>
      </c>
      <c r="D1799" s="38">
        <v>5</v>
      </c>
      <c r="E1799" s="80" t="s">
        <v>169</v>
      </c>
      <c r="F1799">
        <v>1803044</v>
      </c>
      <c r="G1799" s="80" t="s">
        <v>336</v>
      </c>
      <c r="H1799" s="80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1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80" t="s">
        <v>169</v>
      </c>
      <c r="D1800" s="38">
        <v>5</v>
      </c>
      <c r="E1800" s="80" t="s">
        <v>169</v>
      </c>
      <c r="F1800">
        <v>1803045</v>
      </c>
      <c r="G1800" s="80" t="s">
        <v>337</v>
      </c>
      <c r="H1800" s="8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1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80" t="s">
        <v>169</v>
      </c>
      <c r="D1801" s="38">
        <v>5</v>
      </c>
      <c r="E1801" s="80" t="s">
        <v>169</v>
      </c>
      <c r="F1801">
        <v>307033</v>
      </c>
      <c r="G1801" s="80" t="s">
        <v>248</v>
      </c>
      <c r="H1801" s="80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1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80" t="s">
        <v>169</v>
      </c>
      <c r="D1802" s="38">
        <v>5</v>
      </c>
      <c r="E1802" s="80" t="s">
        <v>169</v>
      </c>
      <c r="F1802">
        <v>617016</v>
      </c>
      <c r="G1802" s="80" t="s">
        <v>133</v>
      </c>
      <c r="H1802" s="80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1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80" t="s">
        <v>169</v>
      </c>
      <c r="D1803" s="38">
        <v>5</v>
      </c>
      <c r="E1803" s="80" t="s">
        <v>169</v>
      </c>
      <c r="F1803">
        <v>617055</v>
      </c>
      <c r="G1803" s="80" t="s">
        <v>182</v>
      </c>
      <c r="H1803" s="80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1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80" t="s">
        <v>169</v>
      </c>
      <c r="D1804" s="38">
        <v>5</v>
      </c>
      <c r="E1804" s="80" t="s">
        <v>169</v>
      </c>
      <c r="F1804">
        <v>617057</v>
      </c>
      <c r="G1804" s="80" t="s">
        <v>134</v>
      </c>
      <c r="H1804" s="80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1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80" t="s">
        <v>169</v>
      </c>
      <c r="D1805" s="38">
        <v>5</v>
      </c>
      <c r="E1805" s="80" t="s">
        <v>169</v>
      </c>
      <c r="F1805">
        <v>407185</v>
      </c>
      <c r="G1805" s="80" t="s">
        <v>43</v>
      </c>
      <c r="H1805" s="80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1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80" t="s">
        <v>169</v>
      </c>
      <c r="D1806" s="38">
        <v>5</v>
      </c>
      <c r="E1806" s="80" t="s">
        <v>169</v>
      </c>
      <c r="F1806">
        <v>407423</v>
      </c>
      <c r="G1806" s="80" t="s">
        <v>106</v>
      </c>
      <c r="H1806" s="80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1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80" t="s">
        <v>169</v>
      </c>
      <c r="D1807" s="38">
        <v>5</v>
      </c>
      <c r="E1807" s="80" t="s">
        <v>169</v>
      </c>
      <c r="F1807">
        <v>404793</v>
      </c>
      <c r="G1807" s="80" t="s">
        <v>1651</v>
      </c>
      <c r="H1807" s="80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1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80" t="s">
        <v>169</v>
      </c>
      <c r="D1808" s="38">
        <v>5</v>
      </c>
      <c r="E1808" s="80" t="s">
        <v>169</v>
      </c>
      <c r="F1808">
        <v>609008</v>
      </c>
      <c r="G1808" s="80" t="s">
        <v>57</v>
      </c>
      <c r="H1808" s="80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1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80" t="s">
        <v>169</v>
      </c>
      <c r="D1809" s="38">
        <v>5</v>
      </c>
      <c r="E1809" s="80" t="s">
        <v>169</v>
      </c>
      <c r="F1809">
        <v>1801735</v>
      </c>
      <c r="G1809" s="80" t="s">
        <v>73</v>
      </c>
      <c r="H1809" s="80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1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80" t="s">
        <v>169</v>
      </c>
      <c r="D1810" s="38">
        <v>5</v>
      </c>
      <c r="E1810" s="80" t="s">
        <v>169</v>
      </c>
      <c r="F1810">
        <v>1805340</v>
      </c>
      <c r="G1810" s="80" t="s">
        <v>298</v>
      </c>
      <c r="H1810" s="8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1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80" t="s">
        <v>169</v>
      </c>
      <c r="D1811" s="38">
        <v>5</v>
      </c>
      <c r="E1811" s="80" t="s">
        <v>169</v>
      </c>
      <c r="F1811">
        <v>1808156</v>
      </c>
      <c r="G1811" s="80" t="s">
        <v>277</v>
      </c>
      <c r="H1811" s="80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1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80" t="s">
        <v>169</v>
      </c>
      <c r="D1812" s="38">
        <v>5</v>
      </c>
      <c r="E1812" s="80" t="s">
        <v>169</v>
      </c>
      <c r="F1812">
        <v>1808006</v>
      </c>
      <c r="G1812" s="80" t="s">
        <v>194</v>
      </c>
      <c r="H1812" s="80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1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80" t="s">
        <v>169</v>
      </c>
      <c r="D1813" s="38">
        <v>5</v>
      </c>
      <c r="E1813" s="80" t="s">
        <v>169</v>
      </c>
      <c r="F1813">
        <v>1808003</v>
      </c>
      <c r="G1813" s="80" t="s">
        <v>195</v>
      </c>
      <c r="H1813" s="80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1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80" t="s">
        <v>169</v>
      </c>
      <c r="D1814" s="38">
        <v>5</v>
      </c>
      <c r="E1814" s="80" t="s">
        <v>169</v>
      </c>
      <c r="F1814">
        <v>1802517</v>
      </c>
      <c r="G1814" s="80" t="s">
        <v>141</v>
      </c>
      <c r="H1814" s="80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1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80" t="s">
        <v>169</v>
      </c>
      <c r="D1815" s="38">
        <v>5</v>
      </c>
      <c r="E1815" s="80" t="s">
        <v>169</v>
      </c>
      <c r="F1815">
        <v>1802172</v>
      </c>
      <c r="G1815" s="80" t="s">
        <v>266</v>
      </c>
      <c r="H1815" s="80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1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80" t="s">
        <v>169</v>
      </c>
      <c r="D1816" s="38">
        <v>5</v>
      </c>
      <c r="E1816" s="80" t="s">
        <v>169</v>
      </c>
      <c r="F1816">
        <v>1802171</v>
      </c>
      <c r="G1816" s="80" t="s">
        <v>265</v>
      </c>
      <c r="H1816" s="80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1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80" t="s">
        <v>169</v>
      </c>
      <c r="D1817" s="38">
        <v>5</v>
      </c>
      <c r="E1817" s="80" t="s">
        <v>169</v>
      </c>
      <c r="F1817">
        <v>1206002</v>
      </c>
      <c r="G1817" s="80" t="s">
        <v>192</v>
      </c>
      <c r="H1817" s="80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1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80" t="s">
        <v>169</v>
      </c>
      <c r="D1818" s="38">
        <v>5</v>
      </c>
      <c r="E1818" s="80" t="s">
        <v>169</v>
      </c>
      <c r="F1818">
        <v>705028</v>
      </c>
      <c r="G1818" s="80" t="s">
        <v>72</v>
      </c>
      <c r="H1818" s="80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1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80" t="s">
        <v>169</v>
      </c>
      <c r="D1819" s="38">
        <v>5</v>
      </c>
      <c r="E1819" s="80" t="s">
        <v>169</v>
      </c>
      <c r="F1819">
        <v>404252</v>
      </c>
      <c r="G1819" s="80" t="s">
        <v>181</v>
      </c>
      <c r="H1819" s="80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1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80" t="s">
        <v>169</v>
      </c>
      <c r="D1820" s="38">
        <v>5</v>
      </c>
      <c r="E1820" s="80" t="s">
        <v>169</v>
      </c>
      <c r="F1820">
        <v>1802162</v>
      </c>
      <c r="G1820" s="80" t="s">
        <v>260</v>
      </c>
      <c r="H1820" s="8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1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80" t="s">
        <v>169</v>
      </c>
      <c r="D1821" s="38">
        <v>5</v>
      </c>
      <c r="E1821" s="80" t="s">
        <v>169</v>
      </c>
      <c r="F1821">
        <v>2304056</v>
      </c>
      <c r="G1821" s="80" t="s">
        <v>417</v>
      </c>
      <c r="H1821" s="80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1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80" t="s">
        <v>169</v>
      </c>
      <c r="D1822" s="38">
        <v>5</v>
      </c>
      <c r="E1822" s="80" t="s">
        <v>169</v>
      </c>
      <c r="F1822">
        <v>1802162</v>
      </c>
      <c r="G1822" s="80" t="s">
        <v>260</v>
      </c>
      <c r="H1822" s="80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1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80" t="s">
        <v>169</v>
      </c>
      <c r="D1823" s="38">
        <v>5</v>
      </c>
      <c r="E1823" s="80" t="s">
        <v>169</v>
      </c>
      <c r="F1823">
        <v>2302119</v>
      </c>
      <c r="G1823" s="80" t="s">
        <v>74</v>
      </c>
      <c r="H1823" s="80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1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80" t="s">
        <v>169</v>
      </c>
      <c r="D1824" s="38">
        <v>5</v>
      </c>
      <c r="E1824" s="80" t="s">
        <v>169</v>
      </c>
      <c r="F1824">
        <v>412630</v>
      </c>
      <c r="G1824" s="80" t="s">
        <v>284</v>
      </c>
      <c r="H1824" s="80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1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80" t="s">
        <v>169</v>
      </c>
      <c r="D1825" s="38">
        <v>5</v>
      </c>
      <c r="E1825" s="80" t="s">
        <v>169</v>
      </c>
      <c r="F1825">
        <v>1901086</v>
      </c>
      <c r="G1825" s="80" t="s">
        <v>279</v>
      </c>
      <c r="H1825" s="80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1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80" t="s">
        <v>169</v>
      </c>
      <c r="D1826" s="38">
        <v>5</v>
      </c>
      <c r="E1826" s="80" t="s">
        <v>169</v>
      </c>
      <c r="F1826">
        <v>1901466</v>
      </c>
      <c r="G1826" s="80" t="s">
        <v>398</v>
      </c>
      <c r="H1826" s="80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1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80" t="s">
        <v>169</v>
      </c>
      <c r="D1827" s="38">
        <v>5</v>
      </c>
      <c r="E1827" s="80" t="s">
        <v>169</v>
      </c>
      <c r="F1827">
        <v>407427</v>
      </c>
      <c r="G1827" s="80" t="s">
        <v>172</v>
      </c>
      <c r="H1827" s="80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1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80" t="s">
        <v>169</v>
      </c>
      <c r="D1828" s="38">
        <v>5</v>
      </c>
      <c r="E1828" s="80" t="s">
        <v>169</v>
      </c>
      <c r="F1828">
        <v>412302</v>
      </c>
      <c r="G1828" s="80" t="s">
        <v>165</v>
      </c>
      <c r="H1828" s="80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1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80" t="s">
        <v>169</v>
      </c>
      <c r="D1829" s="38">
        <v>5</v>
      </c>
      <c r="E1829" s="80" t="s">
        <v>169</v>
      </c>
      <c r="F1829">
        <v>1902013</v>
      </c>
      <c r="G1829" s="80" t="s">
        <v>338</v>
      </c>
      <c r="H1829" s="80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1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80" t="s">
        <v>169</v>
      </c>
      <c r="D1830" s="38">
        <v>5</v>
      </c>
      <c r="E1830" s="80" t="s">
        <v>169</v>
      </c>
      <c r="F1830">
        <v>4212234</v>
      </c>
      <c r="G1830" s="80" t="s">
        <v>54</v>
      </c>
      <c r="H1830" s="8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1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80" t="s">
        <v>169</v>
      </c>
      <c r="D1831" s="38">
        <v>5</v>
      </c>
      <c r="E1831" s="80" t="s">
        <v>169</v>
      </c>
      <c r="F1831">
        <v>2302118</v>
      </c>
      <c r="G1831" s="80" t="s">
        <v>228</v>
      </c>
      <c r="H1831" s="80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1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80" t="s">
        <v>169</v>
      </c>
      <c r="D1832" s="38">
        <v>5</v>
      </c>
      <c r="E1832" s="80" t="s">
        <v>169</v>
      </c>
      <c r="F1832">
        <v>2302098</v>
      </c>
      <c r="G1832" s="80" t="s">
        <v>24</v>
      </c>
      <c r="H1832" s="80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1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80" t="s">
        <v>169</v>
      </c>
      <c r="D1833" s="38">
        <v>5</v>
      </c>
      <c r="E1833" s="80" t="s">
        <v>169</v>
      </c>
      <c r="F1833">
        <v>410046</v>
      </c>
      <c r="G1833" s="80" t="s">
        <v>361</v>
      </c>
      <c r="H1833" s="80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1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80" t="s">
        <v>169</v>
      </c>
      <c r="D1834" s="38">
        <v>5</v>
      </c>
      <c r="E1834" s="80" t="s">
        <v>169</v>
      </c>
      <c r="F1834" t="s">
        <v>386</v>
      </c>
      <c r="G1834" s="80" t="s">
        <v>83</v>
      </c>
      <c r="H1834" s="80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1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80" t="s">
        <v>169</v>
      </c>
      <c r="D1835" s="38">
        <v>5</v>
      </c>
      <c r="E1835" s="80" t="s">
        <v>169</v>
      </c>
      <c r="F1835">
        <v>5309018</v>
      </c>
      <c r="G1835" s="80" t="s">
        <v>112</v>
      </c>
      <c r="H1835" s="80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1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80" t="s">
        <v>169</v>
      </c>
      <c r="D1836" s="38">
        <v>5</v>
      </c>
      <c r="E1836" s="80" t="s">
        <v>169</v>
      </c>
      <c r="F1836">
        <v>408014</v>
      </c>
      <c r="G1836" s="80" t="s">
        <v>108</v>
      </c>
      <c r="H1836" s="80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1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80" t="s">
        <v>169</v>
      </c>
      <c r="D1837" s="38">
        <v>5</v>
      </c>
      <c r="E1837" s="80" t="s">
        <v>169</v>
      </c>
      <c r="F1837">
        <v>408042</v>
      </c>
      <c r="G1837" s="80" t="s">
        <v>144</v>
      </c>
      <c r="H1837" s="80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1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80" t="s">
        <v>169</v>
      </c>
      <c r="D1838" s="38">
        <v>5</v>
      </c>
      <c r="E1838" s="80" t="s">
        <v>169</v>
      </c>
      <c r="F1838" t="s">
        <v>760</v>
      </c>
      <c r="G1838" s="80" t="s">
        <v>226</v>
      </c>
      <c r="H1838" s="80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1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80" t="s">
        <v>169</v>
      </c>
      <c r="D1839" s="38">
        <v>5</v>
      </c>
      <c r="E1839" s="80" t="s">
        <v>169</v>
      </c>
      <c r="F1839" t="s">
        <v>787</v>
      </c>
      <c r="G1839" s="80" t="s">
        <v>95</v>
      </c>
      <c r="H1839" s="80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1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80" t="s">
        <v>169</v>
      </c>
      <c r="D1840" s="38">
        <v>5</v>
      </c>
      <c r="E1840" s="80" t="s">
        <v>169</v>
      </c>
      <c r="F1840">
        <v>1610007</v>
      </c>
      <c r="G1840" s="80" t="s">
        <v>334</v>
      </c>
      <c r="H1840" s="8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1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80" t="s">
        <v>169</v>
      </c>
      <c r="D1841" s="38">
        <v>5</v>
      </c>
      <c r="E1841" s="80" t="s">
        <v>169</v>
      </c>
      <c r="F1841">
        <v>1610023</v>
      </c>
      <c r="G1841" s="80" t="s">
        <v>351</v>
      </c>
      <c r="H1841" s="80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1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80" t="s">
        <v>169</v>
      </c>
      <c r="D1842" s="38">
        <v>5</v>
      </c>
      <c r="E1842" s="80" t="s">
        <v>169</v>
      </c>
      <c r="F1842">
        <v>609008</v>
      </c>
      <c r="G1842" s="80" t="s">
        <v>57</v>
      </c>
      <c r="H1842" s="80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1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80" t="s">
        <v>169</v>
      </c>
      <c r="D1843" s="38">
        <v>5</v>
      </c>
      <c r="E1843" s="80" t="s">
        <v>169</v>
      </c>
      <c r="F1843">
        <v>810007</v>
      </c>
      <c r="G1843" s="80" t="s">
        <v>235</v>
      </c>
      <c r="H1843" s="80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1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80" t="s">
        <v>169</v>
      </c>
      <c r="D1844" s="38">
        <v>5</v>
      </c>
      <c r="E1844" s="80" t="s">
        <v>169</v>
      </c>
      <c r="F1844">
        <v>2302098</v>
      </c>
      <c r="G1844" s="80" t="s">
        <v>24</v>
      </c>
      <c r="H1844" s="80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1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80" t="s">
        <v>169</v>
      </c>
      <c r="D1845" s="38">
        <v>5</v>
      </c>
      <c r="E1845" s="80" t="s">
        <v>169</v>
      </c>
      <c r="F1845">
        <v>2302017</v>
      </c>
      <c r="G1845" s="80" t="s">
        <v>156</v>
      </c>
      <c r="H1845" s="80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1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80" t="s">
        <v>169</v>
      </c>
      <c r="D1846" s="38">
        <v>5</v>
      </c>
      <c r="E1846" s="80" t="s">
        <v>169</v>
      </c>
      <c r="F1846">
        <v>602255</v>
      </c>
      <c r="G1846" s="80" t="s">
        <v>203</v>
      </c>
      <c r="H1846" s="80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1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80" t="s">
        <v>169</v>
      </c>
      <c r="D1847" s="38">
        <v>5</v>
      </c>
      <c r="E1847" s="80" t="s">
        <v>169</v>
      </c>
      <c r="F1847">
        <v>602254</v>
      </c>
      <c r="G1847" s="80" t="s">
        <v>214</v>
      </c>
      <c r="H1847" s="80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1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80" t="s">
        <v>169</v>
      </c>
      <c r="D1848" s="38">
        <v>5</v>
      </c>
      <c r="E1848" s="80" t="s">
        <v>169</v>
      </c>
      <c r="F1848">
        <v>2505058</v>
      </c>
      <c r="G1848" s="80" t="s">
        <v>142</v>
      </c>
      <c r="H1848" s="80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1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80" t="s">
        <v>169</v>
      </c>
      <c r="D1849" s="38">
        <v>5</v>
      </c>
      <c r="E1849" s="80" t="s">
        <v>169</v>
      </c>
      <c r="F1849">
        <v>2304002</v>
      </c>
      <c r="G1849" s="80" t="s">
        <v>212</v>
      </c>
      <c r="H1849" s="80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1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80" t="s">
        <v>169</v>
      </c>
      <c r="D1850" s="38">
        <v>5</v>
      </c>
      <c r="E1850" s="80" t="s">
        <v>169</v>
      </c>
      <c r="F1850">
        <v>1405006</v>
      </c>
      <c r="G1850" s="80" t="s">
        <v>199</v>
      </c>
      <c r="H1850" s="8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1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80" t="s">
        <v>169</v>
      </c>
      <c r="D1851" s="38">
        <v>5</v>
      </c>
      <c r="E1851" s="80" t="s">
        <v>169</v>
      </c>
      <c r="F1851" t="s">
        <v>231</v>
      </c>
      <c r="G1851" s="80" t="s">
        <v>180</v>
      </c>
      <c r="H1851" s="80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1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80" t="s">
        <v>169</v>
      </c>
      <c r="D1852" s="38">
        <v>5</v>
      </c>
      <c r="E1852" s="80" t="s">
        <v>169</v>
      </c>
      <c r="F1852">
        <v>408088</v>
      </c>
      <c r="G1852" s="80" t="s">
        <v>109</v>
      </c>
      <c r="H1852" s="80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1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80" t="s">
        <v>169</v>
      </c>
      <c r="D1853" s="38">
        <v>5</v>
      </c>
      <c r="E1853" s="80" t="s">
        <v>169</v>
      </c>
      <c r="F1853">
        <v>407049</v>
      </c>
      <c r="G1853" s="80" t="s">
        <v>232</v>
      </c>
      <c r="H1853" s="80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1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80" t="s">
        <v>169</v>
      </c>
      <c r="D1854" s="38">
        <v>5</v>
      </c>
      <c r="E1854" s="80" t="s">
        <v>169</v>
      </c>
      <c r="F1854">
        <v>304101</v>
      </c>
      <c r="G1854" s="80" t="s">
        <v>17</v>
      </c>
      <c r="H1854" s="80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1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80" t="s">
        <v>169</v>
      </c>
      <c r="D1855" s="38">
        <v>5</v>
      </c>
      <c r="E1855" s="80" t="s">
        <v>169</v>
      </c>
      <c r="F1855">
        <v>617016</v>
      </c>
      <c r="G1855" s="80" t="s">
        <v>133</v>
      </c>
      <c r="H1855" s="80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1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80" t="s">
        <v>169</v>
      </c>
      <c r="D1856" s="38">
        <v>5</v>
      </c>
      <c r="E1856" s="80" t="s">
        <v>169</v>
      </c>
      <c r="F1856">
        <v>1902003</v>
      </c>
      <c r="G1856" s="80" t="s">
        <v>155</v>
      </c>
      <c r="H1856" s="80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1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80" t="s">
        <v>169</v>
      </c>
      <c r="D1857" s="38">
        <v>5</v>
      </c>
      <c r="E1857" s="80" t="s">
        <v>169</v>
      </c>
      <c r="F1857">
        <v>407011</v>
      </c>
      <c r="G1857" s="80" t="s">
        <v>30</v>
      </c>
      <c r="H1857" s="80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1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80" t="s">
        <v>169</v>
      </c>
      <c r="D1858" s="38">
        <v>5</v>
      </c>
      <c r="E1858" s="80" t="s">
        <v>169</v>
      </c>
      <c r="F1858">
        <v>407185</v>
      </c>
      <c r="G1858" s="80" t="s">
        <v>43</v>
      </c>
      <c r="H1858" s="80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1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80" t="s">
        <v>169</v>
      </c>
      <c r="D1859" s="38">
        <v>5</v>
      </c>
      <c r="E1859" s="80" t="s">
        <v>169</v>
      </c>
      <c r="F1859">
        <v>407170</v>
      </c>
      <c r="G1859" s="80" t="s">
        <v>107</v>
      </c>
      <c r="H1859" s="80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1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80" t="s">
        <v>169</v>
      </c>
      <c r="D1860" s="38">
        <v>5</v>
      </c>
      <c r="E1860" s="80" t="s">
        <v>169</v>
      </c>
      <c r="F1860">
        <v>407423</v>
      </c>
      <c r="G1860" s="80" t="s">
        <v>106</v>
      </c>
      <c r="H1860" s="8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1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80" t="s">
        <v>169</v>
      </c>
      <c r="D1861" s="38">
        <v>5</v>
      </c>
      <c r="E1861" s="80" t="s">
        <v>169</v>
      </c>
      <c r="F1861">
        <v>412313</v>
      </c>
      <c r="G1861" s="80" t="s">
        <v>253</v>
      </c>
      <c r="H1861" s="80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1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80" t="s">
        <v>169</v>
      </c>
      <c r="D1862" s="38">
        <v>5</v>
      </c>
      <c r="E1862" s="80" t="s">
        <v>169</v>
      </c>
      <c r="F1862">
        <v>410045</v>
      </c>
      <c r="G1862" s="80" t="s">
        <v>110</v>
      </c>
      <c r="H1862" s="80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1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80" t="s">
        <v>169</v>
      </c>
      <c r="D1863" s="38">
        <v>5</v>
      </c>
      <c r="E1863" s="80" t="s">
        <v>169</v>
      </c>
      <c r="F1863">
        <v>410126</v>
      </c>
      <c r="G1863" s="80" t="s">
        <v>159</v>
      </c>
      <c r="H1863" s="80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1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80" t="s">
        <v>169</v>
      </c>
      <c r="D1864" s="38">
        <v>5</v>
      </c>
      <c r="E1864" s="80" t="s">
        <v>169</v>
      </c>
      <c r="F1864">
        <v>408042</v>
      </c>
      <c r="G1864" s="80" t="s">
        <v>144</v>
      </c>
      <c r="H1864" s="80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1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80" t="s">
        <v>169</v>
      </c>
      <c r="D1865" s="38">
        <v>5</v>
      </c>
      <c r="E1865" s="80" t="s">
        <v>169</v>
      </c>
      <c r="F1865">
        <v>1802659</v>
      </c>
      <c r="G1865" s="80" t="s">
        <v>161</v>
      </c>
      <c r="H1865" s="80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1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80" t="s">
        <v>169</v>
      </c>
      <c r="D1866" s="38">
        <v>5</v>
      </c>
      <c r="E1866" s="80" t="s">
        <v>169</v>
      </c>
      <c r="F1866">
        <v>810007</v>
      </c>
      <c r="G1866" s="80" t="s">
        <v>235</v>
      </c>
      <c r="H1866" s="80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1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80" t="s">
        <v>169</v>
      </c>
      <c r="D1867" s="38">
        <v>5</v>
      </c>
      <c r="E1867" s="80" t="s">
        <v>169</v>
      </c>
      <c r="F1867">
        <v>302054</v>
      </c>
      <c r="G1867" s="80" t="s">
        <v>356</v>
      </c>
      <c r="H1867" s="80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1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80" t="s">
        <v>169</v>
      </c>
      <c r="D1868" s="38">
        <v>5</v>
      </c>
      <c r="E1868" s="80" t="s">
        <v>169</v>
      </c>
      <c r="F1868">
        <v>704022</v>
      </c>
      <c r="G1868" s="80" t="s">
        <v>330</v>
      </c>
      <c r="H1868" s="80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1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80" t="s">
        <v>169</v>
      </c>
      <c r="D1869" s="38">
        <v>5</v>
      </c>
      <c r="E1869" s="80" t="s">
        <v>169</v>
      </c>
      <c r="F1869">
        <v>408034</v>
      </c>
      <c r="G1869" s="80" t="s">
        <v>250</v>
      </c>
      <c r="H1869" s="80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1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80" t="s">
        <v>169</v>
      </c>
      <c r="D1870" s="38">
        <v>5</v>
      </c>
      <c r="E1870" s="80" t="s">
        <v>169</v>
      </c>
      <c r="F1870">
        <v>1901505</v>
      </c>
      <c r="G1870" s="80" t="s">
        <v>27</v>
      </c>
      <c r="H1870" s="8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1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80" t="s">
        <v>169</v>
      </c>
      <c r="D1871" s="38">
        <v>5</v>
      </c>
      <c r="E1871" s="80" t="s">
        <v>169</v>
      </c>
      <c r="F1871">
        <v>2304056</v>
      </c>
      <c r="G1871" s="80" t="s">
        <v>417</v>
      </c>
      <c r="H1871" s="80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1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80" t="s">
        <v>169</v>
      </c>
      <c r="D1872" s="38">
        <v>5</v>
      </c>
      <c r="E1872" s="80" t="s">
        <v>169</v>
      </c>
      <c r="F1872">
        <v>1901038</v>
      </c>
      <c r="G1872" s="80" t="s">
        <v>39</v>
      </c>
      <c r="H1872" s="80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1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80" t="s">
        <v>169</v>
      </c>
      <c r="D1873" s="38">
        <v>5</v>
      </c>
      <c r="E1873" s="80" t="s">
        <v>169</v>
      </c>
      <c r="F1873">
        <v>1901008</v>
      </c>
      <c r="G1873" s="80" t="s">
        <v>278</v>
      </c>
      <c r="H1873" s="80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1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80" t="s">
        <v>169</v>
      </c>
      <c r="D1874" s="38">
        <v>5</v>
      </c>
      <c r="E1874" s="80" t="s">
        <v>169</v>
      </c>
      <c r="F1874">
        <v>2302119</v>
      </c>
      <c r="G1874" s="80" t="s">
        <v>74</v>
      </c>
      <c r="H1874" s="80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1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80" t="s">
        <v>169</v>
      </c>
      <c r="D1875" s="38">
        <v>5</v>
      </c>
      <c r="E1875" s="80" t="s">
        <v>169</v>
      </c>
      <c r="F1875">
        <v>617057</v>
      </c>
      <c r="G1875" s="80" t="s">
        <v>134</v>
      </c>
      <c r="H1875" s="80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1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80" t="s">
        <v>169</v>
      </c>
      <c r="D1876" s="38">
        <v>5</v>
      </c>
      <c r="E1876" s="80" t="s">
        <v>169</v>
      </c>
      <c r="F1876">
        <v>617055</v>
      </c>
      <c r="G1876" s="80" t="s">
        <v>182</v>
      </c>
      <c r="H1876" s="80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1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80" t="s">
        <v>169</v>
      </c>
      <c r="D1877" s="38">
        <v>5</v>
      </c>
      <c r="E1877" s="80" t="s">
        <v>169</v>
      </c>
      <c r="F1877">
        <v>1610023</v>
      </c>
      <c r="G1877" s="80" t="s">
        <v>351</v>
      </c>
      <c r="H1877" s="80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1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80" t="s">
        <v>169</v>
      </c>
      <c r="D1878" s="38">
        <v>5</v>
      </c>
      <c r="E1878" s="80" t="s">
        <v>169</v>
      </c>
      <c r="F1878">
        <v>609008</v>
      </c>
      <c r="G1878" s="80" t="s">
        <v>57</v>
      </c>
      <c r="H1878" s="80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1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80" t="s">
        <v>169</v>
      </c>
      <c r="D1879" s="38">
        <v>5</v>
      </c>
      <c r="E1879" s="80" t="s">
        <v>169</v>
      </c>
      <c r="F1879">
        <v>106022</v>
      </c>
      <c r="G1879" s="80" t="s">
        <v>245</v>
      </c>
      <c r="H1879" s="80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1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80" t="s">
        <v>169</v>
      </c>
      <c r="D1880" s="38">
        <v>5</v>
      </c>
      <c r="E1880" s="80" t="s">
        <v>169</v>
      </c>
      <c r="F1880">
        <v>707023</v>
      </c>
      <c r="G1880" s="80" t="s">
        <v>797</v>
      </c>
      <c r="H1880" s="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1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80" t="s">
        <v>169</v>
      </c>
      <c r="D1881" s="38">
        <v>5</v>
      </c>
      <c r="E1881" s="80" t="s">
        <v>169</v>
      </c>
      <c r="F1881" t="s">
        <v>296</v>
      </c>
      <c r="G1881" s="80" t="s">
        <v>297</v>
      </c>
      <c r="H1881" s="80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1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80" t="s">
        <v>169</v>
      </c>
      <c r="D1882" s="38">
        <v>5</v>
      </c>
      <c r="E1882" s="80" t="s">
        <v>169</v>
      </c>
      <c r="F1882" t="s">
        <v>288</v>
      </c>
      <c r="G1882" s="80" t="s">
        <v>289</v>
      </c>
      <c r="H1882" s="80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1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80" t="s">
        <v>169</v>
      </c>
      <c r="D1883" s="38">
        <v>5</v>
      </c>
      <c r="E1883" s="80" t="s">
        <v>169</v>
      </c>
      <c r="F1883" t="s">
        <v>286</v>
      </c>
      <c r="G1883" s="80" t="s">
        <v>287</v>
      </c>
      <c r="H1883" s="80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1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80" t="s">
        <v>169</v>
      </c>
      <c r="D1884" s="38">
        <v>5</v>
      </c>
      <c r="E1884" s="80" t="s">
        <v>169</v>
      </c>
      <c r="F1884">
        <v>701015</v>
      </c>
      <c r="G1884" s="80" t="s">
        <v>254</v>
      </c>
      <c r="H1884" s="80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1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80" t="s">
        <v>169</v>
      </c>
      <c r="D1885" s="38">
        <v>5</v>
      </c>
      <c r="E1885" s="80" t="s">
        <v>169</v>
      </c>
      <c r="F1885" t="s">
        <v>21</v>
      </c>
      <c r="G1885" s="80" t="s">
        <v>22</v>
      </c>
      <c r="H1885" s="80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1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80" t="s">
        <v>169</v>
      </c>
      <c r="D1886" s="38">
        <v>5</v>
      </c>
      <c r="E1886" s="80" t="s">
        <v>169</v>
      </c>
      <c r="F1886">
        <v>302248</v>
      </c>
      <c r="G1886" s="80" t="s">
        <v>281</v>
      </c>
      <c r="H1886" s="80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1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80" t="s">
        <v>169</v>
      </c>
      <c r="D1887" s="38">
        <v>5</v>
      </c>
      <c r="E1887" s="80" t="s">
        <v>169</v>
      </c>
      <c r="F1887">
        <v>302048</v>
      </c>
      <c r="G1887" s="80" t="s">
        <v>126</v>
      </c>
      <c r="H1887" s="80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1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80" t="s">
        <v>169</v>
      </c>
      <c r="D1888" s="38">
        <v>5</v>
      </c>
      <c r="E1888" s="80" t="s">
        <v>169</v>
      </c>
      <c r="F1888">
        <v>302028</v>
      </c>
      <c r="G1888" s="80" t="s">
        <v>246</v>
      </c>
      <c r="H1888" s="80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1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80" t="s">
        <v>169</v>
      </c>
      <c r="D1889" s="38">
        <v>5</v>
      </c>
      <c r="E1889" s="80" t="s">
        <v>169</v>
      </c>
      <c r="F1889">
        <v>704022</v>
      </c>
      <c r="G1889" s="80" t="s">
        <v>330</v>
      </c>
      <c r="H1889" s="80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1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80" t="s">
        <v>169</v>
      </c>
      <c r="D1890" s="38">
        <v>5</v>
      </c>
      <c r="E1890" s="80" t="s">
        <v>169</v>
      </c>
      <c r="F1890">
        <v>302010</v>
      </c>
      <c r="G1890" s="80" t="s">
        <v>323</v>
      </c>
      <c r="H1890" s="8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1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80" t="s">
        <v>169</v>
      </c>
      <c r="D1891" s="38">
        <v>5</v>
      </c>
      <c r="E1891" s="80" t="s">
        <v>169</v>
      </c>
      <c r="F1891">
        <v>304049</v>
      </c>
      <c r="G1891" s="80" t="s">
        <v>318</v>
      </c>
      <c r="H1891" s="80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1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80" t="s">
        <v>169</v>
      </c>
      <c r="D1892" s="38">
        <v>5</v>
      </c>
      <c r="E1892" s="80" t="s">
        <v>169</v>
      </c>
      <c r="F1892">
        <v>701096</v>
      </c>
      <c r="G1892" s="80" t="s">
        <v>204</v>
      </c>
      <c r="H1892" s="80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1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80" t="s">
        <v>169</v>
      </c>
      <c r="D1893" s="38">
        <v>5</v>
      </c>
      <c r="E1893" s="80" t="s">
        <v>169</v>
      </c>
      <c r="F1893">
        <v>701040</v>
      </c>
      <c r="G1893" s="80" t="s">
        <v>19</v>
      </c>
      <c r="H1893" s="80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1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80" t="s">
        <v>169</v>
      </c>
      <c r="D1894" s="38">
        <v>5</v>
      </c>
      <c r="E1894" s="80" t="s">
        <v>169</v>
      </c>
      <c r="F1894">
        <v>701043</v>
      </c>
      <c r="G1894" s="80" t="s">
        <v>197</v>
      </c>
      <c r="H1894" s="80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1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80" t="s">
        <v>169</v>
      </c>
      <c r="D1895" s="38">
        <v>5</v>
      </c>
      <c r="E1895" s="80" t="s">
        <v>169</v>
      </c>
      <c r="F1895" t="s">
        <v>463</v>
      </c>
      <c r="G1895" s="80" t="s">
        <v>453</v>
      </c>
      <c r="H1895" s="80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1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80" t="s">
        <v>169</v>
      </c>
      <c r="D1896" s="38">
        <v>5</v>
      </c>
      <c r="E1896" s="80" t="s">
        <v>169</v>
      </c>
      <c r="F1896">
        <v>704025</v>
      </c>
      <c r="G1896" s="80" t="s">
        <v>333</v>
      </c>
      <c r="H1896" s="80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1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80" t="s">
        <v>169</v>
      </c>
      <c r="D1897" s="38">
        <v>5</v>
      </c>
      <c r="E1897" s="80" t="s">
        <v>169</v>
      </c>
      <c r="F1897">
        <v>704024</v>
      </c>
      <c r="G1897" s="80" t="s">
        <v>332</v>
      </c>
      <c r="H1897" s="80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1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80" t="s">
        <v>169</v>
      </c>
      <c r="D1898" s="38">
        <v>5</v>
      </c>
      <c r="E1898" s="80" t="s">
        <v>169</v>
      </c>
      <c r="F1898">
        <v>704023</v>
      </c>
      <c r="G1898" s="80" t="s">
        <v>331</v>
      </c>
      <c r="H1898" s="80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1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80" t="s">
        <v>169</v>
      </c>
      <c r="D1899" s="38">
        <v>5</v>
      </c>
      <c r="E1899" s="80" t="s">
        <v>169</v>
      </c>
      <c r="F1899">
        <v>704022</v>
      </c>
      <c r="G1899" s="80" t="s">
        <v>330</v>
      </c>
      <c r="H1899" s="80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1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80" t="s">
        <v>169</v>
      </c>
      <c r="D1900" s="38">
        <v>5</v>
      </c>
      <c r="E1900" s="80" t="s">
        <v>169</v>
      </c>
      <c r="F1900">
        <v>404745</v>
      </c>
      <c r="G1900" s="80" t="s">
        <v>444</v>
      </c>
      <c r="H1900" s="8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1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80" t="s">
        <v>169</v>
      </c>
      <c r="D1901" s="38">
        <v>5</v>
      </c>
      <c r="E1901" s="80" t="s">
        <v>169</v>
      </c>
      <c r="F1901">
        <v>307096</v>
      </c>
      <c r="G1901" s="80" t="s">
        <v>249</v>
      </c>
      <c r="H1901" s="80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1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80" t="s">
        <v>169</v>
      </c>
      <c r="D1902" s="38">
        <v>5</v>
      </c>
      <c r="E1902" s="80" t="s">
        <v>169</v>
      </c>
      <c r="F1902">
        <v>307032</v>
      </c>
      <c r="G1902" s="80" t="s">
        <v>186</v>
      </c>
      <c r="H1902" s="80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1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80" t="s">
        <v>169</v>
      </c>
      <c r="D1903" s="38">
        <v>5</v>
      </c>
      <c r="E1903" s="80" t="s">
        <v>169</v>
      </c>
      <c r="F1903">
        <v>307031</v>
      </c>
      <c r="G1903" s="80" t="s">
        <v>65</v>
      </c>
      <c r="H1903" s="80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1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80" t="s">
        <v>169</v>
      </c>
      <c r="D1904" s="38">
        <v>5</v>
      </c>
      <c r="E1904" s="80" t="s">
        <v>169</v>
      </c>
      <c r="F1904">
        <v>2302119</v>
      </c>
      <c r="G1904" s="80" t="s">
        <v>74</v>
      </c>
      <c r="H1904" s="80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1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80" t="s">
        <v>169</v>
      </c>
      <c r="D1905" s="38">
        <v>5</v>
      </c>
      <c r="E1905" s="80" t="s">
        <v>169</v>
      </c>
      <c r="F1905">
        <v>2508991</v>
      </c>
      <c r="G1905" s="80" t="s">
        <v>485</v>
      </c>
      <c r="H1905" s="80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1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80" t="s">
        <v>169</v>
      </c>
      <c r="D1906" s="38">
        <v>5</v>
      </c>
      <c r="E1906" s="80" t="s">
        <v>169</v>
      </c>
      <c r="F1906">
        <v>2508990</v>
      </c>
      <c r="G1906" s="80" t="s">
        <v>484</v>
      </c>
      <c r="H1906" s="80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1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80" t="s">
        <v>169</v>
      </c>
      <c r="D1907" s="38">
        <v>5</v>
      </c>
      <c r="E1907" s="80" t="s">
        <v>169</v>
      </c>
      <c r="F1907">
        <v>2508992</v>
      </c>
      <c r="G1907" s="80" t="s">
        <v>486</v>
      </c>
      <c r="H1907" s="80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1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80" t="s">
        <v>169</v>
      </c>
      <c r="D1908" s="38">
        <v>5</v>
      </c>
      <c r="E1908" s="80" t="s">
        <v>169</v>
      </c>
      <c r="F1908">
        <v>2508993</v>
      </c>
      <c r="G1908" s="80" t="s">
        <v>487</v>
      </c>
      <c r="H1908" s="80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1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80" t="s">
        <v>169</v>
      </c>
      <c r="D1909" s="38">
        <v>5</v>
      </c>
      <c r="E1909" s="80" t="s">
        <v>169</v>
      </c>
      <c r="F1909">
        <v>1808156</v>
      </c>
      <c r="G1909" s="80" t="s">
        <v>277</v>
      </c>
      <c r="H1909" s="80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1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80" t="s">
        <v>169</v>
      </c>
      <c r="D1910" s="38">
        <v>5</v>
      </c>
      <c r="E1910" s="80" t="s">
        <v>169</v>
      </c>
      <c r="F1910">
        <v>1808006</v>
      </c>
      <c r="G1910" s="80" t="s">
        <v>194</v>
      </c>
      <c r="H1910" s="8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1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80" t="s">
        <v>169</v>
      </c>
      <c r="D1911" s="38">
        <v>5</v>
      </c>
      <c r="E1911" s="80" t="s">
        <v>169</v>
      </c>
      <c r="F1911">
        <v>1808003</v>
      </c>
      <c r="G1911" s="80" t="s">
        <v>195</v>
      </c>
      <c r="H1911" s="80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1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80" t="s">
        <v>169</v>
      </c>
      <c r="D1912" s="38">
        <v>5</v>
      </c>
      <c r="E1912" s="80" t="s">
        <v>169</v>
      </c>
      <c r="F1912">
        <v>1802517</v>
      </c>
      <c r="G1912" s="80" t="s">
        <v>141</v>
      </c>
      <c r="H1912" s="80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1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80" t="s">
        <v>169</v>
      </c>
      <c r="D1913" s="38">
        <v>5</v>
      </c>
      <c r="E1913" s="80" t="s">
        <v>169</v>
      </c>
      <c r="F1913">
        <v>1802172</v>
      </c>
      <c r="G1913" s="80" t="s">
        <v>266</v>
      </c>
      <c r="H1913" s="80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1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80" t="s">
        <v>169</v>
      </c>
      <c r="D1914" s="38">
        <v>5</v>
      </c>
      <c r="E1914" s="80" t="s">
        <v>169</v>
      </c>
      <c r="F1914">
        <v>1802171</v>
      </c>
      <c r="G1914" s="80" t="s">
        <v>265</v>
      </c>
      <c r="H1914" s="80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1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80" t="s">
        <v>169</v>
      </c>
      <c r="D1915" s="38">
        <v>5</v>
      </c>
      <c r="E1915" s="80" t="s">
        <v>169</v>
      </c>
      <c r="F1915">
        <v>1206002</v>
      </c>
      <c r="G1915" s="80" t="s">
        <v>192</v>
      </c>
      <c r="H1915" s="80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1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80" t="s">
        <v>169</v>
      </c>
      <c r="D1916" s="38">
        <v>5</v>
      </c>
      <c r="E1916" s="80" t="s">
        <v>169</v>
      </c>
      <c r="F1916">
        <v>1802162</v>
      </c>
      <c r="G1916" s="80" t="s">
        <v>260</v>
      </c>
      <c r="H1916" s="80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1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80" t="s">
        <v>169</v>
      </c>
      <c r="D1917" s="38">
        <v>5</v>
      </c>
      <c r="E1917" s="80" t="s">
        <v>169</v>
      </c>
      <c r="F1917">
        <v>307096</v>
      </c>
      <c r="G1917" s="80" t="s">
        <v>249</v>
      </c>
      <c r="H1917" s="80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1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80" t="s">
        <v>169</v>
      </c>
      <c r="D1918" s="38">
        <v>5</v>
      </c>
      <c r="E1918" s="80" t="s">
        <v>169</v>
      </c>
      <c r="F1918">
        <v>307096</v>
      </c>
      <c r="G1918" s="80" t="s">
        <v>249</v>
      </c>
      <c r="H1918" s="80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1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80" t="s">
        <v>169</v>
      </c>
      <c r="D1919" s="38">
        <v>5</v>
      </c>
      <c r="E1919" s="80" t="s">
        <v>169</v>
      </c>
      <c r="F1919">
        <v>2304053</v>
      </c>
      <c r="G1919" s="80" t="s">
        <v>213</v>
      </c>
      <c r="H1919" s="80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1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80" t="s">
        <v>169</v>
      </c>
      <c r="D1920" s="38">
        <v>5</v>
      </c>
      <c r="E1920" s="80" t="s">
        <v>169</v>
      </c>
      <c r="F1920">
        <v>2304002</v>
      </c>
      <c r="G1920" s="80" t="s">
        <v>212</v>
      </c>
      <c r="H1920" s="8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1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80" t="s">
        <v>169</v>
      </c>
      <c r="D1921" s="38">
        <v>5</v>
      </c>
      <c r="E1921" s="80" t="s">
        <v>169</v>
      </c>
      <c r="F1921">
        <v>404252</v>
      </c>
      <c r="G1921" s="80" t="s">
        <v>181</v>
      </c>
      <c r="H1921" s="80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1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80" t="s">
        <v>169</v>
      </c>
      <c r="D1922" s="38">
        <v>5</v>
      </c>
      <c r="E1922" s="80" t="s">
        <v>169</v>
      </c>
      <c r="F1922">
        <v>304002</v>
      </c>
      <c r="G1922" s="80" t="s">
        <v>37</v>
      </c>
      <c r="H1922" s="80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1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80" t="s">
        <v>169</v>
      </c>
      <c r="D1923" s="38">
        <v>5</v>
      </c>
      <c r="E1923" s="80" t="s">
        <v>169</v>
      </c>
      <c r="F1923">
        <v>101010</v>
      </c>
      <c r="G1923" s="80" t="s">
        <v>780</v>
      </c>
      <c r="H1923" s="80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1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80" t="s">
        <v>169</v>
      </c>
      <c r="D1924" s="38">
        <v>6</v>
      </c>
      <c r="E1924" s="80" t="s">
        <v>169</v>
      </c>
      <c r="F1924">
        <v>1402016</v>
      </c>
      <c r="G1924" s="80" t="s">
        <v>798</v>
      </c>
      <c r="H1924" s="80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1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80" t="s">
        <v>169</v>
      </c>
      <c r="D1925" s="38">
        <v>6</v>
      </c>
      <c r="E1925" s="80" t="s">
        <v>169</v>
      </c>
      <c r="F1925">
        <v>2508994</v>
      </c>
      <c r="G1925" s="80" t="s">
        <v>488</v>
      </c>
      <c r="H1925" s="80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1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80" t="s">
        <v>169</v>
      </c>
      <c r="D1926" s="38">
        <v>6</v>
      </c>
      <c r="E1926" s="80" t="s">
        <v>169</v>
      </c>
      <c r="F1926">
        <v>2508993</v>
      </c>
      <c r="G1926" s="80" t="s">
        <v>487</v>
      </c>
      <c r="H1926" s="80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1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80" t="s">
        <v>169</v>
      </c>
      <c r="D1927" s="38">
        <v>6</v>
      </c>
      <c r="E1927" s="80" t="s">
        <v>169</v>
      </c>
      <c r="F1927">
        <v>2508992</v>
      </c>
      <c r="G1927" s="80" t="s">
        <v>486</v>
      </c>
      <c r="H1927" s="80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1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80" t="s">
        <v>169</v>
      </c>
      <c r="D1928" s="38">
        <v>6</v>
      </c>
      <c r="E1928" s="80" t="s">
        <v>169</v>
      </c>
      <c r="F1928">
        <v>2508991</v>
      </c>
      <c r="G1928" s="80" t="s">
        <v>485</v>
      </c>
      <c r="H1928" s="80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1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80" t="s">
        <v>169</v>
      </c>
      <c r="D1929" s="38">
        <v>6</v>
      </c>
      <c r="E1929" s="80" t="s">
        <v>169</v>
      </c>
      <c r="F1929">
        <v>2508990</v>
      </c>
      <c r="G1929" s="80" t="s">
        <v>484</v>
      </c>
      <c r="H1929" s="80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1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80" t="s">
        <v>169</v>
      </c>
      <c r="D1930" s="38">
        <v>6</v>
      </c>
      <c r="E1930" s="80" t="s">
        <v>169</v>
      </c>
      <c r="F1930">
        <v>1405025</v>
      </c>
      <c r="G1930" s="80" t="s">
        <v>189</v>
      </c>
      <c r="H1930" s="8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1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80" t="s">
        <v>169</v>
      </c>
      <c r="D1931" s="38">
        <v>6</v>
      </c>
      <c r="E1931" s="80" t="s">
        <v>169</v>
      </c>
      <c r="F1931">
        <v>1103076</v>
      </c>
      <c r="G1931" s="80" t="s">
        <v>311</v>
      </c>
      <c r="H1931" s="80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1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80" t="s">
        <v>169</v>
      </c>
      <c r="D1932" s="38">
        <v>6</v>
      </c>
      <c r="E1932" s="80" t="s">
        <v>169</v>
      </c>
      <c r="F1932">
        <v>1103074</v>
      </c>
      <c r="G1932" s="80" t="s">
        <v>310</v>
      </c>
      <c r="H1932" s="80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1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80" t="s">
        <v>169</v>
      </c>
      <c r="D1933" s="38">
        <v>6</v>
      </c>
      <c r="E1933" s="80" t="s">
        <v>169</v>
      </c>
      <c r="F1933">
        <v>705028</v>
      </c>
      <c r="G1933" s="80" t="s">
        <v>72</v>
      </c>
      <c r="H1933" s="80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1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80" t="s">
        <v>169</v>
      </c>
      <c r="D1934" s="38">
        <v>6</v>
      </c>
      <c r="E1934" s="80" t="s">
        <v>169</v>
      </c>
      <c r="F1934">
        <v>1808146</v>
      </c>
      <c r="G1934" s="80" t="s">
        <v>274</v>
      </c>
      <c r="H1934" s="80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1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80" t="s">
        <v>169</v>
      </c>
      <c r="D1935" s="38">
        <v>6</v>
      </c>
      <c r="E1935" s="80" t="s">
        <v>169</v>
      </c>
      <c r="F1935">
        <v>1808148</v>
      </c>
      <c r="G1935" s="80" t="s">
        <v>276</v>
      </c>
      <c r="H1935" s="80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1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80" t="s">
        <v>169</v>
      </c>
      <c r="D1936" s="38">
        <v>6</v>
      </c>
      <c r="E1936" s="80" t="s">
        <v>169</v>
      </c>
      <c r="F1936">
        <v>1808147</v>
      </c>
      <c r="G1936" s="80" t="s">
        <v>275</v>
      </c>
      <c r="H1936" s="80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1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80" t="s">
        <v>169</v>
      </c>
      <c r="D1937" s="38">
        <v>6</v>
      </c>
      <c r="E1937" s="80" t="s">
        <v>169</v>
      </c>
      <c r="F1937">
        <v>1808145</v>
      </c>
      <c r="G1937" s="80" t="s">
        <v>273</v>
      </c>
      <c r="H1937" s="80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1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80" t="s">
        <v>169</v>
      </c>
      <c r="D1938" s="38">
        <v>6</v>
      </c>
      <c r="E1938" s="80" t="s">
        <v>169</v>
      </c>
      <c r="F1938">
        <v>1808144</v>
      </c>
      <c r="G1938" s="80" t="s">
        <v>272</v>
      </c>
      <c r="H1938" s="80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1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80" t="s">
        <v>169</v>
      </c>
      <c r="D1939" s="38">
        <v>6</v>
      </c>
      <c r="E1939" s="80" t="s">
        <v>169</v>
      </c>
      <c r="F1939">
        <v>407795</v>
      </c>
      <c r="G1939" s="80" t="s">
        <v>325</v>
      </c>
      <c r="H1939" s="80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1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80" t="s">
        <v>169</v>
      </c>
      <c r="D1940" s="38">
        <v>6</v>
      </c>
      <c r="E1940" s="80" t="s">
        <v>169</v>
      </c>
      <c r="F1940">
        <v>2505426</v>
      </c>
      <c r="G1940" s="80" t="s">
        <v>711</v>
      </c>
      <c r="H1940" s="8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1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80" t="s">
        <v>169</v>
      </c>
      <c r="D1941" s="38">
        <v>6</v>
      </c>
      <c r="E1941" s="80" t="s">
        <v>169</v>
      </c>
      <c r="F1941">
        <v>1802176</v>
      </c>
      <c r="G1941" s="80" t="s">
        <v>196</v>
      </c>
      <c r="H1941" s="80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1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80" t="s">
        <v>169</v>
      </c>
      <c r="D1942" s="38">
        <v>6</v>
      </c>
      <c r="E1942" s="80" t="s">
        <v>169</v>
      </c>
      <c r="F1942">
        <v>1802165</v>
      </c>
      <c r="G1942" s="80" t="s">
        <v>261</v>
      </c>
      <c r="H1942" s="80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1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80" t="s">
        <v>169</v>
      </c>
      <c r="D1943" s="38">
        <v>6</v>
      </c>
      <c r="E1943" s="80" t="s">
        <v>169</v>
      </c>
      <c r="F1943">
        <v>1801154</v>
      </c>
      <c r="G1943" s="80" t="s">
        <v>99</v>
      </c>
      <c r="H1943" s="80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1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80" t="s">
        <v>169</v>
      </c>
      <c r="D1944" s="38">
        <v>6</v>
      </c>
      <c r="E1944" s="80" t="s">
        <v>169</v>
      </c>
      <c r="F1944">
        <v>1802175</v>
      </c>
      <c r="G1944" s="80" t="s">
        <v>269</v>
      </c>
      <c r="H1944" s="80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1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80" t="s">
        <v>169</v>
      </c>
      <c r="D1945" s="38">
        <v>6</v>
      </c>
      <c r="E1945" s="80" t="s">
        <v>169</v>
      </c>
      <c r="F1945">
        <v>1802174</v>
      </c>
      <c r="G1945" s="80" t="s">
        <v>268</v>
      </c>
      <c r="H1945" s="80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1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80" t="s">
        <v>169</v>
      </c>
      <c r="D1946" s="38">
        <v>6</v>
      </c>
      <c r="E1946" s="80" t="s">
        <v>169</v>
      </c>
      <c r="F1946">
        <v>1802173</v>
      </c>
      <c r="G1946" s="80" t="s">
        <v>267</v>
      </c>
      <c r="H1946" s="80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1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80" t="s">
        <v>169</v>
      </c>
      <c r="D1947" s="38">
        <v>6</v>
      </c>
      <c r="E1947" s="80" t="s">
        <v>169</v>
      </c>
      <c r="F1947">
        <v>5316484</v>
      </c>
      <c r="G1947" s="80" t="s">
        <v>96</v>
      </c>
      <c r="H1947" s="80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1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80" t="s">
        <v>169</v>
      </c>
      <c r="D1948" s="38">
        <v>6</v>
      </c>
      <c r="E1948" s="80" t="s">
        <v>169</v>
      </c>
      <c r="F1948">
        <v>5316483</v>
      </c>
      <c r="G1948" s="80" t="s">
        <v>97</v>
      </c>
      <c r="H1948" s="80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1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80" t="s">
        <v>169</v>
      </c>
      <c r="D1949" s="38">
        <v>6</v>
      </c>
      <c r="E1949" s="80" t="s">
        <v>169</v>
      </c>
      <c r="F1949">
        <v>1802170</v>
      </c>
      <c r="G1949" s="80" t="s">
        <v>264</v>
      </c>
      <c r="H1949" s="80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1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80" t="s">
        <v>169</v>
      </c>
      <c r="D1950" s="38">
        <v>6</v>
      </c>
      <c r="E1950" s="80" t="s">
        <v>169</v>
      </c>
      <c r="F1950">
        <v>1802169</v>
      </c>
      <c r="G1950" s="80" t="s">
        <v>263</v>
      </c>
      <c r="H1950" s="8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1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80" t="s">
        <v>169</v>
      </c>
      <c r="D1951" s="38">
        <v>6</v>
      </c>
      <c r="E1951" s="80" t="s">
        <v>169</v>
      </c>
      <c r="F1951">
        <v>1802167</v>
      </c>
      <c r="G1951" s="80" t="s">
        <v>262</v>
      </c>
      <c r="H1951" s="80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1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80" t="s">
        <v>169</v>
      </c>
      <c r="D1952" s="38">
        <v>6</v>
      </c>
      <c r="E1952" s="80" t="s">
        <v>169</v>
      </c>
      <c r="F1952">
        <v>1801229</v>
      </c>
      <c r="G1952" s="80" t="s">
        <v>259</v>
      </c>
      <c r="H1952" s="80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1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80" t="s">
        <v>169</v>
      </c>
      <c r="D1953" s="38">
        <v>6</v>
      </c>
      <c r="E1953" s="80" t="s">
        <v>169</v>
      </c>
      <c r="F1953">
        <v>704046</v>
      </c>
      <c r="G1953" s="80" t="s">
        <v>255</v>
      </c>
      <c r="H1953" s="80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1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80" t="s">
        <v>169</v>
      </c>
      <c r="D1954" s="38">
        <v>6</v>
      </c>
      <c r="E1954" s="80" t="s">
        <v>169</v>
      </c>
      <c r="F1954">
        <v>407115</v>
      </c>
      <c r="G1954" s="80" t="s">
        <v>282</v>
      </c>
      <c r="H1954" s="80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1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80" t="s">
        <v>169</v>
      </c>
      <c r="D1955" s="38">
        <v>6</v>
      </c>
      <c r="E1955" s="80" t="s">
        <v>169</v>
      </c>
      <c r="F1955">
        <v>304049</v>
      </c>
      <c r="G1955" s="80" t="s">
        <v>318</v>
      </c>
      <c r="H1955" s="80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1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80" t="s">
        <v>169</v>
      </c>
      <c r="D1956" s="38">
        <v>6</v>
      </c>
      <c r="E1956" s="80" t="s">
        <v>169</v>
      </c>
      <c r="F1956">
        <v>1101298</v>
      </c>
      <c r="G1956" s="80" t="s">
        <v>799</v>
      </c>
      <c r="H1956" s="80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1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80" t="s">
        <v>169</v>
      </c>
      <c r="D1957" s="38">
        <v>6</v>
      </c>
      <c r="E1957" s="80" t="s">
        <v>169</v>
      </c>
      <c r="F1957">
        <v>1402016</v>
      </c>
      <c r="G1957" s="80" t="s">
        <v>798</v>
      </c>
      <c r="H1957" s="80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1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80" t="s">
        <v>169</v>
      </c>
      <c r="D1958" s="38">
        <v>5</v>
      </c>
      <c r="E1958" s="80" t="s">
        <v>169</v>
      </c>
      <c r="F1958">
        <v>304049</v>
      </c>
      <c r="G1958" s="80" t="s">
        <v>318</v>
      </c>
      <c r="H1958" s="80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1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80" t="s">
        <v>169</v>
      </c>
      <c r="D1959" s="38">
        <v>5</v>
      </c>
      <c r="E1959" s="80" t="s">
        <v>169</v>
      </c>
      <c r="F1959">
        <v>407090</v>
      </c>
      <c r="G1959" s="80" t="s">
        <v>1709</v>
      </c>
      <c r="H1959" s="80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1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80" t="s">
        <v>169</v>
      </c>
      <c r="D1960" s="38">
        <v>5</v>
      </c>
      <c r="E1960" s="80" t="s">
        <v>169</v>
      </c>
      <c r="F1960">
        <v>407120</v>
      </c>
      <c r="G1960" s="80" t="s">
        <v>1710</v>
      </c>
      <c r="H1960" s="8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1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80" t="s">
        <v>169</v>
      </c>
      <c r="D1961" s="38">
        <v>5</v>
      </c>
      <c r="E1961" s="80" t="s">
        <v>169</v>
      </c>
      <c r="F1961">
        <v>407717</v>
      </c>
      <c r="G1961" s="80" t="s">
        <v>364</v>
      </c>
      <c r="H1961" s="80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1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80" t="s">
        <v>169</v>
      </c>
      <c r="D1962" s="38">
        <v>5</v>
      </c>
      <c r="E1962" s="80" t="s">
        <v>169</v>
      </c>
      <c r="F1962">
        <v>412249</v>
      </c>
      <c r="G1962" s="80" t="s">
        <v>33</v>
      </c>
      <c r="H1962" s="80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1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80" t="s">
        <v>169</v>
      </c>
      <c r="D1963" s="38">
        <v>5</v>
      </c>
      <c r="E1963" s="80" t="s">
        <v>169</v>
      </c>
      <c r="F1963">
        <v>407245</v>
      </c>
      <c r="G1963" s="80" t="s">
        <v>1711</v>
      </c>
      <c r="H1963" s="80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1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80" t="s">
        <v>169</v>
      </c>
      <c r="D1964" s="38">
        <v>5</v>
      </c>
      <c r="E1964" s="80" t="s">
        <v>169</v>
      </c>
      <c r="F1964">
        <v>410083</v>
      </c>
      <c r="G1964" s="80" t="s">
        <v>1712</v>
      </c>
      <c r="H1964" s="80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1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80" t="s">
        <v>169</v>
      </c>
      <c r="D1965" s="38">
        <v>5</v>
      </c>
      <c r="E1965" s="80" t="s">
        <v>169</v>
      </c>
      <c r="F1965">
        <v>412299</v>
      </c>
      <c r="G1965" s="80" t="s">
        <v>1713</v>
      </c>
      <c r="H1965" s="80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1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80" t="s">
        <v>169</v>
      </c>
      <c r="D1966" s="38">
        <v>5</v>
      </c>
      <c r="E1966" s="80" t="s">
        <v>169</v>
      </c>
      <c r="F1966">
        <v>412300</v>
      </c>
      <c r="G1966" s="80" t="s">
        <v>1714</v>
      </c>
      <c r="H1966" s="80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1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80" t="s">
        <v>169</v>
      </c>
      <c r="D1967" s="38">
        <v>5</v>
      </c>
      <c r="E1967" s="80" t="s">
        <v>169</v>
      </c>
      <c r="F1967">
        <v>1902003</v>
      </c>
      <c r="G1967" s="80" t="s">
        <v>155</v>
      </c>
      <c r="H1967" s="80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1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80" t="s">
        <v>169</v>
      </c>
      <c r="D1968" s="38">
        <v>5</v>
      </c>
      <c r="E1968" s="80" t="s">
        <v>169</v>
      </c>
      <c r="F1968">
        <v>602255</v>
      </c>
      <c r="G1968" s="80" t="s">
        <v>203</v>
      </c>
      <c r="H1968" s="80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1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80" t="s">
        <v>169</v>
      </c>
      <c r="D1969" s="38">
        <v>5</v>
      </c>
      <c r="E1969" s="80" t="s">
        <v>169</v>
      </c>
      <c r="F1969">
        <v>602254</v>
      </c>
      <c r="G1969" s="80" t="s">
        <v>214</v>
      </c>
      <c r="H1969" s="80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1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80" t="s">
        <v>169</v>
      </c>
      <c r="D1970" s="38">
        <v>5</v>
      </c>
      <c r="E1970" s="80" t="s">
        <v>169</v>
      </c>
      <c r="F1970">
        <v>304002</v>
      </c>
      <c r="G1970" s="80" t="s">
        <v>37</v>
      </c>
      <c r="H1970" s="8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1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80" t="s">
        <v>169</v>
      </c>
      <c r="D1971" s="38">
        <v>5</v>
      </c>
      <c r="E1971" s="80" t="s">
        <v>169</v>
      </c>
      <c r="F1971">
        <v>2508169</v>
      </c>
      <c r="G1971" s="80" t="s">
        <v>307</v>
      </c>
      <c r="H1971" s="80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1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80" t="s">
        <v>169</v>
      </c>
      <c r="D1972" s="38">
        <v>5</v>
      </c>
      <c r="E1972" s="80" t="s">
        <v>169</v>
      </c>
      <c r="F1972">
        <v>1802164</v>
      </c>
      <c r="G1972" s="80" t="s">
        <v>306</v>
      </c>
      <c r="H1972" s="80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1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80" t="s">
        <v>169</v>
      </c>
      <c r="D1973" s="38">
        <v>5</v>
      </c>
      <c r="E1973" s="80" t="s">
        <v>169</v>
      </c>
      <c r="F1973">
        <v>404793</v>
      </c>
      <c r="G1973" s="80" t="s">
        <v>1651</v>
      </c>
      <c r="H1973" s="80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1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80" t="s">
        <v>169</v>
      </c>
      <c r="D1974" s="38">
        <v>5</v>
      </c>
      <c r="E1974" s="80" t="s">
        <v>169</v>
      </c>
      <c r="F1974">
        <v>1103107</v>
      </c>
      <c r="G1974" s="80" t="s">
        <v>559</v>
      </c>
      <c r="H1974" s="80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1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80" t="s">
        <v>169</v>
      </c>
      <c r="D1975" s="38">
        <v>5</v>
      </c>
      <c r="E1975" s="80" t="s">
        <v>169</v>
      </c>
      <c r="F1975">
        <v>1103105</v>
      </c>
      <c r="G1975" s="80" t="s">
        <v>558</v>
      </c>
      <c r="H1975" s="80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1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80" t="s">
        <v>169</v>
      </c>
      <c r="D1976" s="38">
        <v>5</v>
      </c>
      <c r="E1976" s="80" t="s">
        <v>169</v>
      </c>
      <c r="F1976" t="s">
        <v>787</v>
      </c>
      <c r="G1976" s="80" t="s">
        <v>95</v>
      </c>
      <c r="H1976" s="80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1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80" t="s">
        <v>169</v>
      </c>
      <c r="D1977" s="38">
        <v>5</v>
      </c>
      <c r="E1977" s="80" t="s">
        <v>169</v>
      </c>
      <c r="F1977">
        <v>704024</v>
      </c>
      <c r="G1977" s="80" t="s">
        <v>332</v>
      </c>
      <c r="H1977" s="80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1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80" t="s">
        <v>169</v>
      </c>
      <c r="D1978" s="38">
        <v>5</v>
      </c>
      <c r="E1978" s="80" t="s">
        <v>169</v>
      </c>
      <c r="F1978">
        <v>704022</v>
      </c>
      <c r="G1978" s="80" t="s">
        <v>330</v>
      </c>
      <c r="H1978" s="80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1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80" t="s">
        <v>169</v>
      </c>
      <c r="D1979" s="38">
        <v>5</v>
      </c>
      <c r="E1979" s="80" t="s">
        <v>169</v>
      </c>
      <c r="F1979">
        <v>307032</v>
      </c>
      <c r="G1979" s="80" t="s">
        <v>186</v>
      </c>
      <c r="H1979" s="80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1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80" t="s">
        <v>169</v>
      </c>
      <c r="D1980" s="38">
        <v>5</v>
      </c>
      <c r="E1980" s="80" t="s">
        <v>169</v>
      </c>
      <c r="F1980">
        <v>307096</v>
      </c>
      <c r="G1980" s="80" t="s">
        <v>249</v>
      </c>
      <c r="H1980" s="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1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80" t="s">
        <v>169</v>
      </c>
      <c r="D1981" s="38">
        <v>5</v>
      </c>
      <c r="E1981" s="80" t="s">
        <v>169</v>
      </c>
      <c r="F1981">
        <v>307031</v>
      </c>
      <c r="G1981" s="80" t="s">
        <v>65</v>
      </c>
      <c r="H1981" s="80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1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80" t="s">
        <v>169</v>
      </c>
      <c r="D1982" s="38">
        <v>5</v>
      </c>
      <c r="E1982" s="80" t="s">
        <v>169</v>
      </c>
      <c r="F1982">
        <v>1901038</v>
      </c>
      <c r="G1982" s="80" t="s">
        <v>39</v>
      </c>
      <c r="H1982" s="80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1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80" t="s">
        <v>169</v>
      </c>
      <c r="D1983" s="38">
        <v>5</v>
      </c>
      <c r="E1983" s="80" t="s">
        <v>169</v>
      </c>
      <c r="F1983">
        <v>1901008</v>
      </c>
      <c r="G1983" s="80" t="s">
        <v>278</v>
      </c>
      <c r="H1983" s="80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1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80" t="s">
        <v>169</v>
      </c>
      <c r="D1984" s="38">
        <v>5</v>
      </c>
      <c r="E1984" s="80" t="s">
        <v>169</v>
      </c>
      <c r="F1984">
        <v>1902013</v>
      </c>
      <c r="G1984" s="80" t="s">
        <v>338</v>
      </c>
      <c r="H1984" s="80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1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80" t="s">
        <v>169</v>
      </c>
      <c r="D1985" s="38">
        <v>5</v>
      </c>
      <c r="E1985" s="80" t="s">
        <v>169</v>
      </c>
      <c r="F1985">
        <v>701096</v>
      </c>
      <c r="G1985" s="80" t="s">
        <v>204</v>
      </c>
      <c r="H1985" s="80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1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80" t="s">
        <v>169</v>
      </c>
      <c r="D1986" s="38">
        <v>5</v>
      </c>
      <c r="E1986" s="80" t="s">
        <v>169</v>
      </c>
      <c r="F1986">
        <v>304007</v>
      </c>
      <c r="G1986" s="80" t="s">
        <v>80</v>
      </c>
      <c r="H1986" s="80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1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80" t="s">
        <v>169</v>
      </c>
      <c r="D1987" s="38">
        <v>5</v>
      </c>
      <c r="E1987" s="80" t="s">
        <v>169</v>
      </c>
      <c r="F1987">
        <v>304101</v>
      </c>
      <c r="G1987" s="80" t="s">
        <v>17</v>
      </c>
      <c r="H1987" s="80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1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80" t="s">
        <v>169</v>
      </c>
      <c r="D1988" s="38">
        <v>6</v>
      </c>
      <c r="E1988" s="80" t="s">
        <v>169</v>
      </c>
      <c r="F1988">
        <v>407185</v>
      </c>
      <c r="G1988" s="80" t="s">
        <v>43</v>
      </c>
      <c r="H1988" s="80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1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80" t="s">
        <v>169</v>
      </c>
      <c r="D1989" s="38">
        <v>6</v>
      </c>
      <c r="E1989" s="80" t="s">
        <v>169</v>
      </c>
      <c r="F1989">
        <v>407423</v>
      </c>
      <c r="G1989" s="80" t="s">
        <v>106</v>
      </c>
      <c r="H1989" s="80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1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80" t="s">
        <v>169</v>
      </c>
      <c r="D1990" s="38">
        <v>6</v>
      </c>
      <c r="E1990" s="80" t="s">
        <v>169</v>
      </c>
      <c r="F1990">
        <v>617057</v>
      </c>
      <c r="G1990" s="80" t="s">
        <v>1715</v>
      </c>
      <c r="H1990" s="8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1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80" t="s">
        <v>169</v>
      </c>
      <c r="D1991" s="38">
        <v>6</v>
      </c>
      <c r="E1991" s="80" t="s">
        <v>169</v>
      </c>
      <c r="F1991">
        <v>617055</v>
      </c>
      <c r="G1991" s="80" t="s">
        <v>182</v>
      </c>
      <c r="H1991" s="80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1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80" t="s">
        <v>169</v>
      </c>
      <c r="D1992" s="38">
        <v>6</v>
      </c>
      <c r="E1992" s="80" t="s">
        <v>169</v>
      </c>
      <c r="F1992">
        <v>617016</v>
      </c>
      <c r="G1992" s="80" t="s">
        <v>133</v>
      </c>
      <c r="H1992" s="80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1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80" t="s">
        <v>169</v>
      </c>
      <c r="D1993" s="38">
        <v>6</v>
      </c>
      <c r="E1993" s="80" t="s">
        <v>169</v>
      </c>
      <c r="F1993">
        <v>707023</v>
      </c>
      <c r="G1993" s="80" t="s">
        <v>797</v>
      </c>
      <c r="H1993" s="80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1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80" t="s">
        <v>169</v>
      </c>
      <c r="D1994" s="38">
        <v>6</v>
      </c>
      <c r="E1994" s="80" t="s">
        <v>169</v>
      </c>
      <c r="F1994">
        <v>1902003</v>
      </c>
      <c r="G1994" s="80" t="s">
        <v>155</v>
      </c>
      <c r="H1994" s="80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1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80" t="s">
        <v>169</v>
      </c>
      <c r="D1995" s="38">
        <v>6</v>
      </c>
      <c r="E1995" s="80" t="s">
        <v>169</v>
      </c>
      <c r="F1995">
        <v>407011</v>
      </c>
      <c r="G1995" s="80" t="s">
        <v>30</v>
      </c>
      <c r="H1995" s="80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1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80" t="s">
        <v>169</v>
      </c>
      <c r="D1996" s="38">
        <v>6</v>
      </c>
      <c r="E1996" s="80" t="s">
        <v>169</v>
      </c>
      <c r="F1996">
        <v>407423</v>
      </c>
      <c r="G1996" s="80" t="s">
        <v>106</v>
      </c>
      <c r="H1996" s="80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1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80" t="s">
        <v>169</v>
      </c>
      <c r="D1997" s="38">
        <v>6</v>
      </c>
      <c r="E1997" s="80" t="s">
        <v>169</v>
      </c>
      <c r="F1997">
        <v>407185</v>
      </c>
      <c r="G1997" s="80" t="s">
        <v>43</v>
      </c>
      <c r="H1997" s="80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1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80" t="s">
        <v>169</v>
      </c>
      <c r="D1998" s="38">
        <v>6</v>
      </c>
      <c r="E1998" s="80" t="s">
        <v>169</v>
      </c>
      <c r="F1998">
        <v>701096</v>
      </c>
      <c r="G1998" s="80" t="s">
        <v>204</v>
      </c>
      <c r="H1998" s="80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1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80" t="s">
        <v>169</v>
      </c>
      <c r="D1999" s="38">
        <v>6</v>
      </c>
      <c r="E1999" s="80" t="s">
        <v>169</v>
      </c>
      <c r="F1999">
        <v>407170</v>
      </c>
      <c r="G1999" s="80" t="s">
        <v>107</v>
      </c>
      <c r="H1999" s="80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1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80" t="s">
        <v>169</v>
      </c>
      <c r="D2000" s="38">
        <v>6</v>
      </c>
      <c r="E2000" s="80" t="s">
        <v>169</v>
      </c>
      <c r="F2000">
        <v>4212234</v>
      </c>
      <c r="G2000" s="80" t="s">
        <v>54</v>
      </c>
      <c r="H2000" s="8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1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80" t="s">
        <v>169</v>
      </c>
      <c r="D2001" s="38">
        <v>6</v>
      </c>
      <c r="E2001" s="80" t="s">
        <v>169</v>
      </c>
      <c r="F2001">
        <v>404745</v>
      </c>
      <c r="G2001" s="80" t="s">
        <v>444</v>
      </c>
      <c r="H2001" s="80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1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80" t="s">
        <v>169</v>
      </c>
      <c r="D2002" s="38">
        <v>6</v>
      </c>
      <c r="E2002" s="80" t="s">
        <v>169</v>
      </c>
      <c r="F2002">
        <v>2304056</v>
      </c>
      <c r="G2002" s="80" t="s">
        <v>417</v>
      </c>
      <c r="H2002" s="80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1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80" t="s">
        <v>169</v>
      </c>
      <c r="D2003" s="38">
        <v>6</v>
      </c>
      <c r="E2003" s="80" t="s">
        <v>169</v>
      </c>
      <c r="F2003">
        <v>407423</v>
      </c>
      <c r="G2003" s="80" t="s">
        <v>106</v>
      </c>
      <c r="H2003" s="80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1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80" t="s">
        <v>169</v>
      </c>
      <c r="D2004" s="38">
        <v>6</v>
      </c>
      <c r="E2004" s="80" t="s">
        <v>169</v>
      </c>
      <c r="F2004">
        <v>407185</v>
      </c>
      <c r="G2004" s="80" t="s">
        <v>43</v>
      </c>
      <c r="H2004" s="80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1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80" t="s">
        <v>169</v>
      </c>
      <c r="D2005" s="38">
        <v>6</v>
      </c>
      <c r="E2005" s="80" t="s">
        <v>169</v>
      </c>
      <c r="F2005">
        <v>2505058</v>
      </c>
      <c r="G2005" s="80" t="s">
        <v>142</v>
      </c>
      <c r="H2005" s="80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1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80" t="s">
        <v>169</v>
      </c>
      <c r="D2006" s="38">
        <v>6</v>
      </c>
      <c r="E2006" s="80" t="s">
        <v>169</v>
      </c>
      <c r="F2006">
        <v>1805340</v>
      </c>
      <c r="G2006" s="80" t="s">
        <v>298</v>
      </c>
      <c r="H2006" s="80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1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80" t="s">
        <v>169</v>
      </c>
      <c r="D2007" s="38">
        <v>6</v>
      </c>
      <c r="E2007" s="80" t="s">
        <v>169</v>
      </c>
      <c r="F2007">
        <v>1610023</v>
      </c>
      <c r="G2007" s="80" t="s">
        <v>351</v>
      </c>
      <c r="H2007" s="80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1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80" t="s">
        <v>169</v>
      </c>
      <c r="D2008" s="38">
        <v>6</v>
      </c>
      <c r="E2008" s="80" t="s">
        <v>169</v>
      </c>
      <c r="F2008">
        <v>1802659</v>
      </c>
      <c r="G2008" s="80" t="s">
        <v>161</v>
      </c>
      <c r="H2008" s="80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1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80" t="s">
        <v>169</v>
      </c>
      <c r="D2009" s="38">
        <v>6</v>
      </c>
      <c r="E2009" s="80" t="s">
        <v>169</v>
      </c>
      <c r="F2009">
        <v>705028</v>
      </c>
      <c r="G2009" s="80" t="s">
        <v>72</v>
      </c>
      <c r="H2009" s="80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1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80" t="s">
        <v>169</v>
      </c>
      <c r="D2010" s="38">
        <v>6</v>
      </c>
      <c r="E2010" s="80" t="s">
        <v>169</v>
      </c>
      <c r="F2010">
        <v>307096</v>
      </c>
      <c r="G2010" s="80" t="s">
        <v>249</v>
      </c>
      <c r="H2010" s="8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1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80" t="s">
        <v>169</v>
      </c>
      <c r="D2011" s="38">
        <v>6</v>
      </c>
      <c r="E2011" s="80" t="s">
        <v>169</v>
      </c>
      <c r="F2011">
        <v>408017</v>
      </c>
      <c r="G2011" s="80" t="s">
        <v>445</v>
      </c>
      <c r="H2011" s="80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1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80" t="s">
        <v>169</v>
      </c>
      <c r="D2012" s="38">
        <v>6</v>
      </c>
      <c r="E2012" s="80" t="s">
        <v>169</v>
      </c>
      <c r="F2012">
        <v>302046</v>
      </c>
      <c r="G2012" s="80" t="s">
        <v>115</v>
      </c>
      <c r="H2012" s="80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1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80" t="s">
        <v>169</v>
      </c>
      <c r="D2013" s="38">
        <v>6</v>
      </c>
      <c r="E2013" s="80" t="s">
        <v>169</v>
      </c>
      <c r="F2013" t="s">
        <v>345</v>
      </c>
      <c r="G2013" s="80" t="s">
        <v>167</v>
      </c>
      <c r="H2013" s="80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1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80" t="s">
        <v>169</v>
      </c>
      <c r="D2014" s="38">
        <v>6</v>
      </c>
      <c r="E2014" s="80" t="s">
        <v>169</v>
      </c>
      <c r="F2014" t="s">
        <v>562</v>
      </c>
      <c r="G2014" s="80" t="s">
        <v>708</v>
      </c>
      <c r="H2014" s="80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1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80" t="s">
        <v>169</v>
      </c>
      <c r="D2015" s="38">
        <v>6</v>
      </c>
      <c r="E2015" s="80" t="s">
        <v>169</v>
      </c>
      <c r="F2015">
        <v>304002</v>
      </c>
      <c r="G2015" s="80" t="s">
        <v>37</v>
      </c>
      <c r="H2015" s="80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1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80" t="s">
        <v>169</v>
      </c>
      <c r="D2016" s="38">
        <v>6</v>
      </c>
      <c r="E2016" s="80" t="s">
        <v>169</v>
      </c>
      <c r="F2016">
        <v>304101</v>
      </c>
      <c r="G2016" s="80" t="s">
        <v>17</v>
      </c>
      <c r="H2016" s="80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1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80" t="s">
        <v>169</v>
      </c>
      <c r="D2017" s="38">
        <v>6</v>
      </c>
      <c r="E2017" s="80" t="s">
        <v>169</v>
      </c>
      <c r="F2017">
        <v>1901466</v>
      </c>
      <c r="G2017" s="80" t="s">
        <v>398</v>
      </c>
      <c r="H2017" s="80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1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80" t="s">
        <v>169</v>
      </c>
      <c r="D2018" s="38">
        <v>6</v>
      </c>
      <c r="E2018" s="80" t="s">
        <v>169</v>
      </c>
      <c r="F2018">
        <v>1901086</v>
      </c>
      <c r="G2018" s="80" t="s">
        <v>279</v>
      </c>
      <c r="H2018" s="80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1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80" t="s">
        <v>169</v>
      </c>
      <c r="D2019" s="38">
        <v>6</v>
      </c>
      <c r="E2019" s="80" t="s">
        <v>169</v>
      </c>
      <c r="F2019">
        <v>1901038</v>
      </c>
      <c r="G2019" s="80" t="s">
        <v>39</v>
      </c>
      <c r="H2019" s="80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1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80" t="s">
        <v>169</v>
      </c>
      <c r="D2020" s="38">
        <v>6</v>
      </c>
      <c r="E2020" s="80" t="s">
        <v>169</v>
      </c>
      <c r="F2020">
        <v>1901008</v>
      </c>
      <c r="G2020" s="80" t="s">
        <v>278</v>
      </c>
      <c r="H2020" s="8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1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80" t="s">
        <v>169</v>
      </c>
      <c r="D2021" s="38">
        <v>6</v>
      </c>
      <c r="E2021" s="80" t="s">
        <v>169</v>
      </c>
      <c r="F2021">
        <v>307033</v>
      </c>
      <c r="G2021" s="80" t="s">
        <v>248</v>
      </c>
      <c r="H2021" s="80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1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80" t="s">
        <v>169</v>
      </c>
      <c r="D2022" s="38">
        <v>6</v>
      </c>
      <c r="E2022" s="80" t="s">
        <v>169</v>
      </c>
      <c r="F2022">
        <v>408042</v>
      </c>
      <c r="G2022" s="80" t="s">
        <v>144</v>
      </c>
      <c r="H2022" s="80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1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80" t="s">
        <v>169</v>
      </c>
      <c r="D2023" s="38">
        <v>6</v>
      </c>
      <c r="E2023" s="80" t="s">
        <v>169</v>
      </c>
      <c r="F2023">
        <v>2304008</v>
      </c>
      <c r="G2023" s="80" t="s">
        <v>707</v>
      </c>
      <c r="H2023" s="80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1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80" t="s">
        <v>169</v>
      </c>
      <c r="D2024" s="38">
        <v>6</v>
      </c>
      <c r="E2024" s="80" t="s">
        <v>169</v>
      </c>
      <c r="F2024">
        <v>408034</v>
      </c>
      <c r="G2024" s="80" t="s">
        <v>250</v>
      </c>
      <c r="H2024" s="80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1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80" t="s">
        <v>169</v>
      </c>
      <c r="D2025" s="38">
        <v>6</v>
      </c>
      <c r="E2025" s="80" t="s">
        <v>169</v>
      </c>
      <c r="F2025">
        <v>609008</v>
      </c>
      <c r="G2025" s="80" t="s">
        <v>57</v>
      </c>
      <c r="H2025" s="80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1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80" t="s">
        <v>169</v>
      </c>
      <c r="D2026" s="38">
        <v>6</v>
      </c>
      <c r="E2026" s="80" t="s">
        <v>169</v>
      </c>
      <c r="F2026">
        <v>307096</v>
      </c>
      <c r="G2026" s="80" t="s">
        <v>249</v>
      </c>
      <c r="H2026" s="80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1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80" t="s">
        <v>169</v>
      </c>
      <c r="D2027" s="38">
        <v>6</v>
      </c>
      <c r="E2027" s="80" t="s">
        <v>169</v>
      </c>
      <c r="F2027">
        <v>2505058</v>
      </c>
      <c r="G2027" s="80" t="s">
        <v>142</v>
      </c>
      <c r="H2027" s="80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1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80" t="s">
        <v>169</v>
      </c>
      <c r="D2028" s="38">
        <v>6</v>
      </c>
      <c r="E2028" s="80" t="s">
        <v>169</v>
      </c>
      <c r="F2028">
        <v>704079</v>
      </c>
      <c r="G2028" s="80" t="s">
        <v>209</v>
      </c>
      <c r="H2028" s="80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1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80" t="s">
        <v>169</v>
      </c>
      <c r="D2029" s="38">
        <v>6</v>
      </c>
      <c r="E2029" s="80" t="s">
        <v>169</v>
      </c>
      <c r="F2029">
        <v>409011</v>
      </c>
      <c r="G2029" s="80" t="s">
        <v>251</v>
      </c>
      <c r="H2029" s="80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1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80" t="s">
        <v>169</v>
      </c>
      <c r="D2030" s="38">
        <v>6</v>
      </c>
      <c r="E2030" s="80" t="s">
        <v>169</v>
      </c>
      <c r="F2030">
        <v>302054</v>
      </c>
      <c r="G2030" s="80" t="s">
        <v>356</v>
      </c>
      <c r="H2030" s="8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1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80" t="s">
        <v>169</v>
      </c>
      <c r="D2031" s="38">
        <v>6</v>
      </c>
      <c r="E2031" s="80" t="s">
        <v>169</v>
      </c>
      <c r="F2031">
        <v>302248</v>
      </c>
      <c r="G2031" s="80" t="s">
        <v>281</v>
      </c>
      <c r="H2031" s="80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1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80" t="s">
        <v>169</v>
      </c>
      <c r="D2032" s="38">
        <v>6</v>
      </c>
      <c r="E2032" s="80" t="s">
        <v>169</v>
      </c>
      <c r="F2032">
        <v>302028</v>
      </c>
      <c r="G2032" s="80" t="s">
        <v>246</v>
      </c>
      <c r="H2032" s="80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1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80" t="s">
        <v>169</v>
      </c>
      <c r="D2033" s="38">
        <v>6</v>
      </c>
      <c r="E2033" s="80" t="s">
        <v>169</v>
      </c>
      <c r="F2033">
        <v>302010</v>
      </c>
      <c r="G2033" s="80" t="s">
        <v>323</v>
      </c>
      <c r="H2033" s="80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1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80" t="s">
        <v>169</v>
      </c>
      <c r="D2034" s="38">
        <v>6</v>
      </c>
      <c r="E2034" s="80" t="s">
        <v>169</v>
      </c>
      <c r="F2034">
        <v>407185</v>
      </c>
      <c r="G2034" s="80" t="s">
        <v>43</v>
      </c>
      <c r="H2034" s="80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1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80" t="s">
        <v>169</v>
      </c>
      <c r="D2035" s="38">
        <v>6</v>
      </c>
      <c r="E2035" s="80" t="s">
        <v>169</v>
      </c>
      <c r="F2035">
        <v>407423</v>
      </c>
      <c r="G2035" s="80" t="s">
        <v>106</v>
      </c>
      <c r="H2035" s="80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1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80" t="s">
        <v>169</v>
      </c>
      <c r="D2036" s="38">
        <v>6</v>
      </c>
      <c r="E2036" s="80" t="s">
        <v>169</v>
      </c>
      <c r="F2036">
        <v>1902013</v>
      </c>
      <c r="G2036" s="80" t="s">
        <v>338</v>
      </c>
      <c r="H2036" s="80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1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80" t="s">
        <v>169</v>
      </c>
      <c r="D2037" s="38">
        <v>6</v>
      </c>
      <c r="E2037" s="80" t="s">
        <v>169</v>
      </c>
      <c r="F2037">
        <v>1802166</v>
      </c>
      <c r="G2037" s="80" t="s">
        <v>283</v>
      </c>
      <c r="H2037" s="80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1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80" t="s">
        <v>169</v>
      </c>
      <c r="D2038" s="38">
        <v>6</v>
      </c>
      <c r="E2038" s="80" t="s">
        <v>169</v>
      </c>
      <c r="F2038">
        <v>1808146</v>
      </c>
      <c r="G2038" s="80" t="s">
        <v>274</v>
      </c>
      <c r="H2038" s="80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1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80" t="s">
        <v>169</v>
      </c>
      <c r="D2039" s="38">
        <v>6</v>
      </c>
      <c r="E2039" s="80" t="s">
        <v>169</v>
      </c>
      <c r="F2039">
        <v>1808148</v>
      </c>
      <c r="G2039" s="80" t="s">
        <v>276</v>
      </c>
      <c r="H2039" s="80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1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80" t="s">
        <v>169</v>
      </c>
      <c r="D2040" s="38">
        <v>6</v>
      </c>
      <c r="E2040" s="80" t="s">
        <v>169</v>
      </c>
      <c r="F2040">
        <v>1808147</v>
      </c>
      <c r="G2040" s="80" t="s">
        <v>275</v>
      </c>
      <c r="H2040" s="8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1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80" t="s">
        <v>169</v>
      </c>
      <c r="D2041" s="38">
        <v>6</v>
      </c>
      <c r="E2041" s="80" t="s">
        <v>169</v>
      </c>
      <c r="F2041">
        <v>1808145</v>
      </c>
      <c r="G2041" s="80" t="s">
        <v>273</v>
      </c>
      <c r="H2041" s="80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1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80" t="s">
        <v>169</v>
      </c>
      <c r="D2042" s="38">
        <v>6</v>
      </c>
      <c r="E2042" s="80" t="s">
        <v>169</v>
      </c>
      <c r="F2042">
        <v>1808144</v>
      </c>
      <c r="G2042" s="80" t="s">
        <v>272</v>
      </c>
      <c r="H2042" s="80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1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80" t="s">
        <v>169</v>
      </c>
      <c r="D2043" s="38">
        <v>6</v>
      </c>
      <c r="E2043" s="80" t="s">
        <v>169</v>
      </c>
      <c r="F2043">
        <v>407795</v>
      </c>
      <c r="G2043" s="80" t="s">
        <v>325</v>
      </c>
      <c r="H2043" s="80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1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80" t="s">
        <v>169</v>
      </c>
      <c r="D2044" s="38">
        <v>6</v>
      </c>
      <c r="E2044" s="80" t="s">
        <v>169</v>
      </c>
      <c r="F2044">
        <v>2505426</v>
      </c>
      <c r="G2044" s="80" t="s">
        <v>711</v>
      </c>
      <c r="H2044" s="80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1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80" t="s">
        <v>169</v>
      </c>
      <c r="D2045" s="38">
        <v>6</v>
      </c>
      <c r="E2045" s="80" t="s">
        <v>169</v>
      </c>
      <c r="F2045">
        <v>1802176</v>
      </c>
      <c r="G2045" s="80" t="s">
        <v>196</v>
      </c>
      <c r="H2045" s="80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1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80" t="s">
        <v>169</v>
      </c>
      <c r="D2046" s="38">
        <v>6</v>
      </c>
      <c r="E2046" s="80" t="s">
        <v>169</v>
      </c>
      <c r="F2046">
        <v>1802165</v>
      </c>
      <c r="G2046" s="80" t="s">
        <v>261</v>
      </c>
      <c r="H2046" s="80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1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80" t="s">
        <v>169</v>
      </c>
      <c r="D2047" s="38">
        <v>6</v>
      </c>
      <c r="E2047" s="80" t="s">
        <v>169</v>
      </c>
      <c r="F2047">
        <v>1701154</v>
      </c>
      <c r="G2047" s="80" t="s">
        <v>713</v>
      </c>
      <c r="H2047" s="80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1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80" t="s">
        <v>169</v>
      </c>
      <c r="D2048" s="38">
        <v>6</v>
      </c>
      <c r="E2048" s="80" t="s">
        <v>169</v>
      </c>
      <c r="F2048">
        <v>1802175</v>
      </c>
      <c r="G2048" s="80" t="s">
        <v>269</v>
      </c>
      <c r="H2048" s="80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1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80" t="s">
        <v>169</v>
      </c>
      <c r="D2049" s="38">
        <v>6</v>
      </c>
      <c r="E2049" s="80" t="s">
        <v>169</v>
      </c>
      <c r="F2049">
        <v>1802174</v>
      </c>
      <c r="G2049" s="80" t="s">
        <v>268</v>
      </c>
      <c r="H2049" s="80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1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80" t="s">
        <v>169</v>
      </c>
      <c r="D2050" s="38">
        <v>6</v>
      </c>
      <c r="E2050" s="80" t="s">
        <v>169</v>
      </c>
      <c r="F2050">
        <v>1802173</v>
      </c>
      <c r="G2050" s="80" t="s">
        <v>267</v>
      </c>
      <c r="H2050" s="8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1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80" t="s">
        <v>169</v>
      </c>
      <c r="D2051" s="38">
        <v>6</v>
      </c>
      <c r="E2051" s="80" t="s">
        <v>169</v>
      </c>
      <c r="F2051">
        <v>5316484</v>
      </c>
      <c r="G2051" s="80" t="s">
        <v>96</v>
      </c>
      <c r="H2051" s="80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1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80" t="s">
        <v>169</v>
      </c>
      <c r="D2052" s="38">
        <v>6</v>
      </c>
      <c r="E2052" s="80" t="s">
        <v>169</v>
      </c>
      <c r="F2052">
        <v>5316483</v>
      </c>
      <c r="G2052" s="80" t="s">
        <v>97</v>
      </c>
      <c r="H2052" s="80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1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80" t="s">
        <v>169</v>
      </c>
      <c r="D2053" s="38">
        <v>6</v>
      </c>
      <c r="E2053" s="80" t="s">
        <v>169</v>
      </c>
      <c r="F2053">
        <v>1802170</v>
      </c>
      <c r="G2053" s="80" t="s">
        <v>264</v>
      </c>
      <c r="H2053" s="80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1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80" t="s">
        <v>169</v>
      </c>
      <c r="D2054" s="38">
        <v>6</v>
      </c>
      <c r="E2054" s="80" t="s">
        <v>169</v>
      </c>
      <c r="F2054">
        <v>1802169</v>
      </c>
      <c r="G2054" s="80" t="s">
        <v>263</v>
      </c>
      <c r="H2054" s="80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1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80" t="s">
        <v>169</v>
      </c>
      <c r="D2055" s="38">
        <v>6</v>
      </c>
      <c r="E2055" s="80" t="s">
        <v>169</v>
      </c>
      <c r="F2055">
        <v>1802167</v>
      </c>
      <c r="G2055" s="80" t="s">
        <v>262</v>
      </c>
      <c r="H2055" s="80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1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80" t="s">
        <v>169</v>
      </c>
      <c r="D2056" s="38">
        <v>6</v>
      </c>
      <c r="E2056" s="80" t="s">
        <v>169</v>
      </c>
      <c r="F2056">
        <v>1801229</v>
      </c>
      <c r="G2056" s="80" t="s">
        <v>259</v>
      </c>
      <c r="H2056" s="80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1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80" t="s">
        <v>169</v>
      </c>
      <c r="D2057" s="38">
        <v>6</v>
      </c>
      <c r="E2057" s="80" t="s">
        <v>169</v>
      </c>
      <c r="F2057" t="s">
        <v>777</v>
      </c>
      <c r="G2057" s="80" t="s">
        <v>22</v>
      </c>
      <c r="H2057" s="80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1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80" t="s">
        <v>169</v>
      </c>
      <c r="D2058" s="38">
        <v>6</v>
      </c>
      <c r="E2058" s="80" t="s">
        <v>169</v>
      </c>
      <c r="F2058">
        <v>302048</v>
      </c>
      <c r="G2058" s="80" t="s">
        <v>126</v>
      </c>
      <c r="H2058" s="80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1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80" t="s">
        <v>169</v>
      </c>
      <c r="D2059" s="38">
        <v>6</v>
      </c>
      <c r="E2059" s="80" t="s">
        <v>169</v>
      </c>
      <c r="F2059" t="s">
        <v>386</v>
      </c>
      <c r="G2059" s="80" t="s">
        <v>83</v>
      </c>
      <c r="H2059" s="80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1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80" t="s">
        <v>169</v>
      </c>
      <c r="D2060" s="38">
        <v>6</v>
      </c>
      <c r="E2060" s="80" t="s">
        <v>169</v>
      </c>
      <c r="F2060">
        <v>404184</v>
      </c>
      <c r="G2060" s="80" t="s">
        <v>66</v>
      </c>
      <c r="H2060" s="8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1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80" t="s">
        <v>169</v>
      </c>
      <c r="D2061" s="38">
        <v>6</v>
      </c>
      <c r="E2061" s="80" t="s">
        <v>169</v>
      </c>
      <c r="F2061">
        <v>304101</v>
      </c>
      <c r="G2061" s="80" t="s">
        <v>17</v>
      </c>
      <c r="H2061" s="80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1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80" t="s">
        <v>169</v>
      </c>
      <c r="D2062" s="38">
        <v>6</v>
      </c>
      <c r="E2062" s="80" t="s">
        <v>169</v>
      </c>
      <c r="F2062">
        <v>304007</v>
      </c>
      <c r="G2062" s="80" t="s">
        <v>80</v>
      </c>
      <c r="H2062" s="80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1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80" t="s">
        <v>169</v>
      </c>
      <c r="D2063" s="38">
        <v>6</v>
      </c>
      <c r="E2063" s="80" t="s">
        <v>169</v>
      </c>
      <c r="F2063">
        <v>701084</v>
      </c>
      <c r="G2063" s="80" t="s">
        <v>38</v>
      </c>
      <c r="H2063" s="80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1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80" t="s">
        <v>169</v>
      </c>
      <c r="D2064" s="38">
        <v>6</v>
      </c>
      <c r="E2064" s="80" t="s">
        <v>169</v>
      </c>
      <c r="F2064">
        <v>407049</v>
      </c>
      <c r="G2064" s="80" t="s">
        <v>232</v>
      </c>
      <c r="H2064" s="80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1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80" t="s">
        <v>169</v>
      </c>
      <c r="D2065" s="38">
        <v>6</v>
      </c>
      <c r="E2065" s="80" t="s">
        <v>169</v>
      </c>
      <c r="F2065">
        <v>412281</v>
      </c>
      <c r="G2065" s="80" t="s">
        <v>326</v>
      </c>
      <c r="H2065" s="80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1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80" t="s">
        <v>169</v>
      </c>
      <c r="D2066" s="38">
        <v>6</v>
      </c>
      <c r="E2066" s="80" t="s">
        <v>169</v>
      </c>
      <c r="F2066">
        <v>412280</v>
      </c>
      <c r="G2066" s="80" t="s">
        <v>40</v>
      </c>
      <c r="H2066" s="80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1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80" t="s">
        <v>169</v>
      </c>
      <c r="D2067" s="38">
        <v>6</v>
      </c>
      <c r="E2067" s="80" t="s">
        <v>169</v>
      </c>
      <c r="F2067">
        <v>304049</v>
      </c>
      <c r="G2067" s="80" t="s">
        <v>318</v>
      </c>
      <c r="H2067" s="80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1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80" t="s">
        <v>169</v>
      </c>
      <c r="D2068" s="38">
        <v>6</v>
      </c>
      <c r="E2068" s="80" t="s">
        <v>169</v>
      </c>
      <c r="F2068" t="s">
        <v>231</v>
      </c>
      <c r="G2068" s="80" t="s">
        <v>180</v>
      </c>
      <c r="H2068" s="80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1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80" t="s">
        <v>169</v>
      </c>
      <c r="D2069" s="38">
        <v>6</v>
      </c>
      <c r="E2069" s="80" t="s">
        <v>169</v>
      </c>
      <c r="F2069">
        <v>2302098</v>
      </c>
      <c r="G2069" s="80" t="s">
        <v>24</v>
      </c>
      <c r="H2069" s="80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1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80" t="s">
        <v>169</v>
      </c>
      <c r="D2070" s="38">
        <v>6</v>
      </c>
      <c r="E2070" s="80" t="s">
        <v>169</v>
      </c>
      <c r="F2070">
        <v>1103088</v>
      </c>
      <c r="G2070" s="80" t="s">
        <v>1601</v>
      </c>
      <c r="H2070" s="8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1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80" t="s">
        <v>169</v>
      </c>
      <c r="D2071" s="38">
        <v>6</v>
      </c>
      <c r="E2071" s="80" t="s">
        <v>169</v>
      </c>
      <c r="F2071">
        <v>1103087</v>
      </c>
      <c r="G2071" s="80" t="s">
        <v>561</v>
      </c>
      <c r="H2071" s="80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1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80" t="s">
        <v>169</v>
      </c>
      <c r="D2072" s="38">
        <v>6</v>
      </c>
      <c r="E2072" s="80" t="s">
        <v>169</v>
      </c>
      <c r="F2072">
        <v>1103086</v>
      </c>
      <c r="G2072" s="80" t="s">
        <v>560</v>
      </c>
      <c r="H2072" s="80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1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80" t="s">
        <v>169</v>
      </c>
      <c r="D2073" s="38">
        <v>6</v>
      </c>
      <c r="E2073" s="80" t="s">
        <v>169</v>
      </c>
      <c r="F2073">
        <v>705028</v>
      </c>
      <c r="G2073" s="80" t="s">
        <v>72</v>
      </c>
      <c r="H2073" s="80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1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80" t="s">
        <v>169</v>
      </c>
      <c r="D2074" s="38">
        <v>6</v>
      </c>
      <c r="E2074" s="80" t="s">
        <v>169</v>
      </c>
      <c r="F2074">
        <v>907031</v>
      </c>
      <c r="G2074" s="80" t="s">
        <v>256</v>
      </c>
      <c r="H2074" s="80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1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80" t="s">
        <v>169</v>
      </c>
      <c r="D2075" s="38">
        <v>6</v>
      </c>
      <c r="E2075" s="80" t="s">
        <v>169</v>
      </c>
      <c r="F2075">
        <v>1801735</v>
      </c>
      <c r="G2075" s="80" t="s">
        <v>73</v>
      </c>
      <c r="H2075" s="80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1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80" t="s">
        <v>169</v>
      </c>
      <c r="D2076" s="38">
        <v>6</v>
      </c>
      <c r="E2076" s="80" t="s">
        <v>169</v>
      </c>
      <c r="F2076">
        <v>2304056</v>
      </c>
      <c r="G2076" s="80" t="s">
        <v>417</v>
      </c>
      <c r="H2076" s="80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1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80" t="s">
        <v>169</v>
      </c>
      <c r="D2077" s="38">
        <v>6</v>
      </c>
      <c r="E2077" s="80" t="s">
        <v>169</v>
      </c>
      <c r="F2077">
        <v>2304053</v>
      </c>
      <c r="G2077" s="80" t="s">
        <v>213</v>
      </c>
      <c r="H2077" s="80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1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80" t="s">
        <v>169</v>
      </c>
      <c r="D2078" s="38">
        <v>6</v>
      </c>
      <c r="E2078" s="80" t="s">
        <v>169</v>
      </c>
      <c r="F2078">
        <v>2508994</v>
      </c>
      <c r="G2078" s="80" t="s">
        <v>488</v>
      </c>
      <c r="H2078" s="80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1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80" t="s">
        <v>169</v>
      </c>
      <c r="D2079" s="38">
        <v>6</v>
      </c>
      <c r="E2079" s="80" t="s">
        <v>169</v>
      </c>
      <c r="F2079">
        <v>2508993</v>
      </c>
      <c r="G2079" s="80" t="s">
        <v>487</v>
      </c>
      <c r="H2079" s="80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1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80" t="s">
        <v>169</v>
      </c>
      <c r="D2080" s="38">
        <v>6</v>
      </c>
      <c r="E2080" s="80" t="s">
        <v>169</v>
      </c>
      <c r="F2080">
        <v>2508992</v>
      </c>
      <c r="G2080" s="80" t="s">
        <v>486</v>
      </c>
      <c r="H2080" s="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1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80" t="s">
        <v>169</v>
      </c>
      <c r="D2081" s="38">
        <v>6</v>
      </c>
      <c r="E2081" s="80" t="s">
        <v>169</v>
      </c>
      <c r="F2081">
        <v>2508991</v>
      </c>
      <c r="G2081" s="80" t="s">
        <v>485</v>
      </c>
      <c r="H2081" s="80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1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80" t="s">
        <v>169</v>
      </c>
      <c r="D2082" s="38">
        <v>6</v>
      </c>
      <c r="E2082" s="80" t="s">
        <v>169</v>
      </c>
      <c r="F2082">
        <v>2508990</v>
      </c>
      <c r="G2082" s="80" t="s">
        <v>484</v>
      </c>
      <c r="H2082" s="80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1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80" t="s">
        <v>169</v>
      </c>
      <c r="D2083" s="38">
        <v>6</v>
      </c>
      <c r="E2083" s="80" t="s">
        <v>169</v>
      </c>
      <c r="F2083">
        <v>1405025</v>
      </c>
      <c r="G2083" s="80" t="s">
        <v>189</v>
      </c>
      <c r="H2083" s="80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1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80" t="s">
        <v>169</v>
      </c>
      <c r="D2084" s="38">
        <v>6</v>
      </c>
      <c r="E2084" s="80" t="s">
        <v>169</v>
      </c>
      <c r="F2084">
        <v>2508988</v>
      </c>
      <c r="G2084" s="80" t="s">
        <v>469</v>
      </c>
      <c r="H2084" s="80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1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80" t="s">
        <v>169</v>
      </c>
      <c r="D2085" s="38">
        <v>6</v>
      </c>
      <c r="E2085" s="80" t="s">
        <v>169</v>
      </c>
      <c r="F2085">
        <v>2508987</v>
      </c>
      <c r="G2085" s="80" t="s">
        <v>305</v>
      </c>
      <c r="H2085" s="80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1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80" t="s">
        <v>169</v>
      </c>
      <c r="D2086" s="38">
        <v>6</v>
      </c>
      <c r="E2086" s="80" t="s">
        <v>169</v>
      </c>
      <c r="F2086">
        <v>2302119</v>
      </c>
      <c r="G2086" s="80" t="s">
        <v>74</v>
      </c>
      <c r="H2086" s="80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1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80" t="s">
        <v>169</v>
      </c>
      <c r="D2087" s="38">
        <v>6</v>
      </c>
      <c r="E2087" s="80" t="s">
        <v>169</v>
      </c>
      <c r="F2087">
        <v>404252</v>
      </c>
      <c r="G2087" s="80" t="s">
        <v>181</v>
      </c>
      <c r="H2087" s="80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1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80" t="s">
        <v>169</v>
      </c>
      <c r="D2088" s="38">
        <v>6</v>
      </c>
      <c r="E2088" s="80" t="s">
        <v>169</v>
      </c>
      <c r="F2088">
        <v>1802162</v>
      </c>
      <c r="G2088" s="80" t="s">
        <v>260</v>
      </c>
      <c r="H2088" s="80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1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80" t="s">
        <v>169</v>
      </c>
      <c r="D2089" s="38">
        <v>6</v>
      </c>
      <c r="E2089" s="80" t="s">
        <v>169</v>
      </c>
      <c r="F2089">
        <v>1902014</v>
      </c>
      <c r="G2089" s="80" t="s">
        <v>316</v>
      </c>
      <c r="H2089" s="80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1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80" t="s">
        <v>169</v>
      </c>
      <c r="D2090" s="38">
        <v>6</v>
      </c>
      <c r="E2090" s="80" t="s">
        <v>169</v>
      </c>
      <c r="F2090">
        <v>404184</v>
      </c>
      <c r="G2090" s="80" t="s">
        <v>66</v>
      </c>
      <c r="H2090" s="8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1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hidden="1" x14ac:dyDescent="0.25">
      <c r="A2091" s="1">
        <v>46181</v>
      </c>
      <c r="B2091" s="1">
        <v>46181</v>
      </c>
      <c r="C2091" s="80" t="s">
        <v>169</v>
      </c>
      <c r="D2091" s="38">
        <v>6</v>
      </c>
      <c r="E2091" s="80" t="s">
        <v>169</v>
      </c>
      <c r="F2091">
        <v>2304002</v>
      </c>
      <c r="G2091" s="80" t="s">
        <v>212</v>
      </c>
      <c r="H2091" s="80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1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hidden="1" x14ac:dyDescent="0.25">
      <c r="A2092" s="1">
        <v>46181</v>
      </c>
      <c r="B2092" s="1">
        <v>46181</v>
      </c>
      <c r="C2092" s="80" t="s">
        <v>169</v>
      </c>
      <c r="D2092" s="38">
        <v>6</v>
      </c>
      <c r="E2092" s="80" t="s">
        <v>169</v>
      </c>
      <c r="F2092">
        <v>608012</v>
      </c>
      <c r="G2092" s="80" t="s">
        <v>2005</v>
      </c>
      <c r="H2092" s="80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1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hidden="1" x14ac:dyDescent="0.25">
      <c r="A2093" s="1">
        <v>46181</v>
      </c>
      <c r="B2093" s="1">
        <v>46181</v>
      </c>
      <c r="C2093" s="80" t="s">
        <v>169</v>
      </c>
      <c r="D2093" s="38">
        <v>6</v>
      </c>
      <c r="E2093" s="80" t="s">
        <v>169</v>
      </c>
      <c r="F2093">
        <v>302046</v>
      </c>
      <c r="G2093" s="80" t="s">
        <v>115</v>
      </c>
      <c r="H2093" s="80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1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hidden="1" x14ac:dyDescent="0.25">
      <c r="A2094" s="1">
        <v>46181</v>
      </c>
      <c r="B2094" s="1">
        <v>46181</v>
      </c>
      <c r="C2094" s="80" t="s">
        <v>169</v>
      </c>
      <c r="D2094" s="38">
        <v>6</v>
      </c>
      <c r="E2094" s="80" t="s">
        <v>169</v>
      </c>
      <c r="F2094">
        <v>5314002</v>
      </c>
      <c r="G2094" s="80" t="s">
        <v>342</v>
      </c>
      <c r="H2094" s="80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1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hidden="1" x14ac:dyDescent="0.25">
      <c r="A2095" s="1">
        <v>46181</v>
      </c>
      <c r="B2095" s="1">
        <v>46181</v>
      </c>
      <c r="C2095" s="80" t="s">
        <v>169</v>
      </c>
      <c r="D2095" s="38">
        <v>6</v>
      </c>
      <c r="E2095" s="80" t="s">
        <v>169</v>
      </c>
      <c r="F2095">
        <v>1901086</v>
      </c>
      <c r="G2095" s="80" t="s">
        <v>279</v>
      </c>
      <c r="H2095" s="80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1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hidden="1" x14ac:dyDescent="0.25">
      <c r="A2096" s="1">
        <v>46181</v>
      </c>
      <c r="B2096" s="1">
        <v>46181</v>
      </c>
      <c r="C2096" s="80" t="s">
        <v>169</v>
      </c>
      <c r="D2096" s="38">
        <v>6</v>
      </c>
      <c r="E2096" s="80" t="s">
        <v>169</v>
      </c>
      <c r="F2096">
        <v>1901038</v>
      </c>
      <c r="G2096" s="80" t="s">
        <v>39</v>
      </c>
      <c r="H2096" s="80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1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hidden="1" x14ac:dyDescent="0.25">
      <c r="A2097" s="1">
        <v>46181</v>
      </c>
      <c r="B2097" s="1">
        <v>46181</v>
      </c>
      <c r="C2097" s="80" t="s">
        <v>169</v>
      </c>
      <c r="D2097" s="38">
        <v>6</v>
      </c>
      <c r="E2097" s="80" t="s">
        <v>169</v>
      </c>
      <c r="F2097">
        <v>617055</v>
      </c>
      <c r="G2097" s="80" t="s">
        <v>182</v>
      </c>
      <c r="H2097" s="80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1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hidden="1" x14ac:dyDescent="0.25">
      <c r="A2098" s="1">
        <v>46181</v>
      </c>
      <c r="B2098" s="1">
        <v>46181</v>
      </c>
      <c r="C2098" s="80" t="s">
        <v>169</v>
      </c>
      <c r="D2098" s="38">
        <v>6</v>
      </c>
      <c r="E2098" s="80" t="s">
        <v>169</v>
      </c>
      <c r="F2098">
        <v>617057</v>
      </c>
      <c r="G2098" s="80" t="s">
        <v>134</v>
      </c>
      <c r="H2098" s="80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1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hidden="1" x14ac:dyDescent="0.25">
      <c r="A2099" s="1">
        <v>46181</v>
      </c>
      <c r="B2099" s="1">
        <v>46181</v>
      </c>
      <c r="C2099" s="80" t="s">
        <v>169</v>
      </c>
      <c r="D2099" s="38">
        <v>6</v>
      </c>
      <c r="E2099" s="80" t="s">
        <v>169</v>
      </c>
      <c r="F2099">
        <v>1610023</v>
      </c>
      <c r="G2099" s="80" t="s">
        <v>351</v>
      </c>
      <c r="H2099" s="80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1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hidden="1" x14ac:dyDescent="0.25">
      <c r="A2100" s="1">
        <v>46181</v>
      </c>
      <c r="B2100" s="1">
        <v>46181</v>
      </c>
      <c r="C2100" s="80" t="s">
        <v>169</v>
      </c>
      <c r="D2100" s="38">
        <v>6</v>
      </c>
      <c r="E2100" s="80" t="s">
        <v>169</v>
      </c>
      <c r="F2100">
        <v>304101</v>
      </c>
      <c r="G2100" s="80" t="s">
        <v>17</v>
      </c>
      <c r="H2100" s="8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1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hidden="1" x14ac:dyDescent="0.25">
      <c r="A2101" s="1">
        <v>46181</v>
      </c>
      <c r="B2101" s="1">
        <v>46181</v>
      </c>
      <c r="C2101" s="80" t="s">
        <v>169</v>
      </c>
      <c r="D2101" s="38">
        <v>6</v>
      </c>
      <c r="E2101" s="80" t="s">
        <v>169</v>
      </c>
      <c r="F2101">
        <v>106022</v>
      </c>
      <c r="G2101" s="80" t="s">
        <v>245</v>
      </c>
      <c r="H2101" s="80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1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hidden="1" x14ac:dyDescent="0.25">
      <c r="A2102" s="1">
        <v>46181</v>
      </c>
      <c r="B2102" s="1">
        <v>46181</v>
      </c>
      <c r="C2102" s="80" t="s">
        <v>169</v>
      </c>
      <c r="D2102" s="38">
        <v>6</v>
      </c>
      <c r="E2102" s="80" t="s">
        <v>169</v>
      </c>
      <c r="F2102">
        <v>412630</v>
      </c>
      <c r="G2102" s="80" t="s">
        <v>284</v>
      </c>
      <c r="H2102" s="80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1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hidden="1" x14ac:dyDescent="0.25">
      <c r="A2103" s="1">
        <v>46181</v>
      </c>
      <c r="B2103" s="1">
        <v>46181</v>
      </c>
      <c r="C2103" s="80" t="s">
        <v>169</v>
      </c>
      <c r="D2103" s="38">
        <v>6</v>
      </c>
      <c r="E2103" s="80" t="s">
        <v>169</v>
      </c>
      <c r="F2103">
        <v>609008</v>
      </c>
      <c r="G2103" s="80" t="s">
        <v>57</v>
      </c>
      <c r="H2103" s="80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1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hidden="1" x14ac:dyDescent="0.25">
      <c r="A2104" s="1">
        <v>46181</v>
      </c>
      <c r="B2104" s="1">
        <v>46181</v>
      </c>
      <c r="C2104" s="80" t="s">
        <v>169</v>
      </c>
      <c r="D2104" s="38">
        <v>6</v>
      </c>
      <c r="E2104" s="80" t="s">
        <v>169</v>
      </c>
      <c r="F2104">
        <v>2302119</v>
      </c>
      <c r="G2104" s="80" t="s">
        <v>74</v>
      </c>
      <c r="H2104" s="80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1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hidden="1" x14ac:dyDescent="0.25">
      <c r="A2105" s="1">
        <v>46181</v>
      </c>
      <c r="B2105" s="1">
        <v>46181</v>
      </c>
      <c r="C2105" s="80" t="s">
        <v>169</v>
      </c>
      <c r="D2105" s="38">
        <v>6</v>
      </c>
      <c r="E2105" s="80" t="s">
        <v>169</v>
      </c>
      <c r="F2105">
        <v>1808156</v>
      </c>
      <c r="G2105" s="80" t="s">
        <v>277</v>
      </c>
      <c r="H2105" s="80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1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hidden="1" x14ac:dyDescent="0.25">
      <c r="A2106" s="1">
        <v>46181</v>
      </c>
      <c r="B2106" s="1">
        <v>46181</v>
      </c>
      <c r="C2106" s="80" t="s">
        <v>169</v>
      </c>
      <c r="D2106" s="38">
        <v>6</v>
      </c>
      <c r="E2106" s="80" t="s">
        <v>169</v>
      </c>
      <c r="F2106">
        <v>1808006</v>
      </c>
      <c r="G2106" s="80" t="s">
        <v>194</v>
      </c>
      <c r="H2106" s="80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1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hidden="1" x14ac:dyDescent="0.25">
      <c r="A2107" s="1">
        <v>46181</v>
      </c>
      <c r="B2107" s="1">
        <v>46181</v>
      </c>
      <c r="C2107" s="80" t="s">
        <v>169</v>
      </c>
      <c r="D2107" s="38">
        <v>6</v>
      </c>
      <c r="E2107" s="80" t="s">
        <v>169</v>
      </c>
      <c r="F2107">
        <v>1808003</v>
      </c>
      <c r="G2107" s="80" t="s">
        <v>195</v>
      </c>
      <c r="H2107" s="80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1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hidden="1" x14ac:dyDescent="0.25">
      <c r="A2108" s="1">
        <v>46181</v>
      </c>
      <c r="B2108" s="1">
        <v>46181</v>
      </c>
      <c r="C2108" s="80" t="s">
        <v>169</v>
      </c>
      <c r="D2108" s="38">
        <v>6</v>
      </c>
      <c r="E2108" s="80" t="s">
        <v>169</v>
      </c>
      <c r="F2108">
        <v>1802172</v>
      </c>
      <c r="G2108" s="80" t="s">
        <v>266</v>
      </c>
      <c r="H2108" s="80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1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hidden="1" x14ac:dyDescent="0.25">
      <c r="A2109" s="1">
        <v>46181</v>
      </c>
      <c r="B2109" s="1">
        <v>46181</v>
      </c>
      <c r="C2109" s="80" t="s">
        <v>169</v>
      </c>
      <c r="D2109" s="38">
        <v>6</v>
      </c>
      <c r="E2109" s="80" t="s">
        <v>169</v>
      </c>
      <c r="F2109">
        <v>1802171</v>
      </c>
      <c r="G2109" s="80" t="s">
        <v>265</v>
      </c>
      <c r="H2109" s="80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1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hidden="1" x14ac:dyDescent="0.25">
      <c r="A2110" s="1">
        <v>46181</v>
      </c>
      <c r="B2110" s="1">
        <v>46181</v>
      </c>
      <c r="C2110" s="80" t="s">
        <v>169</v>
      </c>
      <c r="D2110" s="38">
        <v>6</v>
      </c>
      <c r="E2110" s="80" t="s">
        <v>169</v>
      </c>
      <c r="F2110">
        <v>1206002</v>
      </c>
      <c r="G2110" s="80" t="s">
        <v>192</v>
      </c>
      <c r="H2110" s="8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1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hidden="1" x14ac:dyDescent="0.25">
      <c r="A2111" s="1">
        <v>46181</v>
      </c>
      <c r="B2111" s="1">
        <v>46181</v>
      </c>
      <c r="C2111" s="80" t="s">
        <v>169</v>
      </c>
      <c r="D2111" s="38">
        <v>6</v>
      </c>
      <c r="E2111" s="80" t="s">
        <v>169</v>
      </c>
      <c r="F2111">
        <v>617057</v>
      </c>
      <c r="G2111" s="80" t="s">
        <v>134</v>
      </c>
      <c r="H2111" s="80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1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hidden="1" x14ac:dyDescent="0.25">
      <c r="A2112" s="1">
        <v>46181</v>
      </c>
      <c r="B2112" s="1">
        <v>46181</v>
      </c>
      <c r="C2112" s="80" t="s">
        <v>169</v>
      </c>
      <c r="D2112" s="38">
        <v>6</v>
      </c>
      <c r="E2112" s="80" t="s">
        <v>169</v>
      </c>
      <c r="F2112">
        <v>617055</v>
      </c>
      <c r="G2112" s="80" t="s">
        <v>182</v>
      </c>
      <c r="H2112" s="80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1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hidden="1" x14ac:dyDescent="0.25">
      <c r="A2113" s="1">
        <v>46181</v>
      </c>
      <c r="B2113" s="1">
        <v>46181</v>
      </c>
      <c r="C2113" s="80" t="s">
        <v>169</v>
      </c>
      <c r="D2113" s="38">
        <v>6</v>
      </c>
      <c r="E2113" s="80" t="s">
        <v>169</v>
      </c>
      <c r="F2113">
        <v>617016</v>
      </c>
      <c r="G2113" s="80" t="s">
        <v>133</v>
      </c>
      <c r="H2113" s="80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1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hidden="1" x14ac:dyDescent="0.25">
      <c r="A2114" s="1">
        <v>46181</v>
      </c>
      <c r="B2114" s="1">
        <v>46181</v>
      </c>
      <c r="C2114" s="80" t="s">
        <v>169</v>
      </c>
      <c r="D2114" s="38">
        <v>6</v>
      </c>
      <c r="E2114" s="80" t="s">
        <v>169</v>
      </c>
      <c r="F2114">
        <v>307030</v>
      </c>
      <c r="G2114" s="80" t="s">
        <v>64</v>
      </c>
      <c r="H2114" s="80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1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hidden="1" x14ac:dyDescent="0.25">
      <c r="A2115" s="1">
        <v>46181</v>
      </c>
      <c r="B2115" s="1">
        <v>46181</v>
      </c>
      <c r="C2115" s="80" t="s">
        <v>169</v>
      </c>
      <c r="D2115" s="38">
        <v>6</v>
      </c>
      <c r="E2115" s="80" t="s">
        <v>169</v>
      </c>
      <c r="F2115">
        <v>307096</v>
      </c>
      <c r="G2115" s="80" t="s">
        <v>249</v>
      </c>
      <c r="H2115" s="80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1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hidden="1" x14ac:dyDescent="0.25">
      <c r="A2116" s="1">
        <v>46181</v>
      </c>
      <c r="B2116" s="1">
        <v>46181</v>
      </c>
      <c r="C2116" s="80" t="s">
        <v>169</v>
      </c>
      <c r="D2116" s="38">
        <v>6</v>
      </c>
      <c r="E2116" s="80" t="s">
        <v>169</v>
      </c>
      <c r="F2116">
        <v>307032</v>
      </c>
      <c r="G2116" s="80" t="s">
        <v>186</v>
      </c>
      <c r="H2116" s="80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1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hidden="1" x14ac:dyDescent="0.25">
      <c r="A2117" s="1">
        <v>46181</v>
      </c>
      <c r="B2117" s="1">
        <v>46181</v>
      </c>
      <c r="C2117" s="80" t="s">
        <v>169</v>
      </c>
      <c r="D2117" s="38">
        <v>6</v>
      </c>
      <c r="E2117" s="80" t="s">
        <v>169</v>
      </c>
      <c r="F2117">
        <v>407185</v>
      </c>
      <c r="G2117" s="80" t="s">
        <v>43</v>
      </c>
      <c r="H2117" s="80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1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hidden="1" x14ac:dyDescent="0.25">
      <c r="A2118" s="1">
        <v>46181</v>
      </c>
      <c r="B2118" s="1">
        <v>46181</v>
      </c>
      <c r="C2118" s="80" t="s">
        <v>169</v>
      </c>
      <c r="D2118" s="38">
        <v>6</v>
      </c>
      <c r="E2118" s="80" t="s">
        <v>169</v>
      </c>
      <c r="F2118">
        <v>407423</v>
      </c>
      <c r="G2118" s="80" t="s">
        <v>106</v>
      </c>
      <c r="H2118" s="80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1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hidden="1" x14ac:dyDescent="0.25">
      <c r="A2119" s="1">
        <v>46181</v>
      </c>
      <c r="B2119" s="1">
        <v>46181</v>
      </c>
      <c r="C2119" s="80" t="s">
        <v>169</v>
      </c>
      <c r="D2119" s="38">
        <v>6</v>
      </c>
      <c r="E2119" s="80" t="s">
        <v>169</v>
      </c>
      <c r="F2119">
        <v>602254</v>
      </c>
      <c r="G2119" s="80" t="s">
        <v>214</v>
      </c>
      <c r="H2119" s="80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1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hidden="1" x14ac:dyDescent="0.25">
      <c r="A2120" s="1">
        <v>46181</v>
      </c>
      <c r="B2120" s="1">
        <v>46181</v>
      </c>
      <c r="C2120" s="80" t="s">
        <v>169</v>
      </c>
      <c r="D2120" s="38">
        <v>6</v>
      </c>
      <c r="E2120" s="80" t="s">
        <v>169</v>
      </c>
      <c r="F2120">
        <v>704079</v>
      </c>
      <c r="G2120" s="80" t="s">
        <v>209</v>
      </c>
      <c r="H2120" s="8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1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hidden="1" x14ac:dyDescent="0.25">
      <c r="A2121" s="1">
        <v>46181</v>
      </c>
      <c r="B2121" s="1">
        <v>46181</v>
      </c>
      <c r="C2121" s="80" t="s">
        <v>169</v>
      </c>
      <c r="D2121" s="38">
        <v>6</v>
      </c>
      <c r="E2121" s="80" t="s">
        <v>169</v>
      </c>
      <c r="F2121">
        <v>2304053</v>
      </c>
      <c r="G2121" s="80" t="s">
        <v>213</v>
      </c>
      <c r="H2121" s="80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1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hidden="1" x14ac:dyDescent="0.25">
      <c r="A2122" s="1">
        <v>46181</v>
      </c>
      <c r="B2122" s="1">
        <v>46181</v>
      </c>
      <c r="C2122" s="80" t="s">
        <v>169</v>
      </c>
      <c r="D2122" s="38">
        <v>6</v>
      </c>
      <c r="E2122" s="80" t="s">
        <v>169</v>
      </c>
      <c r="F2122">
        <v>106022</v>
      </c>
      <c r="G2122" s="80" t="s">
        <v>245</v>
      </c>
      <c r="H2122" s="80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1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hidden="1" x14ac:dyDescent="0.25">
      <c r="A2123" s="1">
        <v>46181</v>
      </c>
      <c r="B2123" s="1">
        <v>46181</v>
      </c>
      <c r="C2123" s="80" t="s">
        <v>169</v>
      </c>
      <c r="D2123" s="38">
        <v>6</v>
      </c>
      <c r="E2123" s="80" t="s">
        <v>169</v>
      </c>
      <c r="F2123">
        <v>2302119</v>
      </c>
      <c r="G2123" s="80" t="s">
        <v>74</v>
      </c>
      <c r="H2123" s="80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1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hidden="1" x14ac:dyDescent="0.25">
      <c r="A2124" s="1">
        <v>46181</v>
      </c>
      <c r="B2124" s="1">
        <v>46181</v>
      </c>
      <c r="C2124" s="80" t="s">
        <v>169</v>
      </c>
      <c r="D2124" s="38">
        <v>6</v>
      </c>
      <c r="E2124" s="80" t="s">
        <v>169</v>
      </c>
      <c r="F2124">
        <v>1610023</v>
      </c>
      <c r="G2124" s="80" t="s">
        <v>351</v>
      </c>
      <c r="H2124" s="80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1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hidden="1" x14ac:dyDescent="0.25">
      <c r="A2125" s="1">
        <v>46181</v>
      </c>
      <c r="B2125" s="1">
        <v>46181</v>
      </c>
      <c r="C2125" s="80" t="s">
        <v>169</v>
      </c>
      <c r="D2125" s="38">
        <v>6</v>
      </c>
      <c r="E2125" s="80" t="s">
        <v>169</v>
      </c>
      <c r="F2125">
        <v>307032</v>
      </c>
      <c r="G2125" s="80" t="s">
        <v>186</v>
      </c>
      <c r="H2125" s="80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1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hidden="1" x14ac:dyDescent="0.25">
      <c r="A2126" s="1">
        <v>46181</v>
      </c>
      <c r="B2126" s="1">
        <v>46181</v>
      </c>
      <c r="C2126" s="80" t="s">
        <v>169</v>
      </c>
      <c r="D2126" s="38">
        <v>6</v>
      </c>
      <c r="E2126" s="80" t="s">
        <v>169</v>
      </c>
      <c r="F2126">
        <v>307096</v>
      </c>
      <c r="G2126" s="80" t="s">
        <v>249</v>
      </c>
      <c r="H2126" s="80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1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hidden="1" x14ac:dyDescent="0.25">
      <c r="A2127" s="1">
        <v>46181</v>
      </c>
      <c r="B2127" s="1">
        <v>46181</v>
      </c>
      <c r="C2127" s="80" t="s">
        <v>169</v>
      </c>
      <c r="D2127" s="38">
        <v>6</v>
      </c>
      <c r="E2127" s="80" t="s">
        <v>169</v>
      </c>
      <c r="F2127">
        <v>307031</v>
      </c>
      <c r="G2127" s="80" t="s">
        <v>65</v>
      </c>
      <c r="H2127" s="80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1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hidden="1" x14ac:dyDescent="0.25">
      <c r="A2128" s="1">
        <v>46181</v>
      </c>
      <c r="B2128" s="1">
        <v>46181</v>
      </c>
      <c r="C2128" s="80" t="s">
        <v>169</v>
      </c>
      <c r="D2128" s="38">
        <v>6</v>
      </c>
      <c r="E2128" s="80" t="s">
        <v>169</v>
      </c>
      <c r="F2128">
        <v>704022</v>
      </c>
      <c r="G2128" s="80" t="s">
        <v>330</v>
      </c>
      <c r="H2128" s="80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1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hidden="1" x14ac:dyDescent="0.25">
      <c r="A2129" s="1">
        <v>46181</v>
      </c>
      <c r="B2129" s="1">
        <v>46181</v>
      </c>
      <c r="C2129" s="80" t="s">
        <v>169</v>
      </c>
      <c r="D2129" s="38">
        <v>6</v>
      </c>
      <c r="E2129" s="80" t="s">
        <v>169</v>
      </c>
      <c r="F2129">
        <v>704024</v>
      </c>
      <c r="G2129" s="80" t="s">
        <v>332</v>
      </c>
      <c r="H2129" s="80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1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hidden="1" x14ac:dyDescent="0.25">
      <c r="A2130" s="1">
        <v>46181</v>
      </c>
      <c r="B2130" s="1">
        <v>46181</v>
      </c>
      <c r="C2130" s="80" t="s">
        <v>169</v>
      </c>
      <c r="D2130" s="38">
        <v>6</v>
      </c>
      <c r="E2130" s="80" t="s">
        <v>169</v>
      </c>
      <c r="F2130">
        <v>2508991</v>
      </c>
      <c r="G2130" s="80" t="s">
        <v>485</v>
      </c>
      <c r="H2130" s="8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1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hidden="1" x14ac:dyDescent="0.25">
      <c r="A2131" s="1">
        <v>46181</v>
      </c>
      <c r="B2131" s="1">
        <v>46181</v>
      </c>
      <c r="C2131" s="80" t="s">
        <v>169</v>
      </c>
      <c r="D2131" s="38">
        <v>6</v>
      </c>
      <c r="E2131" s="80" t="s">
        <v>169</v>
      </c>
      <c r="F2131">
        <v>404252</v>
      </c>
      <c r="G2131" s="80" t="s">
        <v>181</v>
      </c>
      <c r="H2131" s="80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1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hidden="1" x14ac:dyDescent="0.25">
      <c r="A2132" s="1">
        <v>46181</v>
      </c>
      <c r="B2132" s="1">
        <v>46181</v>
      </c>
      <c r="C2132" s="80" t="s">
        <v>169</v>
      </c>
      <c r="D2132" s="38">
        <v>6</v>
      </c>
      <c r="E2132" s="80" t="s">
        <v>169</v>
      </c>
      <c r="F2132">
        <v>1103074</v>
      </c>
      <c r="G2132" s="80" t="s">
        <v>310</v>
      </c>
      <c r="H2132" s="80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1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hidden="1" x14ac:dyDescent="0.25">
      <c r="A2133" s="1">
        <v>46181</v>
      </c>
      <c r="B2133" s="1">
        <v>46181</v>
      </c>
      <c r="C2133" s="80" t="s">
        <v>169</v>
      </c>
      <c r="D2133" s="38">
        <v>6</v>
      </c>
      <c r="E2133" s="80" t="s">
        <v>169</v>
      </c>
      <c r="F2133">
        <v>1103076</v>
      </c>
      <c r="G2133" s="80" t="s">
        <v>311</v>
      </c>
      <c r="H2133" s="80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1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hidden="1" x14ac:dyDescent="0.25">
      <c r="A2134" s="1">
        <v>46181</v>
      </c>
      <c r="B2134" s="1">
        <v>46181</v>
      </c>
      <c r="C2134" s="80" t="s">
        <v>169</v>
      </c>
      <c r="D2134" s="38">
        <v>6</v>
      </c>
      <c r="E2134" s="80" t="s">
        <v>169</v>
      </c>
      <c r="F2134">
        <v>404184</v>
      </c>
      <c r="G2134" s="80" t="s">
        <v>66</v>
      </c>
      <c r="H2134" s="80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1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hidden="1" x14ac:dyDescent="0.25">
      <c r="A2135" s="1">
        <v>46182</v>
      </c>
      <c r="B2135" s="1">
        <v>46182</v>
      </c>
      <c r="C2135" s="80" t="s">
        <v>169</v>
      </c>
      <c r="D2135" s="38">
        <v>6</v>
      </c>
      <c r="E2135" s="80" t="s">
        <v>169</v>
      </c>
      <c r="F2135">
        <v>404792</v>
      </c>
      <c r="G2135" s="80" t="s">
        <v>2006</v>
      </c>
      <c r="H2135" s="80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1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hidden="1" x14ac:dyDescent="0.25">
      <c r="A2136" s="1">
        <v>46182</v>
      </c>
      <c r="B2136" s="1">
        <v>46182</v>
      </c>
      <c r="C2136" s="80" t="s">
        <v>169</v>
      </c>
      <c r="D2136" s="38">
        <v>6</v>
      </c>
      <c r="E2136" s="80" t="s">
        <v>169</v>
      </c>
      <c r="F2136">
        <v>2505058</v>
      </c>
      <c r="G2136" s="80" t="s">
        <v>142</v>
      </c>
      <c r="H2136" s="80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1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hidden="1" x14ac:dyDescent="0.25">
      <c r="A2137" s="1">
        <v>46182</v>
      </c>
      <c r="B2137" s="1">
        <v>46182</v>
      </c>
      <c r="C2137" s="80" t="s">
        <v>169</v>
      </c>
      <c r="D2137" s="38">
        <v>6</v>
      </c>
      <c r="E2137" s="80" t="s">
        <v>169</v>
      </c>
      <c r="F2137">
        <v>705028</v>
      </c>
      <c r="G2137" s="80" t="s">
        <v>72</v>
      </c>
      <c r="H2137" s="80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1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hidden="1" x14ac:dyDescent="0.25">
      <c r="A2138" s="1">
        <v>46182</v>
      </c>
      <c r="B2138" s="1">
        <v>46182</v>
      </c>
      <c r="C2138" s="80" t="s">
        <v>169</v>
      </c>
      <c r="D2138" s="38">
        <v>6</v>
      </c>
      <c r="E2138" s="80" t="s">
        <v>169</v>
      </c>
      <c r="F2138">
        <v>1801735</v>
      </c>
      <c r="G2138" s="80" t="s">
        <v>73</v>
      </c>
      <c r="H2138" s="80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1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hidden="1" x14ac:dyDescent="0.25">
      <c r="A2139" s="1">
        <v>46182</v>
      </c>
      <c r="B2139" s="1">
        <v>46182</v>
      </c>
      <c r="C2139" s="80" t="s">
        <v>169</v>
      </c>
      <c r="D2139" s="38">
        <v>6</v>
      </c>
      <c r="E2139" s="80" t="s">
        <v>169</v>
      </c>
      <c r="F2139">
        <v>1103074</v>
      </c>
      <c r="G2139" s="80" t="s">
        <v>310</v>
      </c>
      <c r="H2139" s="80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1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hidden="1" x14ac:dyDescent="0.25">
      <c r="A2140" s="1">
        <v>46182</v>
      </c>
      <c r="B2140" s="1">
        <v>46182</v>
      </c>
      <c r="C2140" s="80" t="s">
        <v>169</v>
      </c>
      <c r="D2140" s="38">
        <v>6</v>
      </c>
      <c r="E2140" s="80" t="s">
        <v>169</v>
      </c>
      <c r="F2140">
        <v>1103076</v>
      </c>
      <c r="G2140" s="80" t="s">
        <v>311</v>
      </c>
      <c r="H2140" s="8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1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hidden="1" x14ac:dyDescent="0.25">
      <c r="A2141" s="1">
        <v>46182</v>
      </c>
      <c r="B2141" s="1">
        <v>46182</v>
      </c>
      <c r="C2141" s="80" t="s">
        <v>169</v>
      </c>
      <c r="D2141" s="38">
        <v>6</v>
      </c>
      <c r="E2141" s="80" t="s">
        <v>169</v>
      </c>
      <c r="F2141">
        <v>1802162</v>
      </c>
      <c r="G2141" s="80" t="s">
        <v>260</v>
      </c>
      <c r="H2141" s="80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1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hidden="1" x14ac:dyDescent="0.25">
      <c r="A2142" s="1">
        <v>46182</v>
      </c>
      <c r="B2142" s="1">
        <v>46182</v>
      </c>
      <c r="C2142" s="80" t="s">
        <v>169</v>
      </c>
      <c r="D2142" s="38">
        <v>6</v>
      </c>
      <c r="E2142" s="80" t="s">
        <v>169</v>
      </c>
      <c r="F2142">
        <v>704021</v>
      </c>
      <c r="G2142" s="80" t="s">
        <v>329</v>
      </c>
      <c r="H2142" s="80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1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hidden="1" x14ac:dyDescent="0.25">
      <c r="A2143" s="1">
        <v>46182</v>
      </c>
      <c r="B2143" s="1">
        <v>46182</v>
      </c>
      <c r="C2143" s="80" t="s">
        <v>169</v>
      </c>
      <c r="D2143" s="38">
        <v>6</v>
      </c>
      <c r="E2143" s="80" t="s">
        <v>169</v>
      </c>
      <c r="F2143">
        <v>408034</v>
      </c>
      <c r="G2143" s="80" t="s">
        <v>250</v>
      </c>
      <c r="H2143" s="80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1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hidden="1" x14ac:dyDescent="0.25">
      <c r="A2144" s="1">
        <v>46182</v>
      </c>
      <c r="B2144" s="1">
        <v>46182</v>
      </c>
      <c r="C2144" s="80" t="s">
        <v>169</v>
      </c>
      <c r="D2144" s="38">
        <v>6</v>
      </c>
      <c r="E2144" s="80" t="s">
        <v>169</v>
      </c>
      <c r="F2144">
        <v>704021</v>
      </c>
      <c r="G2144" s="80" t="s">
        <v>329</v>
      </c>
      <c r="H2144" s="80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1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hidden="1" x14ac:dyDescent="0.25">
      <c r="A2145" s="1">
        <v>46182</v>
      </c>
      <c r="B2145" s="1">
        <v>46182</v>
      </c>
      <c r="C2145" s="80" t="s">
        <v>169</v>
      </c>
      <c r="D2145" s="38">
        <v>6</v>
      </c>
      <c r="E2145" s="80" t="s">
        <v>169</v>
      </c>
      <c r="F2145">
        <v>704025</v>
      </c>
      <c r="G2145" s="80" t="s">
        <v>333</v>
      </c>
      <c r="H2145" s="80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1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hidden="1" x14ac:dyDescent="0.25">
      <c r="A2146" s="1">
        <v>46182</v>
      </c>
      <c r="B2146" s="1">
        <v>46182</v>
      </c>
      <c r="C2146" s="80" t="s">
        <v>169</v>
      </c>
      <c r="D2146" s="38">
        <v>6</v>
      </c>
      <c r="E2146" s="80" t="s">
        <v>169</v>
      </c>
      <c r="F2146">
        <v>704023</v>
      </c>
      <c r="G2146" s="80" t="s">
        <v>331</v>
      </c>
      <c r="H2146" s="80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1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hidden="1" x14ac:dyDescent="0.25">
      <c r="A2147" s="1">
        <v>46182</v>
      </c>
      <c r="B2147" s="1">
        <v>46182</v>
      </c>
      <c r="C2147" s="80" t="s">
        <v>169</v>
      </c>
      <c r="D2147" s="38">
        <v>6</v>
      </c>
      <c r="E2147" s="80" t="s">
        <v>169</v>
      </c>
      <c r="F2147">
        <v>704024</v>
      </c>
      <c r="G2147" s="80" t="s">
        <v>332</v>
      </c>
      <c r="H2147" s="80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1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hidden="1" x14ac:dyDescent="0.25">
      <c r="A2148" s="1">
        <v>46182</v>
      </c>
      <c r="B2148" s="1">
        <v>46182</v>
      </c>
      <c r="C2148" s="80" t="s">
        <v>169</v>
      </c>
      <c r="D2148" s="38">
        <v>6</v>
      </c>
      <c r="E2148" s="80" t="s">
        <v>169</v>
      </c>
      <c r="F2148">
        <v>2304053</v>
      </c>
      <c r="G2148" s="80" t="s">
        <v>213</v>
      </c>
      <c r="H2148" s="80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1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hidden="1" x14ac:dyDescent="0.25">
      <c r="A2149" s="1">
        <v>46182</v>
      </c>
      <c r="B2149" s="1">
        <v>46182</v>
      </c>
      <c r="C2149" s="80" t="s">
        <v>169</v>
      </c>
      <c r="D2149" s="38">
        <v>6</v>
      </c>
      <c r="E2149" s="80" t="s">
        <v>169</v>
      </c>
      <c r="F2149">
        <v>1801230</v>
      </c>
      <c r="G2149" s="80" t="s">
        <v>51</v>
      </c>
      <c r="H2149" s="80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1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hidden="1" x14ac:dyDescent="0.25">
      <c r="A2150" s="1">
        <v>46182</v>
      </c>
      <c r="B2150" s="1">
        <v>46182</v>
      </c>
      <c r="C2150" s="80" t="s">
        <v>169</v>
      </c>
      <c r="D2150" s="38">
        <v>6</v>
      </c>
      <c r="E2150" s="80" t="s">
        <v>169</v>
      </c>
      <c r="F2150">
        <v>407011</v>
      </c>
      <c r="G2150" s="80" t="s">
        <v>30</v>
      </c>
      <c r="H2150" s="8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1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hidden="1" x14ac:dyDescent="0.25">
      <c r="A2151" s="1">
        <v>46182</v>
      </c>
      <c r="B2151" s="1">
        <v>46182</v>
      </c>
      <c r="C2151" s="80" t="s">
        <v>169</v>
      </c>
      <c r="D2151" s="38">
        <v>6</v>
      </c>
      <c r="E2151" s="80" t="s">
        <v>169</v>
      </c>
      <c r="F2151">
        <v>701096</v>
      </c>
      <c r="G2151" s="80" t="s">
        <v>204</v>
      </c>
      <c r="H2151" s="80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1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hidden="1" x14ac:dyDescent="0.25">
      <c r="A2152" s="1">
        <v>46182</v>
      </c>
      <c r="B2152" s="1">
        <v>46182</v>
      </c>
      <c r="C2152" s="80" t="s">
        <v>169</v>
      </c>
      <c r="D2152" s="38">
        <v>6</v>
      </c>
      <c r="E2152" s="80" t="s">
        <v>169</v>
      </c>
      <c r="F2152">
        <v>412301</v>
      </c>
      <c r="G2152" s="80" t="s">
        <v>327</v>
      </c>
      <c r="H2152" s="80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1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hidden="1" x14ac:dyDescent="0.25">
      <c r="A2153" s="1">
        <v>46182</v>
      </c>
      <c r="B2153" s="1">
        <v>46182</v>
      </c>
      <c r="C2153" s="80" t="s">
        <v>169</v>
      </c>
      <c r="D2153" s="38">
        <v>6</v>
      </c>
      <c r="E2153" s="80" t="s">
        <v>169</v>
      </c>
      <c r="F2153">
        <v>412302</v>
      </c>
      <c r="G2153" s="80" t="s">
        <v>165</v>
      </c>
      <c r="H2153" s="80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1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hidden="1" x14ac:dyDescent="0.25">
      <c r="A2154" s="1">
        <v>46182</v>
      </c>
      <c r="B2154" s="1">
        <v>46182</v>
      </c>
      <c r="C2154" s="80" t="s">
        <v>169</v>
      </c>
      <c r="D2154" s="38">
        <v>6</v>
      </c>
      <c r="E2154" s="80" t="s">
        <v>169</v>
      </c>
      <c r="F2154">
        <v>1405006</v>
      </c>
      <c r="G2154" s="80" t="s">
        <v>199</v>
      </c>
      <c r="H2154" s="80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1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/>
      <c r="B2155" s="1"/>
      <c r="H2155" s="3"/>
      <c r="I2155" s="3"/>
      <c r="J2155" s="2"/>
      <c r="K2155" s="2"/>
      <c r="L2155" s="2"/>
      <c r="M2155" s="2"/>
      <c r="N2155" s="2"/>
      <c r="O2155" s="2"/>
      <c r="S2155" s="2"/>
      <c r="U2155" s="2"/>
      <c r="V2155" s="2"/>
      <c r="W2155" s="2"/>
      <c r="Z2155" s="2"/>
      <c r="AA2155" s="4"/>
      <c r="AB2155" s="2"/>
      <c r="AC2155" s="2"/>
      <c r="AD2155" s="3"/>
    </row>
    <row r="2156" spans="1:30" x14ac:dyDescent="0.25">
      <c r="A2156" s="1"/>
      <c r="B2156" s="1"/>
      <c r="H2156" s="3"/>
      <c r="I2156" s="3"/>
      <c r="J2156" s="2"/>
      <c r="K2156" s="2"/>
      <c r="L2156" s="2"/>
      <c r="M2156" s="2"/>
      <c r="N2156" s="2"/>
      <c r="O2156" s="2"/>
      <c r="S2156" s="2"/>
      <c r="U2156" s="2"/>
      <c r="V2156" s="2"/>
      <c r="W2156" s="2"/>
      <c r="Z2156" s="2"/>
      <c r="AA2156" s="4"/>
      <c r="AB2156" s="2"/>
      <c r="AC2156" s="2"/>
      <c r="AD2156" s="3"/>
    </row>
    <row r="2157" spans="1:30" x14ac:dyDescent="0.25">
      <c r="A2157" s="1"/>
      <c r="B2157" s="1"/>
      <c r="H2157" s="3"/>
      <c r="I2157" s="3"/>
      <c r="J2157" s="2"/>
      <c r="K2157" s="2"/>
      <c r="L2157" s="2"/>
      <c r="M2157" s="2"/>
      <c r="N2157" s="2"/>
      <c r="O2157" s="2"/>
      <c r="S2157" s="2"/>
      <c r="U2157" s="2"/>
      <c r="V2157" s="2"/>
      <c r="W2157" s="2"/>
      <c r="Z2157" s="2"/>
      <c r="AA2157" s="4"/>
      <c r="AB2157" s="2"/>
      <c r="AC2157" s="2"/>
      <c r="AD2157" s="3"/>
    </row>
    <row r="2158" spans="1:30" x14ac:dyDescent="0.25">
      <c r="A2158" s="1"/>
      <c r="B2158" s="1"/>
      <c r="H2158" s="3"/>
      <c r="I2158" s="3"/>
      <c r="J2158" s="2"/>
      <c r="K2158" s="2"/>
      <c r="L2158" s="2"/>
      <c r="M2158" s="2"/>
      <c r="N2158" s="2"/>
      <c r="O2158" s="2"/>
      <c r="S2158" s="2"/>
      <c r="U2158" s="2"/>
      <c r="V2158" s="2"/>
      <c r="W2158" s="2"/>
      <c r="Z2158" s="2"/>
      <c r="AA2158" s="4"/>
      <c r="AB2158" s="2"/>
      <c r="AC2158" s="2"/>
      <c r="AD2158" s="3"/>
    </row>
    <row r="2159" spans="1:30" x14ac:dyDescent="0.25">
      <c r="A2159" s="1"/>
      <c r="B2159" s="1"/>
      <c r="H2159" s="3"/>
      <c r="I2159" s="3"/>
      <c r="J2159" s="2"/>
      <c r="K2159" s="2"/>
      <c r="L2159" s="2"/>
      <c r="M2159" s="2"/>
      <c r="N2159" s="2"/>
      <c r="O2159" s="2"/>
      <c r="S2159" s="2"/>
      <c r="U2159" s="2"/>
      <c r="V2159" s="2"/>
      <c r="W2159" s="2"/>
      <c r="Z2159" s="2"/>
      <c r="AA2159" s="4"/>
      <c r="AB2159" s="2"/>
      <c r="AC2159" s="2"/>
      <c r="AD2159" s="3"/>
    </row>
    <row r="2160" spans="1:30" x14ac:dyDescent="0.25">
      <c r="A2160" s="1"/>
      <c r="B2160" s="1"/>
      <c r="H2160" s="3"/>
      <c r="I2160" s="3"/>
      <c r="J2160" s="2"/>
      <c r="K2160" s="2"/>
      <c r="L2160" s="2"/>
      <c r="M2160" s="2"/>
      <c r="N2160" s="2"/>
      <c r="O2160" s="2"/>
      <c r="S2160" s="2"/>
      <c r="U2160" s="2"/>
      <c r="V2160" s="2"/>
      <c r="W2160" s="2"/>
      <c r="Z2160" s="2"/>
      <c r="AA2160" s="4"/>
      <c r="AB2160" s="2"/>
      <c r="AC2160" s="2"/>
      <c r="AD2160" s="3"/>
    </row>
    <row r="2161" spans="1:30" x14ac:dyDescent="0.25">
      <c r="A2161" s="1"/>
      <c r="B2161" s="1"/>
      <c r="H2161" s="3"/>
      <c r="I2161" s="3"/>
      <c r="J2161" s="2"/>
      <c r="K2161" s="2"/>
      <c r="L2161" s="2"/>
      <c r="M2161" s="2"/>
      <c r="N2161" s="2"/>
      <c r="O2161" s="2"/>
      <c r="S2161" s="2"/>
      <c r="U2161" s="2"/>
      <c r="V2161" s="2"/>
      <c r="W2161" s="2"/>
      <c r="Z2161" s="2"/>
      <c r="AA2161" s="4"/>
      <c r="AB2161" s="2"/>
      <c r="AC2161" s="2"/>
      <c r="AD2161" s="3"/>
    </row>
    <row r="2162" spans="1:30" x14ac:dyDescent="0.25">
      <c r="A2162" s="1"/>
      <c r="B2162" s="1"/>
      <c r="H2162" s="3"/>
      <c r="I2162" s="3"/>
      <c r="J2162" s="2"/>
      <c r="K2162" s="2"/>
      <c r="L2162" s="2"/>
      <c r="M2162" s="2"/>
      <c r="N2162" s="2"/>
      <c r="O2162" s="2"/>
      <c r="S2162" s="2"/>
      <c r="U2162" s="2"/>
      <c r="V2162" s="2"/>
      <c r="W2162" s="2"/>
      <c r="Z2162" s="2"/>
      <c r="AA2162" s="4"/>
      <c r="AB2162" s="2"/>
      <c r="AC2162" s="2"/>
      <c r="AD2162" s="3"/>
    </row>
    <row r="2163" spans="1:30" x14ac:dyDescent="0.25">
      <c r="A2163" s="1"/>
      <c r="B2163" s="1"/>
      <c r="H2163" s="3"/>
      <c r="I2163" s="3"/>
      <c r="J2163" s="2"/>
      <c r="K2163" s="2"/>
      <c r="L2163" s="2"/>
      <c r="M2163" s="2"/>
      <c r="N2163" s="2"/>
      <c r="O2163" s="2"/>
      <c r="S2163" s="2"/>
      <c r="U2163" s="2"/>
      <c r="V2163" s="2"/>
      <c r="W2163" s="2"/>
      <c r="Z2163" s="2"/>
      <c r="AA2163" s="4"/>
      <c r="AB2163" s="2"/>
      <c r="AC2163" s="2"/>
      <c r="AD2163" s="3"/>
    </row>
    <row r="2164" spans="1:30" x14ac:dyDescent="0.25">
      <c r="A2164" s="1"/>
      <c r="B2164" s="1"/>
      <c r="H2164" s="3"/>
      <c r="I2164" s="3"/>
      <c r="J2164" s="2"/>
      <c r="K2164" s="2"/>
      <c r="L2164" s="2"/>
      <c r="M2164" s="2"/>
      <c r="N2164" s="2"/>
      <c r="O2164" s="2"/>
      <c r="S2164" s="2"/>
      <c r="U2164" s="2"/>
      <c r="V2164" s="2"/>
      <c r="W2164" s="2"/>
      <c r="Z2164" s="2"/>
      <c r="AA2164" s="4"/>
      <c r="AB2164" s="2"/>
      <c r="AC2164" s="2"/>
      <c r="AD2164" s="3"/>
    </row>
    <row r="2165" spans="1:30" x14ac:dyDescent="0.25">
      <c r="A2165" s="1"/>
      <c r="B2165" s="1"/>
      <c r="H2165" s="3"/>
      <c r="I2165" s="3"/>
      <c r="J2165" s="2"/>
      <c r="K2165" s="2"/>
      <c r="L2165" s="2"/>
      <c r="M2165" s="2"/>
      <c r="N2165" s="2"/>
      <c r="O2165" s="2"/>
      <c r="S2165" s="2"/>
      <c r="U2165" s="2"/>
      <c r="V2165" s="2"/>
      <c r="W2165" s="2"/>
      <c r="Z2165" s="2"/>
      <c r="AA2165" s="4"/>
      <c r="AB2165" s="2"/>
      <c r="AC2165" s="2"/>
      <c r="AD216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22788.219512195123</v>
      </c>
      <c r="H27" s="5">
        <f>+IFERROR(Tabla2[[#This Row],[PRECIO PROMEDIO]]-Tabla2[[#This Row],[PRECIO PPTO]],"")</f>
        <v>-138.86669480487762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145274.8993902439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3684.3998025666338</v>
      </c>
      <c r="H29" s="5">
        <f>+IFERROR(Tabla2[[#This Row],[PRECIO PROMEDIO]]-Tabla2[[#This Row],[PRECIO PPTO]],"")</f>
        <v>13.399802566633753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11053.199407699902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3.4214048715916712</v>
      </c>
      <c r="H36" s="5">
        <f>+IFERROR(Tabla2[[#This Row],[PRECIO PROMEDIO]]-Tabla2[[#This Row],[PRECIO PPTO]],"")</f>
        <v>-103.2190971121921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2569.4750585653451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10297.102302397341</v>
      </c>
      <c r="H43" s="5">
        <f>+IFERROR(Tabla2[[#This Row],[PRECIO PROMEDIO]]-Tabla2[[#This Row],[PRECIO PPTO]],"")</f>
        <v>140.50383539733957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339804.37597911229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16238.279153354633</v>
      </c>
      <c r="H73" s="5">
        <f>+IFERROR(Tabla2[[#This Row],[PRECIO PROMEDIO]]-Tabla2[[#This Row],[PRECIO PPTO]],"")</f>
        <v>218.39346835462857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483088.80481230037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1398.5770114942529</v>
      </c>
      <c r="H75" s="5">
        <f>+IFERROR(Tabla2[[#This Row],[PRECIO PROMEDIO]]-Tabla2[[#This Row],[PRECIO PPTO]],"")</f>
        <v>22.105287494252934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1398.5770114942529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1001.73492286115</v>
      </c>
      <c r="H76" s="5">
        <f>+IFERROR(Tabla2[[#This Row],[PRECIO PROMEDIO]]-Tabla2[[#This Row],[PRECIO PPTO]],"")</f>
        <v>139.73492286114993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2003.4698457223001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311.95454545454544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155.97727272727272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1653.9484029484029</v>
      </c>
      <c r="H127" s="5">
        <f>+IFERROR(Tabla2[[#This Row],[PRECIO PROMEDIO]]-Tabla2[[#This Row],[PRECIO PPTO]],"")</f>
        <v>-441.40172605159569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102544.80098280098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4782.0857142857139</v>
      </c>
      <c r="H152" s="5">
        <f>+IFERROR(Tabla2[[#This Row],[PRECIO PROMEDIO]]-Tabla2[[#This Row],[PRECIO PPTO]],"")</f>
        <v>-15.914285714286052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9564.1714285714279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2845893.0534858075</v>
      </c>
      <c r="I166" s="2">
        <f>SUM(Tabla2[PROYECCION PPTO])</f>
        <v>8004198.3624865944</v>
      </c>
      <c r="J166" s="2">
        <f>SUM(Tabla2[PROYECCIÓN PRECIO ACTUALIZADO])</f>
        <v>9917934.7178461608</v>
      </c>
    </row>
    <row r="168" spans="1:10" x14ac:dyDescent="0.25">
      <c r="G168" s="2">
        <f>+G166-F166</f>
        <v>101289.14375082497</v>
      </c>
      <c r="J168" s="2">
        <f>+J166-I166</f>
        <v>1913736.3553595664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0" t="s">
        <v>114</v>
      </c>
      <c r="H2" s="80" t="s">
        <v>832</v>
      </c>
      <c r="I2" s="80" t="s">
        <v>833</v>
      </c>
      <c r="J2" s="80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0" t="s">
        <v>150</v>
      </c>
      <c r="H3" s="80" t="s">
        <v>832</v>
      </c>
      <c r="I3" s="80" t="s">
        <v>834</v>
      </c>
      <c r="J3" s="80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0" t="s">
        <v>837</v>
      </c>
      <c r="H4" s="80" t="s">
        <v>832</v>
      </c>
      <c r="I4" s="80" t="s">
        <v>834</v>
      </c>
      <c r="J4" s="80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0" t="s">
        <v>176</v>
      </c>
      <c r="H5" s="80" t="s">
        <v>832</v>
      </c>
      <c r="I5" s="80" t="s">
        <v>833</v>
      </c>
      <c r="J5" s="80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0" t="s">
        <v>842</v>
      </c>
      <c r="H6" s="80" t="s">
        <v>832</v>
      </c>
      <c r="I6" s="80" t="s">
        <v>833</v>
      </c>
      <c r="J6" s="80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0" t="s">
        <v>843</v>
      </c>
      <c r="H7" s="80" t="s">
        <v>832</v>
      </c>
      <c r="I7" s="80" t="s">
        <v>834</v>
      </c>
      <c r="J7" s="80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0" t="s">
        <v>75</v>
      </c>
      <c r="H8" s="80" t="s">
        <v>832</v>
      </c>
      <c r="I8" s="80" t="s">
        <v>834</v>
      </c>
      <c r="J8" s="80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0" t="s">
        <v>849</v>
      </c>
      <c r="H9" s="80" t="s">
        <v>832</v>
      </c>
      <c r="I9" s="80" t="s">
        <v>833</v>
      </c>
      <c r="J9" s="80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0" t="s">
        <v>850</v>
      </c>
      <c r="H10" s="80" t="s">
        <v>832</v>
      </c>
      <c r="I10" s="80" t="s">
        <v>834</v>
      </c>
      <c r="J10" s="80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0" t="s">
        <v>224</v>
      </c>
      <c r="H11" s="80" t="s">
        <v>832</v>
      </c>
      <c r="I11" s="80" t="s">
        <v>834</v>
      </c>
      <c r="J11" s="80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0" t="s">
        <v>844</v>
      </c>
      <c r="H12" s="80" t="s">
        <v>832</v>
      </c>
      <c r="I12" s="80" t="s">
        <v>834</v>
      </c>
      <c r="J12" s="80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0" t="s">
        <v>851</v>
      </c>
      <c r="H13" s="80" t="s">
        <v>832</v>
      </c>
      <c r="I13" s="80" t="s">
        <v>834</v>
      </c>
      <c r="J13" s="80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0" t="s">
        <v>845</v>
      </c>
      <c r="H14" s="80" t="s">
        <v>832</v>
      </c>
      <c r="I14" s="80" t="s">
        <v>833</v>
      </c>
      <c r="J14" s="80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0" t="s">
        <v>200</v>
      </c>
      <c r="H15" s="80" t="s">
        <v>832</v>
      </c>
      <c r="I15" s="80" t="s">
        <v>834</v>
      </c>
      <c r="J15" s="80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0" t="s">
        <v>198</v>
      </c>
      <c r="H16" s="80" t="s">
        <v>832</v>
      </c>
      <c r="I16" s="80" t="s">
        <v>833</v>
      </c>
      <c r="J16" s="80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0" t="s">
        <v>852</v>
      </c>
      <c r="H17" s="80" t="s">
        <v>832</v>
      </c>
      <c r="I17" s="80" t="s">
        <v>833</v>
      </c>
      <c r="J17" s="80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0" t="s">
        <v>839</v>
      </c>
      <c r="H18" s="80" t="s">
        <v>832</v>
      </c>
      <c r="I18" s="80" t="s">
        <v>834</v>
      </c>
      <c r="J18" s="80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0" t="s">
        <v>838</v>
      </c>
      <c r="H19" s="80" t="s">
        <v>832</v>
      </c>
      <c r="I19" s="80" t="s">
        <v>833</v>
      </c>
      <c r="J19" s="80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0" t="s">
        <v>846</v>
      </c>
      <c r="H20" s="80" t="s">
        <v>832</v>
      </c>
      <c r="I20" s="80" t="s">
        <v>833</v>
      </c>
      <c r="J20" s="80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0" t="s">
        <v>836</v>
      </c>
      <c r="H21" s="80" t="s">
        <v>832</v>
      </c>
      <c r="I21" s="80" t="s">
        <v>833</v>
      </c>
      <c r="J21" s="80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0" t="s">
        <v>840</v>
      </c>
      <c r="H22" s="80" t="s">
        <v>832</v>
      </c>
      <c r="I22" s="80" t="s">
        <v>834</v>
      </c>
      <c r="J22" s="80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0" t="s">
        <v>835</v>
      </c>
      <c r="H23" s="80" t="s">
        <v>832</v>
      </c>
      <c r="I23" s="80" t="s">
        <v>834</v>
      </c>
      <c r="J23" s="80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0" t="s">
        <v>227</v>
      </c>
      <c r="H24" s="80" t="s">
        <v>832</v>
      </c>
      <c r="I24" s="80" t="s">
        <v>833</v>
      </c>
      <c r="J24" s="80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0" t="s">
        <v>123</v>
      </c>
      <c r="H25" s="80" t="s">
        <v>832</v>
      </c>
      <c r="I25" s="80" t="s">
        <v>833</v>
      </c>
      <c r="J25" s="80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0" t="s">
        <v>847</v>
      </c>
      <c r="H26" s="80" t="s">
        <v>832</v>
      </c>
      <c r="I26" s="80" t="s">
        <v>834</v>
      </c>
      <c r="J26" s="80">
        <f>+GD_MODULOS[[#This Row],[CANTIDAD]]+J25</f>
        <v>25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0" t="s">
        <v>853</v>
      </c>
      <c r="H27" s="80" t="s">
        <v>832</v>
      </c>
      <c r="I27" s="80" t="s">
        <v>833</v>
      </c>
      <c r="J27" s="80">
        <f>+GD_MODULOS[[#This Row],[CANTIDAD]]+J26</f>
        <v>26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0" t="s">
        <v>854</v>
      </c>
      <c r="H28" s="80" t="s">
        <v>832</v>
      </c>
      <c r="I28" s="80" t="s">
        <v>834</v>
      </c>
      <c r="J28" s="80">
        <f>+GD_MODULOS[[#This Row],[CANTIDAD]]+J27</f>
        <v>27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61549307</v>
      </c>
      <c r="L5" s="47">
        <v>864922699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0.99899999999999989</v>
      </c>
      <c r="F20" s="13">
        <v>4.6843749999999997E-2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0.99899999999999989</v>
      </c>
      <c r="F24" s="13">
        <v>0.91249999999999976</v>
      </c>
      <c r="G24" s="13">
        <v>8.0638138138138138E-2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0.99899999999999989</v>
      </c>
      <c r="F28" s="13">
        <v>0.91249999999999976</v>
      </c>
      <c r="G28" s="13">
        <v>0.6905</v>
      </c>
      <c r="H28" s="13">
        <v>0.10692528735632184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0.99899999999999989</v>
      </c>
      <c r="F32" s="13">
        <v>0.91249999999999976</v>
      </c>
      <c r="G32" s="13">
        <v>0.6905</v>
      </c>
      <c r="H32" s="13">
        <v>0.30250000000000005</v>
      </c>
      <c r="I32" s="13">
        <v>0.1091477272727273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0.99899999999999989</v>
      </c>
      <c r="F36" s="13">
        <v>0.91249999999999976</v>
      </c>
      <c r="G36" s="13">
        <v>0.6905</v>
      </c>
      <c r="H36" s="13">
        <v>0.30250000000000005</v>
      </c>
      <c r="I36" s="13">
        <v>0.1091477272727273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0.99899999999999989</v>
      </c>
      <c r="F40" s="13">
        <v>0.91249999999999976</v>
      </c>
      <c r="G40" s="13">
        <v>0.6905</v>
      </c>
      <c r="H40" s="13">
        <v>0.30250000000000005</v>
      </c>
      <c r="I40" s="13">
        <v>0.1091477272727273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0.99899999999999989</v>
      </c>
      <c r="F44" s="13">
        <v>0.91249999999999976</v>
      </c>
      <c r="G44" s="13">
        <v>0.6905</v>
      </c>
      <c r="H44" s="13">
        <v>0.30250000000000005</v>
      </c>
      <c r="I44" s="13">
        <v>0.1091477272727273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0.99899999999999989</v>
      </c>
      <c r="F48" s="13">
        <v>0.91249999999999976</v>
      </c>
      <c r="G48" s="13">
        <v>0.6905</v>
      </c>
      <c r="H48" s="13">
        <v>0.30250000000000005</v>
      </c>
      <c r="I48" s="13">
        <v>0.1091477272727273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0.99899999999999989</v>
      </c>
      <c r="F52" s="13">
        <v>0.91249999999999976</v>
      </c>
      <c r="G52" s="13">
        <v>0.6905</v>
      </c>
      <c r="H52" s="13">
        <v>0.30250000000000005</v>
      </c>
      <c r="I52" s="13">
        <v>0.1091477272727273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0.99899999999999989</v>
      </c>
      <c r="F56" s="13">
        <v>0.91249999999999976</v>
      </c>
      <c r="G56" s="13">
        <v>0.6905</v>
      </c>
      <c r="H56" s="13">
        <v>0.30250000000000005</v>
      </c>
      <c r="I56" s="13">
        <v>0.1091477272727273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865738388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61549307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864922699</v>
      </c>
      <c r="I68" s="48">
        <f t="shared" ref="I68" si="2">+H68+I67</f>
        <v>864922699</v>
      </c>
      <c r="J68" s="48">
        <f t="shared" ref="J68" si="3">+I68+J67</f>
        <v>864922699</v>
      </c>
      <c r="K68" s="48">
        <f t="shared" ref="K68" si="4">+J68+K67</f>
        <v>864922699</v>
      </c>
      <c r="L68" s="48">
        <f t="shared" ref="L68" si="5">+K68+L67</f>
        <v>864922699</v>
      </c>
      <c r="M68" s="48">
        <f t="shared" ref="M68" si="6">+L68+M67</f>
        <v>864922699</v>
      </c>
      <c r="N68" s="48">
        <f t="shared" ref="N68" si="7">+M68+N67</f>
        <v>864922699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4.6843749999999997E-2</v>
      </c>
      <c r="F75" s="7">
        <f>+GETPIVOTDATA("% AVANCE",$B$22)</f>
        <v>8.0638138138138138E-2</v>
      </c>
      <c r="G75" s="7">
        <f>+GETPIVOTDATA("% AVANCE",$B$26)</f>
        <v>0.10692528735632184</v>
      </c>
      <c r="H75" s="7">
        <f>+GETPIVOTDATA("% AVANCE",$B$30)</f>
        <v>0.1091477272727273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3.0714717741935484E-2</v>
      </c>
      <c r="F76" s="7">
        <f>+F75-E76</f>
        <v>4.992342039620265E-2</v>
      </c>
      <c r="G76" s="7">
        <f>+G75-F76</f>
        <v>5.7001866960119191E-2</v>
      </c>
      <c r="H76" s="7">
        <f>+H75-G76</f>
        <v>5.2145860312608108E-2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4.6843749999999997E-2</v>
      </c>
      <c r="L83" s="7">
        <f>+K83-L82</f>
        <v>3.0714717741935484E-2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8.0638138138138138E-2</v>
      </c>
      <c r="L84" s="7">
        <f>+K84-L83</f>
        <v>4.992342039620265E-2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0.10692528735632184</v>
      </c>
      <c r="L85" s="7">
        <f>+K85-L84</f>
        <v>5.7001866960119191E-2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61549307</v>
      </c>
      <c r="D86" s="48">
        <f t="shared" si="13"/>
        <v>865738388</v>
      </c>
      <c r="E86" s="48">
        <v>1173013527.8693182</v>
      </c>
      <c r="F86" s="48">
        <f t="shared" si="14"/>
        <v>3177786568.6031523</v>
      </c>
      <c r="G86" s="7">
        <f t="shared" si="11"/>
        <v>9.3554198206414352E-3</v>
      </c>
      <c r="H86" s="7">
        <f t="shared" ref="H86:H92" si="15">+H85+G86</f>
        <v>0.13159118224654204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0.1091477272727273</v>
      </c>
      <c r="L86" s="7">
        <f>+K86-L85</f>
        <v>5.2145860312608108E-2</v>
      </c>
      <c r="M86" s="13">
        <f t="shared" si="12"/>
        <v>7.5871852906631287E-2</v>
      </c>
    </row>
    <row r="87" spans="2:14" ht="15.75" customHeight="1" x14ac:dyDescent="0.25">
      <c r="B87" s="18" t="s">
        <v>1621</v>
      </c>
      <c r="D87" s="48">
        <f t="shared" si="13"/>
        <v>865738388</v>
      </c>
      <c r="E87" s="48">
        <v>1173013527.8693182</v>
      </c>
      <c r="F87" s="48">
        <f t="shared" si="14"/>
        <v>4350800096.4724703</v>
      </c>
      <c r="H87" s="7">
        <f t="shared" si="15"/>
        <v>0.13159118224654204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0.1091477272727273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865738388</v>
      </c>
      <c r="E88" s="48">
        <v>1173013527.8693182</v>
      </c>
      <c r="F88" s="48">
        <f t="shared" si="14"/>
        <v>5523813624.3417883</v>
      </c>
      <c r="H88" s="7">
        <f t="shared" si="15"/>
        <v>0.13159118224654204</v>
      </c>
      <c r="I88" s="7">
        <v>8.5227272727272721E-2</v>
      </c>
      <c r="J88" s="13">
        <f>+J87+I88</f>
        <v>0.39811363636363628</v>
      </c>
      <c r="K88" s="7">
        <f>+GETPIVOTDATA("% AVANCE",$B$38)</f>
        <v>0.1091477272727273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865738388</v>
      </c>
      <c r="E89" s="48">
        <v>1173013527.8693182</v>
      </c>
      <c r="F89" s="48">
        <f t="shared" si="14"/>
        <v>6696827152.2111063</v>
      </c>
      <c r="H89" s="7">
        <f t="shared" si="15"/>
        <v>0.13159118224654204</v>
      </c>
      <c r="I89" s="7">
        <v>8.5227272727272721E-2</v>
      </c>
      <c r="J89" s="13">
        <f>+J88+I89</f>
        <v>0.48334090909090899</v>
      </c>
      <c r="K89" s="7">
        <f>+GETPIVOTDATA("% AVANCE",$B$42)</f>
        <v>0.1091477272727273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865738388</v>
      </c>
      <c r="E90" s="48">
        <v>1173013527.8693182</v>
      </c>
      <c r="F90" s="48">
        <f t="shared" si="14"/>
        <v>7869840680.0804243</v>
      </c>
      <c r="H90" s="7">
        <f t="shared" si="15"/>
        <v>0.13159118224654204</v>
      </c>
      <c r="I90" s="7">
        <v>8.5227272727272721E-2</v>
      </c>
      <c r="J90" s="13">
        <f>+J89+I90</f>
        <v>0.56856818181818169</v>
      </c>
      <c r="K90" s="7">
        <f>+GETPIVOTDATA("% AVANCE",$B$46)</f>
        <v>0.1091477272727273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865738388</v>
      </c>
      <c r="E91" s="48">
        <v>1173013527.8693182</v>
      </c>
      <c r="F91" s="48">
        <f t="shared" si="14"/>
        <v>9042854207.9497433</v>
      </c>
      <c r="H91" s="7">
        <f t="shared" si="15"/>
        <v>0.13159118224654204</v>
      </c>
      <c r="I91" s="7">
        <v>8.5227272727272721E-2</v>
      </c>
      <c r="J91" s="13">
        <f>+J90+I91</f>
        <v>0.6537954545454544</v>
      </c>
      <c r="K91" s="7">
        <f>+GETPIVOTDATA("% AVANCE",$B$50)</f>
        <v>0.1091477272727273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865738388</v>
      </c>
      <c r="E92" s="48">
        <v>1173013527.8693182</v>
      </c>
      <c r="F92" s="48">
        <f t="shared" si="14"/>
        <v>10215867735.819061</v>
      </c>
      <c r="H92" s="7">
        <f t="shared" si="15"/>
        <v>0.13159118224654204</v>
      </c>
      <c r="I92" s="7">
        <v>8.5227272727272721E-2</v>
      </c>
      <c r="J92" s="13">
        <f>+J91+I92</f>
        <v>0.73902272727272711</v>
      </c>
      <c r="K92" s="7">
        <f>+GETPIVOTDATA("% AVANCE",$B$54)</f>
        <v>0.1091477272727273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4.6843749999999997E-2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8.0638138138138138E-2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0.10692528735632184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0.13159118224654204</v>
      </c>
      <c r="D107" s="13">
        <v>0.1091477272727273</v>
      </c>
      <c r="F107" s="9" t="s">
        <v>1620</v>
      </c>
      <c r="G107" s="49">
        <v>865738388</v>
      </c>
      <c r="H107" s="49">
        <v>3177786568.6031523</v>
      </c>
      <c r="J107" s="9" t="s">
        <v>1620</v>
      </c>
      <c r="K107" s="13">
        <v>0.13159118224654204</v>
      </c>
      <c r="L107" s="13">
        <v>0.22765909090909087</v>
      </c>
      <c r="N107" s="9" t="s">
        <v>1620</v>
      </c>
      <c r="O107" s="13">
        <v>9.3554198206414352E-3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0.13159118224654204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0.13159118224654204</v>
      </c>
      <c r="AI139" s="56">
        <f>+AJ139-AH139</f>
        <v>0.86840881775345791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0.1091477272727273</v>
      </c>
      <c r="AI140" s="56">
        <f>+AJ140-AH140</f>
        <v>0.89085227272727274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9.6067908662548829E-2</v>
      </c>
      <c r="AI142" s="57">
        <f>+AJ142-AH142</f>
        <v>0.90393209133745112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1" zoomScale="84" zoomScaleNormal="84" workbookViewId="0">
      <selection activeCell="AJ9" sqref="AJ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830478958</v>
      </c>
      <c r="E9" s="11">
        <v>836928326.00619984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61549307</v>
      </c>
      <c r="E15" s="11">
        <v>65963604.814599991</v>
      </c>
    </row>
    <row r="16" spans="3:31" hidden="1" x14ac:dyDescent="0.25">
      <c r="C16" s="9" t="s">
        <v>420</v>
      </c>
      <c r="D16" s="11">
        <v>864922699</v>
      </c>
      <c r="E16" s="11">
        <v>871631985.86339974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864922699</v>
      </c>
      <c r="D46" s="5">
        <v>871631985.86340237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830478958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61549307</v>
      </c>
    </row>
    <row r="60" spans="3:4" hidden="1" x14ac:dyDescent="0.25">
      <c r="C60" s="9" t="s">
        <v>420</v>
      </c>
      <c r="D60" s="5">
        <v>864922699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312989960</v>
      </c>
      <c r="E84" s="4">
        <f>+GETPIVOTDATA("VALOR TOTAL POR ITEM GD",$C$83,"TIPO PRODUCTO","NO CRITICO")/GETPIVOTDATA("VALOR TOTAL POR ITEM GD",$C$83)</f>
        <v>0.36187044271340135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551932739</v>
      </c>
      <c r="E85" s="4">
        <f>+GETPIVOTDATA("VALOR TOTAL POR ITEM GD",$C$83,"TIPO PRODUCTO","PRODUCTO CRITICO")/GETPIVOTDATA("VALOR TOTAL POR ITEM GD",$C$83)</f>
        <v>0.63812955728659859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864922699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-2218060.4265000005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27096.715799999944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149909.95209999994</v>
      </c>
    </row>
    <row r="102" spans="3:4" hidden="1" x14ac:dyDescent="0.25">
      <c r="C102" s="9" t="s">
        <v>420</v>
      </c>
      <c r="D102" s="11">
        <v>-2147376.1853000005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6.6284485847366514E-2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0.2087648533740325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0.16704824601081422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0.12849460158462994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0.15418202501575334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0.1271016869417097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-7.6973848736819894E-3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-6709286.8634023666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865738388</v>
      </c>
      <c r="K456" s="7">
        <f>+J456/J457</f>
        <v>0.13159118224654204</v>
      </c>
      <c r="L456" s="5">
        <f>+L455-J456</f>
        <v>-593400014</v>
      </c>
      <c r="M456">
        <v>806388757</v>
      </c>
    </row>
    <row r="457" spans="2:44" x14ac:dyDescent="0.25">
      <c r="C457" s="9" t="s">
        <v>422</v>
      </c>
      <c r="D457" s="5">
        <v>830478958</v>
      </c>
      <c r="E457" s="5">
        <v>836928326.00619984</v>
      </c>
      <c r="F457" s="13">
        <v>-7.7059979998267414E-3</v>
      </c>
      <c r="G457" s="5">
        <v>-6449368.0062021017</v>
      </c>
      <c r="I457" s="19" t="s">
        <v>415</v>
      </c>
      <c r="J457" s="2">
        <v>6579000000</v>
      </c>
      <c r="K457" s="12">
        <v>1</v>
      </c>
      <c r="M457" s="5">
        <f>+J456-M456</f>
        <v>59349631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94.505011207031032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-356008374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61549307</v>
      </c>
      <c r="E463" s="5">
        <v>65963604.814599991</v>
      </c>
      <c r="F463" s="13">
        <v>-6.6920202845296206E-2</v>
      </c>
      <c r="G463" s="5">
        <v>-4414297.8145999908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864922699</v>
      </c>
      <c r="E464" s="5">
        <v>871631985.86339974</v>
      </c>
      <c r="F464" s="13">
        <v>-7.6973848736819894E-3</v>
      </c>
      <c r="G464" s="5">
        <v>-6709286.8634023666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61549307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0.13159118224654204</v>
      </c>
      <c r="AH472" s="21">
        <f>+K457-AG472</f>
        <v>0.86840881775345791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0.13159118224654204</v>
      </c>
      <c r="AO545" s="59">
        <f>+AP545-AN545</f>
        <v>0.86840881775345791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8924668120.8697128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2384668120.8697128</v>
      </c>
      <c r="D588" s="2">
        <f>+GETPIVOTDATA(" PPTO TOTAL",$C$583)-GETPIVOTDATA(" PROYECCION COMPRA",$C$583)</f>
        <v>1763449813.552454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30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0.49180327868852458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31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4.261363636363636E-2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30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0.46875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4.261363636363636E-2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30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0.45454545454545453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36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4.261363636363636E-2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30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0.44117647058823528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4.261363636363636E-2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30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0.41666666666666669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42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4.261363636363636E-2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30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0.41095890410958902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4.261363636363636E-2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30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0.40540540540540543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4.261363636363636E-2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30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0.4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45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4.261363636363636E-2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30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0.38961038961038963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47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4.261363636363636E-2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30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0.38461538461538464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48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4.261363636363636E-2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30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0.379746835443038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49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4.261363636363636E-2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30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0.37037037037037035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51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4.261363636363636E-2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30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0.36585365853658536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52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4.261363636363636E-2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30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0.36144578313253012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4.261363636363636E-2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30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0.35294117647058826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55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4.261363636363636E-2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30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0.34482758620689657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57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4.261363636363636E-2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30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0.34090909090909088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58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4.261363636363636E-2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30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0.33707865168539325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59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4.261363636363636E-2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30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0.32608695652173914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62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4.261363636363636E-2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30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0.32258064516129031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63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4.261363636363636E-2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30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0.31914893617021278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64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4.261363636363636E-2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30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0.31578947368421051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65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4.261363636363636E-2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30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0.3125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66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4.261363636363636E-2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30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0.30612244897959184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68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4.261363636363636E-2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30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0.3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70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4.261363636363636E-2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30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0.29411764705882354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72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4.261363636363636E-2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30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0.29126213592233008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73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4.261363636363636E-2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30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0.2857142857142857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75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4.261363636363636E-2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30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0.28037383177570091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77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4.261363636363636E-2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30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0.27777777777777779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78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4.261363636363636E-2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30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0.27272727272727271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80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4.261363636363636E-2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30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0.27027027027027029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81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4.261363636363636E-2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30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0.26785714285714285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82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4.261363636363636E-2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30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0.26315789473684209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84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4.261363636363636E-2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30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0.25862068965517243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86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4.261363636363636E-2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30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0.25641025641025639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87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4.261363636363636E-2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30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0.25423728813559321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4.261363636363636E-2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30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0.24793388429752067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4.261363636363636E-2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30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0.24193548387096775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4.261363636363636E-2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30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0.24193548387096775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4.261363636363636E-2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30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0.24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4.261363636363636E-2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30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0.23809523809523808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4.261363636363636E-2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30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0.23255813953488372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99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4.261363636363636E-2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30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0.22900763358778625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101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4.261363636363636E-2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30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0.22556390977443608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103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4.261363636363636E-2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30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0.22222222222222221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105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4.261363636363636E-2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30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0.22058823529411764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106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4.261363636363636E-2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30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0.21739130434782608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108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4.261363636363636E-2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30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0.21428571428571427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110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4.261363636363636E-2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30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0.20979020979020979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113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4.261363636363636E-2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30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0.20689655172413793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115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4.261363636363636E-2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30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0.20689655172413793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115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4.261363636363636E-2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30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0.20270270270270271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118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4.261363636363636E-2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30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0.2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120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4.261363636363636E-2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30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0.19607843137254902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123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4.261363636363636E-2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30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0.19354838709677419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125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4.261363636363636E-2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30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0.189873417721519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128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4.261363636363636E-2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30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0.18867924528301888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129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4.261363636363636E-2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30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0.18633540372670807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131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4.261363636363636E-2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30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0.18518518518518517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132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4.261363636363636E-2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30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0.18404907975460122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133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4.261363636363636E-2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30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0.18181818181818182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135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4.261363636363636E-2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30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0.17857142857142858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138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4.261363636363636E-2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30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0.17647058823529413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140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4.261363636363636E-2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30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0.17341040462427745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143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4.261363636363636E-2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30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0.17142857142857143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145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4.261363636363636E-2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30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0.16949152542372881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147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4.261363636363636E-2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30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0.16853932584269662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148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4.261363636363636E-2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30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0.16666666666666666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150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4.261363636363636E-2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30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0.16574585635359115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151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4.261363636363636E-2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30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0.16393442622950818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153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4.261363636363636E-2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30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0.16216216216216217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155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4.261363636363636E-2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30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0.15957446808510639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158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4.261363636363636E-2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30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0.15873015873015872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159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4.261363636363636E-2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30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0.15706806282722513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161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4.261363636363636E-2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30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0.15625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162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4.261363636363636E-2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30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0.15544041450777202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163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4.261363636363636E-2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30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0.15384615384615385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165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4.261363636363636E-2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30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0.15151515151515152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168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4.261363636363636E-2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30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0.15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170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4.261363636363636E-2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30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0.14925373134328357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171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4.261363636363636E-2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30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0.14778325123152711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173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4.261363636363636E-2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30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0.14563106796116504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176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4.261363636363636E-2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30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0.14563106796116504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176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4.261363636363636E-2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30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0.14423076923076922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178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4.261363636363636E-2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30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0.14285714285714285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180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4.261363636363636E-2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30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0.14084507042253522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183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4.261363636363636E-2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30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0.14084507042253522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183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4.261363636363636E-2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30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0.13953488372093023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185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4.261363636363636E-2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30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0.13761467889908258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188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4.261363636363636E-2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30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0.13698630136986301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189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4.261363636363636E-2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30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0.13636363636363635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190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4.261363636363636E-2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30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0.13452914798206278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193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4.261363636363636E-2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30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0.13333333333333333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195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4.261363636363636E-2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30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0.13274336283185842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196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4.261363636363636E-2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30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0.13215859030837004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197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4.261363636363636E-2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30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0.12987012987012986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201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4.261363636363636E-2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30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0.12931034482758622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202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4.261363636363636E-2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30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0.12875536480686695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203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4.261363636363636E-2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30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0.1276595744680851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205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4.261363636363636E-2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30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0.12605042016806722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208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4.261363636363636E-2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30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0.12552301255230125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209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4.261363636363636E-2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30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0.125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210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4.261363636363636E-2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30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0.12345679012345678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213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4.261363636363636E-2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30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0.12244897959183673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215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4.261363636363636E-2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30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0.12195121951219512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216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4.261363636363636E-2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30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0.12096774193548387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218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4.261363636363636E-2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30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0.11952191235059761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221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4.261363636363636E-2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30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0.11857707509881422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223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4.261363636363636E-2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30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0.11857707509881422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223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4.261363636363636E-2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30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0.11673151750972763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227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4.261363636363636E-2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30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0.11627906976744186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228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4.261363636363636E-2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30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0.11583011583011583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229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4.261363636363636E-2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30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0.11450381679389313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232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4.261363636363636E-2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30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0.11320754716981132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235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4.261363636363636E-2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30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0.11235955056179775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237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4.261363636363636E-2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30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0.11152416356877323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239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4.261363636363636E-2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30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241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4.261363636363636E-2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30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0.11029411764705882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242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4.261363636363636E-2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30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0.11029411764705882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242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4.261363636363636E-2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30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0.10989010989010989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243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4.261363636363636E-2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30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0.10909090909090909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245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4.261363636363636E-2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30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0.10830324909747292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247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4.261363636363636E-2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30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0.1079136690647482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248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4.261363636363636E-2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30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0.10676156583629894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251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4.261363636363636E-2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30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0.10600706713780919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253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4.261363636363636E-2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30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0.10563380281690141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254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4.261363636363636E-2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30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0.10452961672473868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257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4.261363636363636E-2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30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0.10309278350515463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261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4.261363636363636E-2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30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0.10309278350515463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261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4.261363636363636E-2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30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0.10309278350515463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261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4.261363636363636E-2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30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0.10238907849829351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263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4.261363636363636E-2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30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0.10204081632653061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264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4.261363636363636E-2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30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0.10169491525423729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265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4.261363636363636E-2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30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0.10067114093959731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268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4.261363636363636E-2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30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9.9667774086378738E-2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271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4.261363636363636E-2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30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9.9009900990099015E-2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273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4.261363636363636E-2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30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9.8360655737704916E-2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275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4.261363636363636E-2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30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9.7719869706840393E-2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277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4.261363636363636E-2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30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9.7402597402597407E-2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278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4.261363636363636E-2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30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9.6774193548387094E-2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280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4.261363636363636E-2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30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9.5846645367412137E-2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283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4.261363636363636E-2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30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9.49367088607595E-2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286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4.261363636363636E-2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30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9.4339622641509441E-2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288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4.261363636363636E-2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30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9.4043887147335428E-2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289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4.261363636363636E-2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30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9.3457943925233641E-2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291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4.261363636363636E-2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30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9.2879256965944276E-2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293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4.261363636363636E-2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30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9.2307692307692313E-2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295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4.261363636363636E-2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30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9.1463414634146339E-2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298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4.261363636363636E-2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30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9.0634441087613288E-2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301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4.261363636363636E-2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30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9.036144578313253E-2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302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4.261363636363636E-2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30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9.0090090090090086E-2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303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4.261363636363636E-2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30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8.9020771513353122E-2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307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4.261363636363636E-2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30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8.8495575221238937E-2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309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4.261363636363636E-2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30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8.8235294117647065E-2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310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4.261363636363636E-2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30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8.7463556851311949E-2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313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4.261363636363636E-2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30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8.6705202312138727E-2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316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4.261363636363636E-2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30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8.645533141210375E-2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317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4.261363636363636E-2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30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8.5959885386819479E-2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319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4.261363636363636E-2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30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8.4985835694050993E-2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323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4.261363636363636E-2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30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8.4745762711864403E-2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324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4.261363636363636E-2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30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8.4507042253521125E-2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325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4.261363636363636E-2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30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8.3798882681564241E-2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328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4.261363636363636E-2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30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8.3102493074792241E-2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331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4.261363636363636E-2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30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8.2644628099173556E-2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333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4.261363636363636E-2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30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8.2191780821917804E-2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335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4.261363636363636E-2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30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8.1743869209809264E-2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337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4.261363636363636E-2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30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8.1521739130434784E-2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338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4.261363636363636E-2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30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8.1081081081081086E-2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340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4.261363636363636E-2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30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8.0428954423592491E-2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343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4.261363636363636E-2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30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7.9787234042553196E-2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346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4.261363636363636E-2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30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7.9365079365079361E-2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348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4.261363636363636E-2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30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7.9155672823219003E-2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349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4.261363636363636E-2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30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7.874015748031496E-2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351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4.261363636363636E-2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30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7.8328981723237601E-2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353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4.261363636363636E-2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30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7.792207792207792E-2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355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4.261363636363636E-2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30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7.7319587628865982E-2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358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4.261363636363636E-2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30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7.6726342710997444E-2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361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4.261363636363636E-2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30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7.6530612244897961E-2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362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4.261363636363636E-2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30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7.6335877862595422E-2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363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4.261363636363636E-2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30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7.5566750629722929E-2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367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4.261363636363636E-2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30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7.5187969924812026E-2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369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4.261363636363636E-2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30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7.4999999999999997E-2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370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4.261363636363636E-2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30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7.4441687344913146E-2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373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4.261363636363636E-2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30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7.3891625615763554E-2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376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4.261363636363636E-2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30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7.3710073710073709E-2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377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4.261363636363636E-2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30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7.3349633251833746E-2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379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4.261363636363636E-2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30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7.2639225181598058E-2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383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4.261363636363636E-2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30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7.2463768115942032E-2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384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4.261363636363636E-2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30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7.2289156626506021E-2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385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4.261363636363636E-2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30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7.1770334928229665E-2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388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4.261363636363636E-2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30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7.1258907363420429E-2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391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4.261363636363636E-2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30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7.0921985815602842E-2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393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4.261363636363636E-2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30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7.0588235294117646E-2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395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4.261363636363636E-2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30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7.0257611241217793E-2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397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4.261363636363636E-2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30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7.0093457943925228E-2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398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4.261363636363636E-2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30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6.9767441860465115E-2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400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4.261363636363636E-2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30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6.9284064665127015E-2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403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4.261363636363636E-2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30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6.8807339449541288E-2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406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4.261363636363636E-2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30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6.8493150684931503E-2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408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4.261363636363636E-2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30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6.8337129840546698E-2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409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4.261363636363636E-2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30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6.8027210884353748E-2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411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4.261363636363636E-2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30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6.8027210884353748E-2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411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4.261363636363636E-2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30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6.772009029345373E-2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413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4.261363636363636E-2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30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6.7114093959731544E-2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417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4.261363636363636E-2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30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6.6666666666666666E-2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420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4.261363636363636E-2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30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6.6518847006651879E-2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421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4.261363636363636E-2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30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6.637168141592921E-2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422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4.261363636363636E-2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30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6.5934065934065936E-2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425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4.261363636363636E-2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30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6.5645514223194742E-2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427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4.261363636363636E-2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30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6.535947712418301E-2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429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4.261363636363636E-2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30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6.4935064935064929E-2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432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4.261363636363636E-2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30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6.4794816414686832E-2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433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4.261363636363636E-2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30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6.4655172413793108E-2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434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4.261363636363636E-2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30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6.4516129032258063E-2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435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4.261363636363636E-2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30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6.3965884861407252E-2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439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4.261363636363636E-2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30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6.3694267515923567E-2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441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4.261363636363636E-2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30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6.3559322033898302E-2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442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4.261363636363636E-2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30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6.3291139240506333E-2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444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4.261363636363636E-2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30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6.3157894736842107E-2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445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4.261363636363636E-2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30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6.3025210084033612E-2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446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4.261363636363636E-2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30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6.2761506276150625E-2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448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4.261363636363636E-2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30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6.2370062370062374E-2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451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4.261363636363636E-2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30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6.2111801242236024E-2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453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4.261363636363636E-2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30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6.1855670103092786E-2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455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4.261363636363636E-2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30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6.1728395061728392E-2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456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4.261363636363636E-2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30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6.1601642710472276E-2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457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4.261363636363636E-2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30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6.1349693251533742E-2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459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4.261363636363636E-2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30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6.1349693251533742E-2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459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4.261363636363636E-2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30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6.1224489795918366E-2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460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4.261363636363636E-2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30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6.1099796334012219E-2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461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4.261363636363636E-2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30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6.0851926977687626E-2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463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4.261363636363636E-2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30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6.0362173038229376E-2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467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4.261363636363636E-2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30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6.0120240480961921E-2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469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4.261363636363636E-2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30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0.06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470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4.261363636363636E-2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30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0.06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470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4.261363636363636E-2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30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5.9880239520958084E-2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471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4.261363636363636E-2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30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5.9642147117296221E-2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473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4.261363636363636E-2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30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5.9405940594059403E-2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475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4.261363636363636E-2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30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5.905511811023622E-2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478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4.261363636363636E-2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30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5.8708414872798431E-2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481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4.261363636363636E-2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30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5.859375E-2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482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4.261363636363636E-2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30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5.8479532163742687E-2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483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4.261363636363636E-2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30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5.8027079303675046E-2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487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4.261363636363636E-2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30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5.7803468208092484E-2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489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4.261363636363636E-2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30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5.7692307692307696E-2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490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4.261363636363636E-2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30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5.736137667304015E-2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493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4.261363636363636E-2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30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5.7034220532319393E-2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496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4.261363636363636E-2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30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5.6925996204933584E-2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497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4.261363636363636E-2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30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5.6710775047258979E-2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499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4.261363636363636E-2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30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5.6285178236397747E-2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503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4.261363636363636E-2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30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5.6179775280898875E-2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504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4.261363636363636E-2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30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5.6074766355140186E-2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505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4.261363636363636E-2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30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5.5762081784386616E-2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508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4.261363636363636E-2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30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5.545286506469501E-2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511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4.261363636363636E-2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30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5.5248618784530384E-2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513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4.261363636363636E-2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30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5.5045871559633031E-2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515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4.261363636363636E-2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30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5.4844606946983544E-2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517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4.261363636363636E-2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30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5.4744525547445258E-2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518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4.261363636363636E-2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30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5.4545454545454543E-2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520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4.261363636363636E-2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30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5.4249547920433995E-2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523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4.261363636363636E-2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30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5.3956834532374098E-2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526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4.261363636363636E-2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30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5.3763440860215055E-2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528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4.261363636363636E-2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30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5.3667262969588549E-2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529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4.261363636363636E-2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30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5.3475935828877004E-2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531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4.261363636363636E-2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30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5.328596802841918E-2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533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4.261363636363636E-2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30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5.3097345132743362E-2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535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4.261363636363636E-2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30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5.2816901408450703E-2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538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4.261363636363636E-2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30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5.2539404553415062E-2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541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4.261363636363636E-2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30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5.2447552447552448E-2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542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4.261363636363636E-2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30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5.2356020942408377E-2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543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4.261363636363636E-2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30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5.1993067590987867E-2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547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4.261363636363636E-2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30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5.181347150259067E-2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549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4.261363636363636E-2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30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5.1724137931034482E-2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550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4.261363636363636E-2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30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5.1457975986277875E-2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553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4.261363636363636E-2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30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5.1194539249146756E-2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556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4.261363636363636E-2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30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5.1107325383304938E-2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557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4.261363636363636E-2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30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5.0933786078098474E-2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559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4.261363636363636E-2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30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5.0590219224283306E-2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563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4.261363636363636E-2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30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5.0505050505050504E-2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564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4.261363636363636E-2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30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5.0420168067226892E-2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565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4.261363636363636E-2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30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5.016722408026756E-2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568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4.261363636363636E-2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30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4.9916805324459232E-2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571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4.261363636363636E-2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30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4.975124378109453E-2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573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4.261363636363636E-2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30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4.9586776859504134E-2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575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4.261363636363636E-2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30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4.9423393739703461E-2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577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4.261363636363636E-2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30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4.9342105263157895E-2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578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4.261363636363636E-2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30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4.9180327868852458E-2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580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4.261363636363636E-2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30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4.8939641109298535E-2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583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4.261363636363636E-2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30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4.8701298701298704E-2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586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4.261363636363636E-2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30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4.8543689320388349E-2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588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4.261363636363636E-2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30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4.8465266558966075E-2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589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4.261363636363636E-2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30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4.8309178743961352E-2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591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4.261363636363636E-2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30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4.8154093097913325E-2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593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4.261363636363636E-2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30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4.8000000000000001E-2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595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4.261363636363636E-2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30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4.7770700636942678E-2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598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4.261363636363636E-2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30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4.7543581616481777E-2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601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4.261363636363636E-2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30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4.746835443037975E-2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602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4.261363636363636E-2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30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4.7393364928909949E-2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603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4.261363636363636E-2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30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4.709576138147567E-2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607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4.261363636363636E-2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30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4.6948356807511735E-2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609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4.261363636363636E-2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30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4.6875E-2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610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4.261363636363636E-2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30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4.6656298600311043E-2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613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4.261363636363636E-2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30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4.6439628482972138E-2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616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4.261363636363636E-2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30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4.6367851622874809E-2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617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4.261363636363636E-2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30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4.6224961479198766E-2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619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4.261363636363636E-2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30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4.5941807044410414E-2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623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4.261363636363636E-2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30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4.5871559633027525E-2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624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4.261363636363636E-2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30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4.5801526717557252E-2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625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4.261363636363636E-2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30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4.5592705167173252E-2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628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4.261363636363636E-2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30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4.5385779122541603E-2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631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4.261363636363636E-2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30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4.5248868778280542E-2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633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4.261363636363636E-2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30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4.5112781954887216E-2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635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4.261363636363636E-2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30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4.4977511244377814E-2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637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4.261363636363636E-2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30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4.4910179640718563E-2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638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4.261363636363636E-2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30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4.4776119402985072E-2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640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4.261363636363636E-2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30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4.4576523031203567E-2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643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4.261363636363636E-2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30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4.4378698224852069E-2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646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4.261363636363636E-2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30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4.4247787610619468E-2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648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4.261363636363636E-2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30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4.4182621502209134E-2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649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4.261363636363636E-2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30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4.405286343612335E-2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651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4.261363636363636E-2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30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4.3923865300146414E-2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653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4.261363636363636E-2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30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4.3795620437956206E-2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655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4.261363636363636E-2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30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4.3604651162790699E-2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658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4.261363636363636E-2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30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4.3415340086830678E-2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661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4.261363636363636E-2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30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4.3352601156069363E-2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662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4.261363636363636E-2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30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4.3290043290043288E-2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663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4.261363636363636E-2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30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4.3103448275862072E-2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666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4.261363636363636E-2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30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4.3103448275862072E-2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666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4.261363636363636E-2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30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4.3103448275862072E-2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666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4.261363636363636E-2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30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4.2979942693409739E-2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668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4.261363636363636E-2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30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4.2918454935622317E-2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669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4.261363636363636E-2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30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4.2857142857142858E-2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670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4.261363636363636E-2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30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4.2735042735042736E-2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672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4.261363636363636E-2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30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4.261363636363636E-2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674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4.261363636363636E-2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30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4.261363636363636E-2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674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4.261363636363636E-2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30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4.261363636363636E-2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674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4.261363636363636E-2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30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4.261363636363636E-2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674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4.261363636363636E-2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30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4.261363636363636E-2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674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4.261363636363636E-2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30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4.261363636363636E-2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674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4.261363636363636E-2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30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4.261363636363636E-2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674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4.261363636363636E-2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30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4.261363636363636E-2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674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4.261363636363636E-2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30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4.261363636363636E-2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674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4.261363636363636E-2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30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4.261363636363636E-2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674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4.261363636363636E-2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30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4.261363636363636E-2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674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4.261363636363636E-2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30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4.261363636363636E-2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674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4.261363636363636E-2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30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4.261363636363636E-2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674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4.261363636363636E-2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30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4.261363636363636E-2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674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4.261363636363636E-2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30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4.261363636363636E-2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674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4.261363636363636E-2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30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4.261363636363636E-2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674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4.261363636363636E-2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30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4.261363636363636E-2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674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4.261363636363636E-2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30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4.261363636363636E-2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674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4.261363636363636E-2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30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4.261363636363636E-2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674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4.261363636363636E-2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30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4.261363636363636E-2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674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4.261363636363636E-2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30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4.261363636363636E-2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674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4.261363636363636E-2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30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4.261363636363636E-2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674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4.261363636363636E-2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30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4.261363636363636E-2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674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4.261363636363636E-2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4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5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5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1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1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1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4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1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0.86499999999999999</v>
      </c>
      <c r="F40" s="1">
        <v>46119</v>
      </c>
      <c r="G40" s="1">
        <v>46119</v>
      </c>
      <c r="H40" s="1">
        <v>46182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0.06</v>
      </c>
      <c r="AB40" s="7">
        <v>0.54545454545454541</v>
      </c>
      <c r="AC40" s="7">
        <v>0.27272727272727271</v>
      </c>
      <c r="AD40" s="7">
        <v>0.27272727272727271</v>
      </c>
      <c r="AE40" s="7">
        <v>0</v>
      </c>
      <c r="AF40" s="7">
        <v>0</v>
      </c>
      <c r="AG40" s="7">
        <v>0</v>
      </c>
      <c r="AH40" s="7">
        <v>0.29499999999999987</v>
      </c>
      <c r="AI40" s="7">
        <v>0.79729729729729693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5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13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0.74</v>
      </c>
      <c r="F43" s="1">
        <v>46129</v>
      </c>
      <c r="G43" s="1">
        <v>46129</v>
      </c>
      <c r="H43" s="1">
        <v>46182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0.20999999999999991</v>
      </c>
      <c r="AI43" s="7">
        <v>0.56756756756756732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8.1081081081081058E-2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4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11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6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14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13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0.91499999999999981</v>
      </c>
      <c r="F50" s="1">
        <v>46134</v>
      </c>
      <c r="G50" s="1">
        <v>46134</v>
      </c>
      <c r="H50" s="1">
        <v>46182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0.3249999999999999</v>
      </c>
      <c r="AI50" s="7">
        <v>0.87837837837837807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0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0.80500000000000005</v>
      </c>
      <c r="F51" s="1">
        <v>46136</v>
      </c>
      <c r="G51" s="1">
        <v>46136</v>
      </c>
      <c r="H51" s="1">
        <v>46182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6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20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11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5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20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11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8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6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11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6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11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5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0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6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0.86499999999999988</v>
      </c>
      <c r="F70" s="1">
        <v>46154</v>
      </c>
      <c r="G70" s="1">
        <v>46156</v>
      </c>
      <c r="H70" s="1">
        <v>46182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0.27499999999999991</v>
      </c>
      <c r="AI70" s="7">
        <v>0.74324324324324309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0.59</v>
      </c>
      <c r="F71" s="1">
        <v>46154</v>
      </c>
      <c r="G71" s="1">
        <v>46158</v>
      </c>
      <c r="H71" s="1">
        <v>46182</v>
      </c>
      <c r="I71" s="1">
        <v>46190</v>
      </c>
      <c r="J71">
        <v>0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0.66999999999999993</v>
      </c>
      <c r="F72" s="1">
        <v>46155</v>
      </c>
      <c r="G72" s="1">
        <v>46156</v>
      </c>
      <c r="H72" s="1">
        <v>46182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0.13999999999999996</v>
      </c>
      <c r="AI72" s="7">
        <v>0.37837837837837834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4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0.78500000000000003</v>
      </c>
      <c r="F74" s="1">
        <v>46156</v>
      </c>
      <c r="G74" s="1">
        <v>46167</v>
      </c>
      <c r="H74" s="1">
        <v>46181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0.19499999999999992</v>
      </c>
      <c r="AI74" s="7">
        <v>0.52702702702702686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0.59</v>
      </c>
      <c r="F75" s="1">
        <v>46156</v>
      </c>
      <c r="G75" s="1">
        <v>46161</v>
      </c>
      <c r="H75" s="1">
        <v>46182</v>
      </c>
      <c r="I75" s="1">
        <v>46192</v>
      </c>
      <c r="J75">
        <v>0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5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0.6</v>
      </c>
      <c r="F77" s="1">
        <v>46157</v>
      </c>
      <c r="G77" s="1">
        <v>46169</v>
      </c>
      <c r="H77" s="1">
        <v>46182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4.9999999999999982E-2</v>
      </c>
      <c r="AI77" s="7">
        <v>0.13513513513513509</v>
      </c>
      <c r="AJ77" s="7">
        <v>0</v>
      </c>
      <c r="AK77" s="7">
        <v>5.4054054054054029E-2</v>
      </c>
      <c r="AL77" s="7">
        <v>0</v>
      </c>
      <c r="AM77" s="7">
        <v>8.1081081081081058E-2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0.7649999999999999</v>
      </c>
      <c r="F78" s="1">
        <v>46160</v>
      </c>
      <c r="G78" s="1">
        <v>46168</v>
      </c>
      <c r="H78" s="1">
        <v>46182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0.17499999999999996</v>
      </c>
      <c r="AI78" s="7">
        <v>0.47297297297297286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5.4054054054054029E-2</v>
      </c>
      <c r="AV78" s="7">
        <v>0</v>
      </c>
      <c r="AW78" s="7">
        <v>0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6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0.63</v>
      </c>
      <c r="F80" s="1">
        <v>46161</v>
      </c>
      <c r="G80" s="1">
        <v>46162</v>
      </c>
      <c r="H80" s="1">
        <v>46182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0.12999999999999998</v>
      </c>
      <c r="AI80" s="7">
        <v>0.35135135135135126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0.80500000000000005</v>
      </c>
      <c r="F81" s="1">
        <v>46161</v>
      </c>
      <c r="G81" s="1">
        <v>46168</v>
      </c>
      <c r="H81" s="1">
        <v>46182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11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4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5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6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6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5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5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4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0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0.23</v>
      </c>
      <c r="F92" s="1">
        <v>46170</v>
      </c>
      <c r="G92" s="1">
        <v>46181</v>
      </c>
      <c r="H92" s="1">
        <v>46182</v>
      </c>
      <c r="I92" s="1">
        <v>46206</v>
      </c>
      <c r="J92">
        <v>0</v>
      </c>
      <c r="K92" s="1"/>
      <c r="L92" s="7">
        <v>0.23</v>
      </c>
      <c r="M92" s="7">
        <v>0.53488372093023262</v>
      </c>
      <c r="N92" s="7">
        <v>0.27906976744186046</v>
      </c>
      <c r="O92" s="7">
        <v>0</v>
      </c>
      <c r="P92" s="7">
        <v>0.2558139534883721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20-29%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46182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46182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1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4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1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46182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46182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46182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46182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46182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46182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46182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46182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46182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46182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46182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46182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46182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46182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46182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46182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46182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46182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46182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46182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46182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46182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46182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46182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46182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46182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46182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46182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46182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46182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46182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46182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46182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46182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46182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46182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46182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46182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46182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46182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46182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46182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46182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46182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46182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46182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46182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46182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46182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46182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46182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46182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46182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46182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46182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46182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46182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46182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46182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46182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46182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46182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46182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46182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46182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46182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46182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46182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46182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46182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46182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46182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46182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46182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46182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46182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46182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46182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46182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46182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46182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46182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46182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46182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46182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46182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46182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46182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46182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46182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46182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46182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46182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46182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46182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46182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46182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46182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46182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46182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46182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46182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46182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46182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46182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46182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46182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46182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46182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46182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46182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46182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46182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46182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46182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46182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46182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46182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46182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46182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46182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46182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46182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46182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46182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46182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46182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46182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46182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46182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46182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46182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46182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46182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46182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46182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46182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46182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46182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46182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46182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46182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46182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46182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46182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46182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46182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46182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46182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46182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46182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46182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46182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46182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46182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46182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46182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46182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46182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46182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46182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46182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46182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46182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46182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46182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46182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46182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46182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46182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46182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46182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46182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46182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46182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46182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46182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46182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46182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46182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46182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46182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46182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46182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46182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46182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46182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46182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46182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46182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46182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46182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46182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46182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46182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46182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46182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46182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46182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46182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46182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46182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46182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46182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46182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46182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46182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46182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46182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46182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46182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46182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46182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46182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46182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46182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46182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46182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46182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46182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46182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46182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46182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46182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46182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46182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46182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46182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46182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46182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46182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46182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46182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46182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46182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46182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46182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46182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46182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46182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46182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46182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46182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46182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46182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46182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46182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46182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46182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46182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46182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46182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46182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46182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46182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46182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46182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46182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46182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46182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46182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46182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46182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46182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46182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46182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46182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46182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46182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46182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46182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46182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46182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46182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46182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46182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46182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46182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46182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46182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46182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46182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46182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46182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46182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46182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46182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46182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46182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46182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46182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46182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46182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46182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46182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46182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46182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46182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46182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46182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46182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46182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46182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46182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46182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46182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46182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46182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46182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46182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46182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46182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46182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46182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46182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46182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46182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46182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46182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46182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46182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46182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46182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46182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46182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46182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46182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46182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46182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46182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46182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46182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46182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46182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46182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46182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46182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46182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46182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46182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46182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46182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46182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46182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46182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46182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46182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46182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46182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46182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46182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46182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46182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46182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46182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46182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46182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46182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46182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46182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46182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46182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46182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46182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46182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46182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46182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46182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46182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46182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46182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46182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46182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46182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46182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46182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46182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46182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46182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46182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46182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46182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46182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46182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46182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46182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46182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46182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46182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46182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46182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46182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46182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46182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46182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46182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46182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46182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46182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46182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46182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46182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46182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46182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46182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46182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46182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46182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46182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46182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46182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46182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46182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46182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46182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46182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46182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46182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46182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46182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46182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46182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46182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46182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46182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46182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46182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46182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46182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46182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46182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46182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46182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46182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46182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46182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46182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46182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46182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46182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46182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46182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46182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46182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46182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46182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46182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46182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46182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46182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46182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46182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46182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46182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46182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46182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46182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46182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46182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46182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46182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46182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46182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46182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46182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46182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46182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46182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46182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46182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46182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46182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46182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46182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46182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46182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46182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46182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46182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46182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46182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46182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46182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46182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46182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46182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46182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46182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46182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46182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46182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46182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46182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46182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46182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46182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46182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46182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46182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46182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46182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46182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46182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46182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46182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46182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46182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46182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46182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46182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46182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46182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46182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46182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46182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46182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46182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46182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46182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46182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46182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46182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46182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46182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46182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46182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46182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46182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46182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46182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46182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46182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46182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46182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46182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46182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46182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46182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46182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46182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46182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46182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46182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46182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46182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46182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46182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46182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46182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46182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46182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46182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46182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46182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46182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46182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46182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46182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46182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46182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46182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46182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46182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46182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46182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46182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46182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46182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46182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46182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46182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46182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46182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46182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46182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46182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46182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46182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46182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46182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46182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46182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46182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46182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46182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46182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46182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46182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46182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46182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46182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46182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46182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46182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46182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46182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46182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46182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46182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46182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46182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46182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46182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46182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46182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46182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46182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46182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4" workbookViewId="0">
      <selection activeCell="I115" sqref="I11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0</v>
      </c>
      <c r="N115" s="6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0</v>
      </c>
      <c r="N116" s="6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90" zoomScaleNormal="9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80">
        <v>30</v>
      </c>
      <c r="H4" s="80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80">
        <v>0</v>
      </c>
      <c r="U4" s="80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0">
        <v>0</v>
      </c>
      <c r="H5" s="80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80">
        <v>0</v>
      </c>
      <c r="U5" s="80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0">
        <v>8</v>
      </c>
      <c r="H6" s="80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80">
        <v>0</v>
      </c>
      <c r="U6" s="80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0">
        <v>9</v>
      </c>
      <c r="H7" s="80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0">
        <v>1</v>
      </c>
      <c r="U7" s="80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0">
        <v>3</v>
      </c>
      <c r="H8" s="80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80">
        <v>1</v>
      </c>
      <c r="U8" s="80">
        <v>19</v>
      </c>
      <c r="X8" t="s">
        <v>1585</v>
      </c>
      <c r="Y8">
        <f>+COUNTIF(AVANCE[% AVANCE],100%)</f>
        <v>30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0">
        <v>10</v>
      </c>
      <c r="H9" s="80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80">
        <v>2</v>
      </c>
      <c r="U9" s="80">
        <v>22</v>
      </c>
      <c r="X9" t="s">
        <v>1586</v>
      </c>
      <c r="Y9">
        <f>+Y7-Y8</f>
        <v>674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0">
        <v>0</v>
      </c>
      <c r="H10" s="8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80">
        <v>1</v>
      </c>
      <c r="U10" s="80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80">
        <v>8</v>
      </c>
      <c r="H11" s="80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0.31914893617021278</v>
      </c>
      <c r="S11" s="39">
        <v>46150</v>
      </c>
      <c r="T11" s="80">
        <v>2</v>
      </c>
      <c r="U11" s="80">
        <v>25</v>
      </c>
      <c r="X11" t="s">
        <v>1588</v>
      </c>
      <c r="Y11" s="42">
        <f>+Y9/Y10</f>
        <v>88.684210526315795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80">
        <v>6</v>
      </c>
      <c r="H12" s="80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0.68085106382978722</v>
      </c>
      <c r="S12" s="39">
        <v>46151</v>
      </c>
      <c r="T12" s="80">
        <v>2</v>
      </c>
      <c r="U12" s="80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80">
        <v>2</v>
      </c>
      <c r="H13" s="80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0">
        <v>2</v>
      </c>
      <c r="U13" s="80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0">
        <v>3</v>
      </c>
      <c r="U14" s="80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0">
        <v>3</v>
      </c>
      <c r="U15" s="80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0">
        <v>5</v>
      </c>
      <c r="U16" s="80">
        <v>30</v>
      </c>
      <c r="W16" s="9" t="s">
        <v>114</v>
      </c>
      <c r="X16" s="80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0">
        <v>4</v>
      </c>
      <c r="U17" s="80">
        <v>24</v>
      </c>
      <c r="W17" s="9" t="s">
        <v>150</v>
      </c>
      <c r="X17" s="80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0">
        <v>6</v>
      </c>
      <c r="U18" s="80">
        <v>24</v>
      </c>
      <c r="W18" s="9" t="s">
        <v>75</v>
      </c>
      <c r="X18" s="80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0">
        <v>3</v>
      </c>
      <c r="U19" s="80">
        <v>24</v>
      </c>
      <c r="W19" s="9" t="s">
        <v>123</v>
      </c>
      <c r="X19" s="80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0">
        <v>3</v>
      </c>
      <c r="U20" s="80">
        <v>24</v>
      </c>
      <c r="W20" s="9" t="s">
        <v>198</v>
      </c>
      <c r="X20" s="8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0">
        <v>4</v>
      </c>
      <c r="U21" s="80">
        <v>24</v>
      </c>
      <c r="W21" s="9" t="s">
        <v>200</v>
      </c>
      <c r="X21" s="80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0">
        <v>5</v>
      </c>
      <c r="U22" s="80">
        <v>25</v>
      </c>
      <c r="W22" s="9" t="s">
        <v>835</v>
      </c>
      <c r="X22" s="80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0">
        <v>6</v>
      </c>
      <c r="U23" s="80">
        <v>25</v>
      </c>
      <c r="W23" s="9" t="s">
        <v>836</v>
      </c>
      <c r="X23" s="80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0">
        <v>6</v>
      </c>
      <c r="U24" s="80">
        <v>25</v>
      </c>
      <c r="W24" s="9" t="s">
        <v>176</v>
      </c>
      <c r="X24" s="80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0">
        <v>8</v>
      </c>
      <c r="U25" s="80">
        <v>27</v>
      </c>
      <c r="W25" s="9" t="s">
        <v>837</v>
      </c>
      <c r="X25" s="80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0">
        <v>8</v>
      </c>
      <c r="U26" s="80">
        <v>27</v>
      </c>
      <c r="W26" s="9" t="s">
        <v>224</v>
      </c>
      <c r="X26" s="80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0">
        <v>8</v>
      </c>
      <c r="U27" s="80">
        <v>27</v>
      </c>
      <c r="W27" s="9" t="s">
        <v>227</v>
      </c>
      <c r="X27" s="80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0">
        <v>9</v>
      </c>
      <c r="U28" s="80">
        <v>29</v>
      </c>
      <c r="W28" s="9" t="s">
        <v>838</v>
      </c>
      <c r="X28" s="80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0">
        <v>9</v>
      </c>
      <c r="U29" s="80">
        <v>31</v>
      </c>
      <c r="W29" s="9" t="s">
        <v>839</v>
      </c>
      <c r="X29" s="80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0">
        <v>10</v>
      </c>
      <c r="U30" s="80">
        <v>29</v>
      </c>
      <c r="W30" s="9" t="s">
        <v>840</v>
      </c>
      <c r="X30" s="8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0">
        <v>12</v>
      </c>
      <c r="U31" s="80">
        <v>31</v>
      </c>
      <c r="W31" s="9" t="s">
        <v>841</v>
      </c>
      <c r="X31" s="80">
        <v>0</v>
      </c>
      <c r="AF31" s="76"/>
      <c r="AG31" s="76"/>
      <c r="AH31" s="76"/>
      <c r="AI31" s="76"/>
      <c r="AJ31" s="76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0">
        <v>8</v>
      </c>
      <c r="U32" s="80">
        <v>33</v>
      </c>
      <c r="W32" s="9" t="s">
        <v>842</v>
      </c>
      <c r="X32" s="80">
        <v>0</v>
      </c>
      <c r="AF32" s="76"/>
      <c r="AG32" s="76"/>
      <c r="AH32" s="76"/>
      <c r="AI32" s="76"/>
      <c r="AJ32" s="76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0">
        <v>8</v>
      </c>
      <c r="U33" s="80">
        <v>33</v>
      </c>
      <c r="W33" s="9" t="s">
        <v>843</v>
      </c>
      <c r="X33" s="80">
        <v>0</v>
      </c>
      <c r="AF33" s="76"/>
      <c r="AG33" s="76"/>
      <c r="AH33" s="76"/>
      <c r="AI33" s="76"/>
      <c r="AJ33" s="76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0">
        <v>8</v>
      </c>
      <c r="U34" s="80">
        <v>33</v>
      </c>
      <c r="W34" s="9" t="s">
        <v>844</v>
      </c>
      <c r="X34" s="80">
        <v>0</v>
      </c>
      <c r="AF34" s="76"/>
      <c r="AG34" s="76"/>
      <c r="AH34" s="76"/>
      <c r="AI34" s="76"/>
      <c r="AJ34" s="76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80">
        <v>9</v>
      </c>
      <c r="U35" s="80">
        <v>33</v>
      </c>
      <c r="W35" s="9" t="s">
        <v>845</v>
      </c>
      <c r="X35" s="80">
        <v>0</v>
      </c>
      <c r="AF35" s="77"/>
      <c r="AG35" s="77"/>
      <c r="AH35" s="77"/>
      <c r="AI35" s="77"/>
      <c r="AJ35" s="77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80">
        <v>11</v>
      </c>
      <c r="U36" s="80">
        <v>33</v>
      </c>
      <c r="W36" s="9" t="s">
        <v>846</v>
      </c>
      <c r="X36" s="80">
        <v>0</v>
      </c>
      <c r="AF36" s="77"/>
      <c r="AG36" s="77"/>
      <c r="AH36" s="77"/>
      <c r="AI36" s="77"/>
      <c r="AJ36" s="77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80">
        <v>11</v>
      </c>
      <c r="U37" s="80">
        <v>34</v>
      </c>
      <c r="W37" s="9" t="s">
        <v>847</v>
      </c>
      <c r="X37" s="80">
        <v>0</v>
      </c>
      <c r="AF37" s="77"/>
      <c r="AG37" s="77"/>
      <c r="AH37" s="77"/>
      <c r="AI37" s="77"/>
      <c r="AJ37" s="77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80">
        <v>11</v>
      </c>
      <c r="U38" s="80">
        <v>33</v>
      </c>
      <c r="W38" s="9" t="s">
        <v>220</v>
      </c>
      <c r="X38" s="80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80">
        <v>12</v>
      </c>
      <c r="U39" s="80">
        <v>31</v>
      </c>
      <c r="W39" s="9" t="s">
        <v>849</v>
      </c>
      <c r="X39" s="80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80">
        <v>12</v>
      </c>
      <c r="U40" s="80">
        <v>32</v>
      </c>
      <c r="W40" s="9" t="s">
        <v>850</v>
      </c>
      <c r="X40" s="80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80">
        <v>12</v>
      </c>
      <c r="U41" s="80">
        <v>33</v>
      </c>
      <c r="W41" s="9" t="s">
        <v>851</v>
      </c>
      <c r="X41" s="80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0.5</v>
      </c>
      <c r="S42" s="39">
        <v>46181</v>
      </c>
      <c r="T42" s="80">
        <v>12</v>
      </c>
      <c r="U42" s="80">
        <v>30</v>
      </c>
      <c r="W42" s="9" t="s">
        <v>852</v>
      </c>
      <c r="X42" s="80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0.26993492641899913</v>
      </c>
      <c r="S43" s="39" t="s">
        <v>420</v>
      </c>
      <c r="T43" s="80">
        <v>237</v>
      </c>
      <c r="U43" s="80">
        <v>1036</v>
      </c>
      <c r="W43" s="9" t="s">
        <v>853</v>
      </c>
      <c r="X43" s="80">
        <v>0</v>
      </c>
    </row>
    <row r="44" spans="2:36" x14ac:dyDescent="0.25">
      <c r="W44" s="9" t="s">
        <v>854</v>
      </c>
      <c r="X44" s="80">
        <v>0</v>
      </c>
    </row>
    <row r="45" spans="2:36" x14ac:dyDescent="0.25">
      <c r="W45" s="9" t="s">
        <v>856</v>
      </c>
      <c r="X45" s="80">
        <v>0</v>
      </c>
    </row>
    <row r="46" spans="2:36" x14ac:dyDescent="0.25">
      <c r="W46" s="9" t="s">
        <v>420</v>
      </c>
      <c r="X46" s="80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 s="80">
        <v>14</v>
      </c>
      <c r="D504" s="80">
        <v>0</v>
      </c>
      <c r="F504" s="9" t="s">
        <v>1561</v>
      </c>
      <c r="G504" s="80">
        <v>5</v>
      </c>
      <c r="J504" s="9">
        <v>18</v>
      </c>
      <c r="K504" s="80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0">
        <v>14</v>
      </c>
      <c r="D505" s="80">
        <v>0</v>
      </c>
      <c r="F505" s="9" t="s">
        <v>1562</v>
      </c>
      <c r="G505" s="80">
        <v>6</v>
      </c>
      <c r="J505" s="9">
        <v>19</v>
      </c>
      <c r="K505" s="80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0">
        <v>14</v>
      </c>
      <c r="D506" s="80">
        <v>0</v>
      </c>
      <c r="F506" s="9" t="s">
        <v>1563</v>
      </c>
      <c r="G506" s="80">
        <v>7</v>
      </c>
      <c r="J506" s="9">
        <v>20</v>
      </c>
      <c r="K506" s="80">
        <v>9</v>
      </c>
      <c r="L506" s="24">
        <v>10</v>
      </c>
      <c r="O506" s="9" t="s">
        <v>425</v>
      </c>
      <c r="P506" s="13">
        <v>0.99899999999999989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0">
        <v>16</v>
      </c>
      <c r="D507" s="80">
        <v>0</v>
      </c>
      <c r="F507" s="9" t="s">
        <v>1564</v>
      </c>
      <c r="G507" s="80">
        <v>11</v>
      </c>
      <c r="J507" s="9">
        <v>21</v>
      </c>
      <c r="K507" s="80">
        <v>3</v>
      </c>
      <c r="L507" s="24">
        <v>8</v>
      </c>
      <c r="O507" s="9" t="s">
        <v>455</v>
      </c>
      <c r="P507" s="13">
        <v>0.91249999999999976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0">
        <v>19</v>
      </c>
      <c r="D508" s="80">
        <v>0</v>
      </c>
      <c r="F508" s="9" t="s">
        <v>1565</v>
      </c>
      <c r="G508" s="80">
        <v>22</v>
      </c>
      <c r="J508" s="9">
        <v>22</v>
      </c>
      <c r="K508" s="80">
        <v>10</v>
      </c>
      <c r="L508" s="24">
        <v>10</v>
      </c>
      <c r="O508" s="9" t="s">
        <v>781</v>
      </c>
      <c r="P508" s="13">
        <v>0.6905</v>
      </c>
      <c r="S508" s="9" t="s">
        <v>1596</v>
      </c>
      <c r="T508" s="13">
        <v>0.1091</v>
      </c>
      <c r="U508" s="13">
        <v>0.16602659701966191</v>
      </c>
      <c r="W508" s="9" t="s">
        <v>1596</v>
      </c>
      <c r="X508" s="71">
        <v>3520.3074844418165</v>
      </c>
      <c r="Y508" s="72">
        <v>2313.2772305579369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0">
        <v>22</v>
      </c>
      <c r="D509" s="80">
        <v>0</v>
      </c>
      <c r="F509" s="9" t="s">
        <v>1568</v>
      </c>
      <c r="G509" s="80">
        <v>30</v>
      </c>
      <c r="J509" s="9">
        <v>23</v>
      </c>
      <c r="K509" s="80">
        <v>6</v>
      </c>
      <c r="L509" s="24">
        <v>8.5714285714285712</v>
      </c>
      <c r="O509" s="9" t="s">
        <v>1596</v>
      </c>
      <c r="P509" s="13">
        <v>0.30250000000000005</v>
      </c>
      <c r="S509" s="9" t="s">
        <v>420</v>
      </c>
      <c r="T509" s="13">
        <v>0.1091</v>
      </c>
      <c r="U509" s="13">
        <v>0.16602659701966191</v>
      </c>
      <c r="W509" s="9" t="s">
        <v>420</v>
      </c>
      <c r="X509" s="71">
        <v>3520.3074844418165</v>
      </c>
      <c r="Y509" s="72">
        <v>2313.2772305579369</v>
      </c>
      <c r="AA509" s="9" t="s">
        <v>1596</v>
      </c>
      <c r="AB509" s="72">
        <v>1314.0587200762486</v>
      </c>
      <c r="AC509" s="75">
        <v>346.61503805562188</v>
      </c>
    </row>
    <row r="510" spans="2:29" x14ac:dyDescent="0.25">
      <c r="B510" s="39">
        <v>46149</v>
      </c>
      <c r="C510" s="80">
        <v>24</v>
      </c>
      <c r="D510" s="80">
        <v>0</v>
      </c>
      <c r="F510" s="9" t="s">
        <v>420</v>
      </c>
      <c r="G510" s="80">
        <v>81</v>
      </c>
      <c r="J510" s="9">
        <v>24</v>
      </c>
      <c r="K510" s="80">
        <v>2</v>
      </c>
      <c r="L510" s="24">
        <v>10</v>
      </c>
      <c r="O510" s="9" t="s">
        <v>420</v>
      </c>
      <c r="P510" s="13">
        <v>0.1091477272727273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0">
        <v>26</v>
      </c>
      <c r="D511" s="80">
        <v>1</v>
      </c>
      <c r="J511" s="9" t="s">
        <v>420</v>
      </c>
      <c r="K511" s="80">
        <v>38</v>
      </c>
      <c r="L511" s="24">
        <v>8.8717948717948723</v>
      </c>
    </row>
    <row r="512" spans="2:29" x14ac:dyDescent="0.25">
      <c r="B512" s="39">
        <v>46151</v>
      </c>
      <c r="C512" s="80">
        <v>26</v>
      </c>
      <c r="D512" s="80">
        <v>1</v>
      </c>
    </row>
    <row r="513" spans="2:36" x14ac:dyDescent="0.25">
      <c r="B513" s="39">
        <v>46152</v>
      </c>
      <c r="C513" s="80">
        <v>26</v>
      </c>
      <c r="D513" s="80">
        <v>1</v>
      </c>
    </row>
    <row r="514" spans="2:36" x14ac:dyDescent="0.25">
      <c r="B514" s="39">
        <v>46153</v>
      </c>
      <c r="C514" s="80">
        <v>28</v>
      </c>
      <c r="D514" s="80">
        <v>2</v>
      </c>
    </row>
    <row r="515" spans="2:36" x14ac:dyDescent="0.25">
      <c r="B515" s="39">
        <v>46154</v>
      </c>
      <c r="C515" s="80">
        <v>30</v>
      </c>
      <c r="D515" s="80">
        <v>2</v>
      </c>
    </row>
    <row r="516" spans="2:36" x14ac:dyDescent="0.25">
      <c r="B516" s="39">
        <v>46155</v>
      </c>
      <c r="C516" s="80">
        <v>32</v>
      </c>
      <c r="D516" s="80">
        <v>2</v>
      </c>
      <c r="AG516" s="73">
        <f>+GETPIVOTDATA("% AVANCE",$O$503)</f>
        <v>0.1091477272727273</v>
      </c>
      <c r="AH516" s="73">
        <f>+AI516-AG516</f>
        <v>0.89085227272727274</v>
      </c>
      <c r="AI516" s="73">
        <v>1</v>
      </c>
      <c r="AJ516" s="52"/>
    </row>
    <row r="517" spans="2:36" x14ac:dyDescent="0.25">
      <c r="B517" s="39">
        <v>46156</v>
      </c>
      <c r="C517" s="80">
        <v>34</v>
      </c>
      <c r="D517" s="80">
        <v>10</v>
      </c>
    </row>
    <row r="518" spans="2:36" x14ac:dyDescent="0.25">
      <c r="B518" s="39">
        <v>46157</v>
      </c>
      <c r="C518" s="80">
        <v>36</v>
      </c>
      <c r="D518" s="80">
        <v>12</v>
      </c>
    </row>
    <row r="519" spans="2:36" x14ac:dyDescent="0.25">
      <c r="B519" s="39">
        <v>46158</v>
      </c>
      <c r="C519" s="80">
        <v>36</v>
      </c>
      <c r="D519" s="80">
        <v>12</v>
      </c>
    </row>
    <row r="520" spans="2:36" x14ac:dyDescent="0.25">
      <c r="B520" s="39">
        <v>46159</v>
      </c>
      <c r="C520" s="80">
        <v>36</v>
      </c>
      <c r="D520" s="80">
        <v>12</v>
      </c>
    </row>
    <row r="521" spans="2:36" x14ac:dyDescent="0.25">
      <c r="B521" s="39">
        <v>46160</v>
      </c>
      <c r="C521" s="80">
        <v>38</v>
      </c>
      <c r="D521" s="80">
        <v>14</v>
      </c>
    </row>
    <row r="522" spans="2:36" x14ac:dyDescent="0.25">
      <c r="B522" s="39">
        <v>46161</v>
      </c>
      <c r="C522" s="80">
        <v>40</v>
      </c>
      <c r="D522" s="80">
        <v>15</v>
      </c>
    </row>
    <row r="523" spans="2:36" x14ac:dyDescent="0.25">
      <c r="B523" s="39">
        <v>46162</v>
      </c>
      <c r="C523" s="80">
        <v>42</v>
      </c>
      <c r="D523" s="80">
        <v>17</v>
      </c>
    </row>
    <row r="524" spans="2:36" x14ac:dyDescent="0.25">
      <c r="B524" s="39">
        <v>46163</v>
      </c>
      <c r="C524" s="80">
        <v>42</v>
      </c>
      <c r="D524" s="80">
        <v>17</v>
      </c>
    </row>
    <row r="525" spans="2:36" x14ac:dyDescent="0.25">
      <c r="B525" s="39">
        <v>46164</v>
      </c>
      <c r="C525" s="80">
        <v>44</v>
      </c>
      <c r="D525" s="80">
        <v>17</v>
      </c>
    </row>
    <row r="526" spans="2:36" x14ac:dyDescent="0.25">
      <c r="B526" s="39">
        <v>46165</v>
      </c>
      <c r="C526" s="80">
        <v>44</v>
      </c>
      <c r="D526" s="80">
        <v>17</v>
      </c>
    </row>
    <row r="527" spans="2:36" x14ac:dyDescent="0.25">
      <c r="B527" s="39">
        <v>46166</v>
      </c>
      <c r="C527" s="80">
        <v>44</v>
      </c>
      <c r="D527" s="80">
        <v>17</v>
      </c>
    </row>
    <row r="528" spans="2:36" x14ac:dyDescent="0.25">
      <c r="B528" s="39">
        <v>46167</v>
      </c>
      <c r="C528" s="80">
        <v>46</v>
      </c>
      <c r="D528" s="80">
        <v>17</v>
      </c>
    </row>
    <row r="529" spans="2:4" x14ac:dyDescent="0.25">
      <c r="B529" s="39">
        <v>46168</v>
      </c>
      <c r="C529" s="80">
        <v>48</v>
      </c>
      <c r="D529" s="80">
        <v>17</v>
      </c>
    </row>
    <row r="530" spans="2:4" x14ac:dyDescent="0.25">
      <c r="B530" s="39">
        <v>46169</v>
      </c>
      <c r="C530" s="80">
        <v>50</v>
      </c>
      <c r="D530" s="80">
        <v>21</v>
      </c>
    </row>
    <row r="531" spans="2:4" x14ac:dyDescent="0.25">
      <c r="B531" s="39">
        <v>46170</v>
      </c>
      <c r="C531" s="80">
        <v>52</v>
      </c>
      <c r="D531" s="80">
        <v>21</v>
      </c>
    </row>
    <row r="532" spans="2:4" x14ac:dyDescent="0.25">
      <c r="B532" s="39">
        <v>46171</v>
      </c>
      <c r="C532" s="80">
        <v>54</v>
      </c>
      <c r="D532" s="80">
        <v>21</v>
      </c>
    </row>
    <row r="533" spans="2:4" x14ac:dyDescent="0.25">
      <c r="B533" s="39">
        <v>46172</v>
      </c>
      <c r="C533" s="80">
        <v>54</v>
      </c>
      <c r="D533" s="80">
        <v>21</v>
      </c>
    </row>
    <row r="534" spans="2:4" x14ac:dyDescent="0.25">
      <c r="B534" s="39">
        <v>46173</v>
      </c>
      <c r="C534" s="80">
        <v>54</v>
      </c>
      <c r="D534" s="80">
        <v>21</v>
      </c>
    </row>
    <row r="535" spans="2:4" x14ac:dyDescent="0.25">
      <c r="B535" s="39">
        <v>46174</v>
      </c>
      <c r="C535" s="80">
        <v>56</v>
      </c>
      <c r="D535" s="80">
        <v>23</v>
      </c>
    </row>
    <row r="536" spans="2:4" x14ac:dyDescent="0.25">
      <c r="B536" s="39">
        <v>46175</v>
      </c>
      <c r="C536" s="80">
        <v>56</v>
      </c>
      <c r="D536" s="80">
        <v>23</v>
      </c>
    </row>
    <row r="537" spans="2:4" x14ac:dyDescent="0.25">
      <c r="B537" s="39">
        <v>46176</v>
      </c>
      <c r="C537" s="80">
        <v>57</v>
      </c>
      <c r="D537" s="80">
        <v>23</v>
      </c>
    </row>
    <row r="538" spans="2:4" x14ac:dyDescent="0.25">
      <c r="B538" s="39">
        <v>46177</v>
      </c>
      <c r="C538" s="80">
        <v>57</v>
      </c>
      <c r="D538" s="80">
        <v>24</v>
      </c>
    </row>
    <row r="539" spans="2:4" x14ac:dyDescent="0.25">
      <c r="B539" s="39">
        <v>46178</v>
      </c>
      <c r="C539" s="80">
        <v>57</v>
      </c>
      <c r="D539" s="80">
        <v>26</v>
      </c>
    </row>
    <row r="540" spans="2:4" x14ac:dyDescent="0.25">
      <c r="B540" s="39">
        <v>46179</v>
      </c>
      <c r="C540" s="80">
        <v>58</v>
      </c>
      <c r="D540" s="80">
        <v>26</v>
      </c>
    </row>
    <row r="541" spans="2:4" x14ac:dyDescent="0.25">
      <c r="B541" s="39">
        <v>46180</v>
      </c>
      <c r="C541" s="80">
        <v>59</v>
      </c>
      <c r="D541" s="80">
        <v>26</v>
      </c>
    </row>
    <row r="542" spans="2:4" x14ac:dyDescent="0.25">
      <c r="B542" s="39">
        <v>46181</v>
      </c>
      <c r="C542" s="80">
        <v>60</v>
      </c>
      <c r="D542" s="80">
        <v>30</v>
      </c>
    </row>
    <row r="543" spans="2:4" x14ac:dyDescent="0.25">
      <c r="B543" s="39" t="s">
        <v>420</v>
      </c>
      <c r="C543" s="80">
        <v>1545</v>
      </c>
      <c r="D543" s="80">
        <v>509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43.763440860215042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0.11831041047204612</v>
      </c>
      <c r="AI14" s="7">
        <f>+AJ14-AH14</f>
        <v>0.88168958952795384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-0.25972639678287313</v>
      </c>
      <c r="BC16" s="2">
        <f t="shared" si="2"/>
        <v>4712099</v>
      </c>
    </row>
    <row r="17" spans="2:55" x14ac:dyDescent="0.25">
      <c r="B17" s="9" t="s">
        <v>547</v>
      </c>
      <c r="C17" s="24">
        <v>121.5873015873016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PINO 2X6X400</v>
      </c>
      <c r="BB19" s="7">
        <f t="shared" si="1"/>
        <v>-0.16126470229601908</v>
      </c>
      <c r="BC19" s="2">
        <f t="shared" si="2"/>
        <v>43381692</v>
      </c>
    </row>
    <row r="20" spans="2:55" x14ac:dyDescent="0.25">
      <c r="B20" s="9" t="s">
        <v>534</v>
      </c>
      <c r="C20" s="24">
        <v>78.817733990147786</v>
      </c>
      <c r="BA20" t="str">
        <f t="shared" si="0"/>
        <v>HOLDOWN PB2</v>
      </c>
      <c r="BB20" s="7">
        <f t="shared" si="1"/>
        <v>-0.16079105862364274</v>
      </c>
      <c r="BC20" s="2">
        <f t="shared" si="2"/>
        <v>31293935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3X8X320</v>
      </c>
      <c r="BB21" s="7">
        <f t="shared" si="1"/>
        <v>-0.1585777982474198</v>
      </c>
      <c r="BC21" s="2">
        <f t="shared" si="2"/>
        <v>11256292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94.044217687074834</v>
      </c>
      <c r="BA24" t="str">
        <f t="shared" si="0"/>
        <v>TORNILLO SIMPSON 6"</v>
      </c>
      <c r="BB24" s="7">
        <f t="shared" si="1"/>
        <v>-0.14437462002354551</v>
      </c>
      <c r="BC24" s="2">
        <f t="shared" si="2"/>
        <v>25839815</v>
      </c>
    </row>
    <row r="25" spans="2:55" x14ac:dyDescent="0.25">
      <c r="B25" s="9" t="s">
        <v>530</v>
      </c>
      <c r="C25" s="24">
        <v>78.095238095238088</v>
      </c>
      <c r="BA25" t="str">
        <f t="shared" si="0"/>
        <v>OSB 9.5</v>
      </c>
      <c r="BB25" s="7">
        <f t="shared" si="1"/>
        <v>-0.14358755403366175</v>
      </c>
      <c r="BC25" s="2">
        <f t="shared" si="2"/>
        <v>46341721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80.160064025610254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-0.1277477373797743</v>
      </c>
      <c r="BC28" s="2">
        <f t="shared" si="2"/>
        <v>8849507</v>
      </c>
    </row>
    <row r="29" spans="2:55" x14ac:dyDescent="0.25">
      <c r="B29" s="9" t="s">
        <v>300</v>
      </c>
      <c r="C29" s="24">
        <v>94.331065759637184</v>
      </c>
      <c r="BA29" t="str">
        <f t="shared" si="0"/>
        <v>HOLDOWN PB1</v>
      </c>
      <c r="BB29" s="7">
        <f t="shared" si="1"/>
        <v>-0.12769276552752518</v>
      </c>
      <c r="BC29" s="2">
        <f t="shared" si="2"/>
        <v>42755890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2081.1275615446571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-0.10178334310205595</v>
      </c>
      <c r="BC33" s="2">
        <f t="shared" si="2"/>
        <v>40660651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79" t="s">
        <v>1583</v>
      </c>
      <c r="AR169" s="79"/>
      <c r="AS169" s="78"/>
      <c r="AT169" s="78"/>
    </row>
    <row r="170" spans="2:46" ht="15" customHeight="1" x14ac:dyDescent="0.25">
      <c r="AQ170" s="79"/>
      <c r="AR170" s="79"/>
      <c r="AS170" s="78"/>
      <c r="AT170" s="78"/>
    </row>
    <row r="171" spans="2:46" ht="15" customHeight="1" x14ac:dyDescent="0.25">
      <c r="B171" s="8" t="s">
        <v>319</v>
      </c>
      <c r="C171" t="s">
        <v>319</v>
      </c>
      <c r="AQ171" s="79"/>
      <c r="AR171" s="79"/>
      <c r="AS171" s="78"/>
      <c r="AT171" s="78"/>
    </row>
    <row r="172" spans="2:46" ht="15" customHeight="1" x14ac:dyDescent="0.25">
      <c r="AQ172" s="79"/>
      <c r="AR172" s="79"/>
      <c r="AS172" s="78"/>
      <c r="AT172" s="78"/>
    </row>
    <row r="173" spans="2:46" x14ac:dyDescent="0.25">
      <c r="B173" s="8" t="s">
        <v>419</v>
      </c>
      <c r="C173" t="s">
        <v>523</v>
      </c>
      <c r="AQ173" s="79"/>
      <c r="AR173" s="79"/>
      <c r="AS173" s="78"/>
      <c r="AT173" s="78"/>
    </row>
    <row r="174" spans="2:46" x14ac:dyDescent="0.25">
      <c r="B174" s="9" t="s">
        <v>278</v>
      </c>
      <c r="C174" s="13">
        <v>4.7920277775840743E-2</v>
      </c>
    </row>
    <row r="175" spans="2:46" x14ac:dyDescent="0.25">
      <c r="B175" s="9" t="s">
        <v>279</v>
      </c>
      <c r="C175" s="13">
        <v>3.5585942854776086E-2</v>
      </c>
    </row>
    <row r="176" spans="2:46" x14ac:dyDescent="0.25">
      <c r="B176" s="9" t="s">
        <v>39</v>
      </c>
      <c r="C176" s="13">
        <v>2.1578192980982108E-2</v>
      </c>
    </row>
    <row r="177" spans="2:55" x14ac:dyDescent="0.25">
      <c r="B177" s="9" t="s">
        <v>83</v>
      </c>
      <c r="C177" s="13">
        <v>5.8680401038445429E-3</v>
      </c>
    </row>
    <row r="178" spans="2:55" x14ac:dyDescent="0.25">
      <c r="B178" s="9" t="s">
        <v>249</v>
      </c>
      <c r="C178" s="13">
        <v>1.9315093421503945E-2</v>
      </c>
    </row>
    <row r="179" spans="2:55" x14ac:dyDescent="0.25">
      <c r="B179" s="9" t="s">
        <v>40</v>
      </c>
      <c r="C179" s="13">
        <v>4.8995938246779863E-2</v>
      </c>
    </row>
    <row r="180" spans="2:55" x14ac:dyDescent="0.25">
      <c r="B180" s="9" t="s">
        <v>41</v>
      </c>
      <c r="C180" s="13">
        <v>4.01184443634603E-2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1.5791617290034577E-2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3.089975837750681E-2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1.2313650437401024E-2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2.7370872204408984E-2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5.0200587032115204E-2</v>
      </c>
      <c r="BA185" t="str">
        <f t="shared" si="3"/>
        <v>CILINDRO 03 LLAVE/LLAVE 70MM (35X35) AI</v>
      </c>
      <c r="BB185" s="7">
        <f t="shared" si="4"/>
        <v>4.5781517568163954E-2</v>
      </c>
      <c r="BC185" s="2">
        <f t="shared" si="5"/>
        <v>334746</v>
      </c>
    </row>
    <row r="186" spans="2:55" x14ac:dyDescent="0.25">
      <c r="B186" s="9" t="s">
        <v>115</v>
      </c>
      <c r="C186" s="13">
        <v>6.0833430243861723E-2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22</v>
      </c>
      <c r="C187" s="13">
        <v>5.7222955386007003E-2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3.6736875427224334E-2</v>
      </c>
      <c r="BA188" t="str">
        <f t="shared" si="3"/>
        <v>Total general</v>
      </c>
      <c r="BB188" s="7">
        <f t="shared" si="4"/>
        <v>0.83656622497632216</v>
      </c>
      <c r="BC188" s="2">
        <f t="shared" si="5"/>
        <v>23280108</v>
      </c>
    </row>
    <row r="189" spans="2:55" x14ac:dyDescent="0.25">
      <c r="B189" s="9" t="s">
        <v>17</v>
      </c>
      <c r="C189" s="13">
        <v>4.8677340351210421E-2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6.2147356436561524E-2</v>
      </c>
    </row>
    <row r="191" spans="2:55" x14ac:dyDescent="0.25">
      <c r="B191" s="9" t="s">
        <v>37</v>
      </c>
      <c r="C191" s="13">
        <v>4.5308788870399942E-2</v>
      </c>
    </row>
    <row r="192" spans="2:55" x14ac:dyDescent="0.25">
      <c r="B192" s="9" t="s">
        <v>197</v>
      </c>
      <c r="C192" s="13">
        <v>5.8649798960658077E-2</v>
      </c>
    </row>
    <row r="193" spans="2:3" x14ac:dyDescent="0.25">
      <c r="B193" s="9" t="s">
        <v>204</v>
      </c>
      <c r="C193" s="13">
        <v>3.7442928040221972E-2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4.4840180035963857E-2</v>
      </c>
    </row>
    <row r="196" spans="2:3" x14ac:dyDescent="0.25">
      <c r="B196" s="9" t="s">
        <v>30</v>
      </c>
      <c r="C196" s="13">
        <v>4.4928163491431104E-2</v>
      </c>
    </row>
    <row r="197" spans="2:3" x14ac:dyDescent="0.25">
      <c r="B197" s="9" t="s">
        <v>297</v>
      </c>
      <c r="C197" s="13">
        <v>3.3392889154922341E-2</v>
      </c>
    </row>
    <row r="198" spans="2:3" x14ac:dyDescent="0.25">
      <c r="B198" s="9" t="s">
        <v>289</v>
      </c>
      <c r="C198" s="13">
        <v>3.2416371460864415E-2</v>
      </c>
    </row>
    <row r="199" spans="2:3" x14ac:dyDescent="0.25">
      <c r="B199" s="9" t="s">
        <v>287</v>
      </c>
      <c r="C199" s="13">
        <v>3.6358103260616184E-2</v>
      </c>
    </row>
    <row r="200" spans="2:3" x14ac:dyDescent="0.25">
      <c r="B200" s="9" t="s">
        <v>316</v>
      </c>
      <c r="C200" s="13">
        <v>4.5086403791402802E-2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-0.25972639678287313</v>
      </c>
      <c r="D263" s="14">
        <v>4712099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547</v>
      </c>
      <c r="C266" s="13">
        <v>-0.16126470229601908</v>
      </c>
      <c r="D266" s="14">
        <v>43381692</v>
      </c>
    </row>
    <row r="267" spans="2:4" x14ac:dyDescent="0.25">
      <c r="B267" s="9" t="s">
        <v>748</v>
      </c>
      <c r="C267" s="13">
        <v>-0.16079105862364274</v>
      </c>
      <c r="D267" s="14">
        <v>31293935</v>
      </c>
    </row>
    <row r="268" spans="2:4" x14ac:dyDescent="0.25">
      <c r="B268" s="9" t="s">
        <v>528</v>
      </c>
      <c r="C268" s="13">
        <v>-0.1585777982474198</v>
      </c>
      <c r="D268" s="14">
        <v>11256292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549</v>
      </c>
      <c r="C271" s="13">
        <v>-0.14437462002354551</v>
      </c>
      <c r="D271" s="14">
        <v>25839815</v>
      </c>
    </row>
    <row r="272" spans="2:4" x14ac:dyDescent="0.25">
      <c r="B272" s="9" t="s">
        <v>535</v>
      </c>
      <c r="C272" s="13">
        <v>-0.14358755403366175</v>
      </c>
      <c r="D272" s="14">
        <v>46341721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550</v>
      </c>
      <c r="C275" s="13">
        <v>-0.1277477373797743</v>
      </c>
      <c r="D275" s="14">
        <v>8849507</v>
      </c>
    </row>
    <row r="276" spans="2:7" x14ac:dyDescent="0.25">
      <c r="B276" s="9" t="s">
        <v>747</v>
      </c>
      <c r="C276" s="13">
        <v>-0.12769276552752518</v>
      </c>
      <c r="D276" s="14">
        <v>42755890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-0.10178334310205595</v>
      </c>
      <c r="D280" s="14">
        <v>40660651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1.6624245809110816E-2</v>
      </c>
      <c r="D287" s="14">
        <v>8900548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-2.9794363953300911</v>
      </c>
      <c r="D289" s="14">
        <v>551932739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4.5781517568163954E-2</v>
      </c>
      <c r="D426" s="34">
        <v>334746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0.83656622497632216</v>
      </c>
      <c r="D429" s="34">
        <v>23280108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2849</v>
      </c>
      <c r="E531" s="13">
        <v>6.2341083846460164E-2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550</v>
      </c>
      <c r="C537" s="36">
        <v>22319.693159400002</v>
      </c>
      <c r="D537" s="35">
        <v>2436</v>
      </c>
      <c r="E537" s="13">
        <v>0.10914128534845345</v>
      </c>
    </row>
    <row r="538" spans="2:5" x14ac:dyDescent="0.25">
      <c r="B538" t="s">
        <v>530</v>
      </c>
      <c r="C538" s="36">
        <v>368.55</v>
      </c>
      <c r="D538" s="35">
        <v>41</v>
      </c>
      <c r="E538" s="13">
        <v>0.11124677791344458</v>
      </c>
    </row>
    <row r="539" spans="2:5" x14ac:dyDescent="0.25">
      <c r="B539" t="s">
        <v>534</v>
      </c>
      <c r="C539" s="36">
        <v>5343.9749999999995</v>
      </c>
      <c r="D539" s="35">
        <v>600</v>
      </c>
      <c r="E539" s="13">
        <v>0.11227597434493987</v>
      </c>
    </row>
    <row r="540" spans="2:5" x14ac:dyDescent="0.25">
      <c r="B540" t="s">
        <v>542</v>
      </c>
      <c r="C540" s="36">
        <v>21928.724999999999</v>
      </c>
      <c r="D540" s="35">
        <v>2504</v>
      </c>
      <c r="E540" s="13">
        <v>0.1141881253926072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539</v>
      </c>
      <c r="C542" s="36">
        <v>16337.821500000005</v>
      </c>
      <c r="D542" s="35">
        <v>2185</v>
      </c>
      <c r="E542" s="13">
        <v>0.13373876070319407</v>
      </c>
    </row>
    <row r="543" spans="2:5" x14ac:dyDescent="0.25">
      <c r="B543" t="s">
        <v>549</v>
      </c>
      <c r="C543" s="36">
        <v>412776</v>
      </c>
      <c r="D543" s="35">
        <v>55298</v>
      </c>
      <c r="E543" s="13">
        <v>0.13396612206136016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548</v>
      </c>
      <c r="C551" s="36">
        <v>4975.4250000000011</v>
      </c>
      <c r="D551" s="35">
        <v>836</v>
      </c>
      <c r="E551" s="13">
        <v>0.16802584703819268</v>
      </c>
    </row>
    <row r="552" spans="2:5" x14ac:dyDescent="0.25">
      <c r="B552" t="s">
        <v>547</v>
      </c>
      <c r="C552" s="36">
        <v>24324.3</v>
      </c>
      <c r="D552" s="35">
        <v>4213</v>
      </c>
      <c r="E552" s="13">
        <v>0.17320128431239543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105109</v>
      </c>
      <c r="E554" s="13">
        <v>0.11831041047204612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0">
        <v>3462</v>
      </c>
      <c r="D755" s="80">
        <v>55.96639075035803</v>
      </c>
      <c r="E755" s="80">
        <v>3462</v>
      </c>
      <c r="F755" s="80">
        <v>55.96639075035803</v>
      </c>
    </row>
    <row r="756" spans="2:6" x14ac:dyDescent="0.25">
      <c r="B756" s="39">
        <v>46139</v>
      </c>
      <c r="C756" s="80">
        <v>3669</v>
      </c>
      <c r="D756" s="80">
        <v>59.201997771414788</v>
      </c>
      <c r="E756" s="80">
        <v>3669</v>
      </c>
      <c r="F756" s="80">
        <v>59.201997771414788</v>
      </c>
    </row>
    <row r="757" spans="2:6" x14ac:dyDescent="0.25">
      <c r="B757" s="39">
        <v>46146</v>
      </c>
      <c r="C757" s="80">
        <v>3690</v>
      </c>
      <c r="D757" s="80">
        <v>59.201997771414788</v>
      </c>
      <c r="E757" s="80">
        <v>3690</v>
      </c>
      <c r="F757" s="80">
        <v>59.201997771414788</v>
      </c>
    </row>
    <row r="758" spans="2:6" x14ac:dyDescent="0.25">
      <c r="B758" s="39">
        <v>46153</v>
      </c>
      <c r="C758" s="80">
        <v>4210</v>
      </c>
      <c r="D758" s="80">
        <v>67.85164030295266</v>
      </c>
      <c r="E758" s="80">
        <v>4210</v>
      </c>
      <c r="F758" s="80">
        <v>67.85164030295266</v>
      </c>
    </row>
    <row r="759" spans="2:6" x14ac:dyDescent="0.25">
      <c r="B759" s="39">
        <v>46160</v>
      </c>
      <c r="C759" s="80">
        <v>4641</v>
      </c>
      <c r="D759" s="80">
        <v>74.338872201606065</v>
      </c>
      <c r="E759" s="80">
        <v>4641</v>
      </c>
      <c r="F759" s="80">
        <v>74.338872201606065</v>
      </c>
    </row>
    <row r="760" spans="2:6" x14ac:dyDescent="0.25">
      <c r="B760" s="39">
        <v>46167</v>
      </c>
      <c r="C760" s="80">
        <v>5148</v>
      </c>
      <c r="D760" s="80">
        <v>82.988514733143944</v>
      </c>
      <c r="E760" s="80">
        <v>5148</v>
      </c>
      <c r="F760" s="80">
        <v>82.988514733143944</v>
      </c>
    </row>
    <row r="761" spans="2:6" x14ac:dyDescent="0.25">
      <c r="B761" s="39">
        <v>46174</v>
      </c>
      <c r="C761" s="80">
        <v>5887</v>
      </c>
      <c r="D761" s="80">
        <v>95.098014277296969</v>
      </c>
      <c r="E761" s="80">
        <v>5887</v>
      </c>
      <c r="F761" s="80">
        <v>95.098014277296969</v>
      </c>
    </row>
    <row r="762" spans="2:6" x14ac:dyDescent="0.25">
      <c r="B762" s="39">
        <v>46181</v>
      </c>
      <c r="C762" s="80">
        <v>6156</v>
      </c>
      <c r="D762" s="80">
        <v>99.422835543065915</v>
      </c>
      <c r="E762" s="80">
        <v>6156</v>
      </c>
      <c r="F762" s="80">
        <v>99.422835543065915</v>
      </c>
    </row>
    <row r="763" spans="2:6" x14ac:dyDescent="0.25">
      <c r="B763" s="39" t="s">
        <v>420</v>
      </c>
      <c r="C763" s="80">
        <v>36863</v>
      </c>
      <c r="D763" s="80">
        <v>594.07026335125317</v>
      </c>
      <c r="E763" s="80">
        <v>36863</v>
      </c>
      <c r="F763" s="80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5">
        <v>-7.412689858622261E-3</v>
      </c>
      <c r="D12" s="85">
        <v>-1.1980081873821649E-2</v>
      </c>
      <c r="E12" s="85">
        <v>-1.6617515363608032E-2</v>
      </c>
      <c r="F12" s="85">
        <v>-3.0999427393787877E-2</v>
      </c>
      <c r="G12" s="85">
        <v>-2.9313698938629069E-2</v>
      </c>
      <c r="H12" s="85">
        <v>-2.6371691954328879E-2</v>
      </c>
      <c r="AP12" s="83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15043.8603</v>
      </c>
    </row>
    <row r="13" spans="2:48" x14ac:dyDescent="0.25">
      <c r="B13" s="83" t="s">
        <v>279</v>
      </c>
      <c r="C13" s="85"/>
      <c r="D13" s="85"/>
      <c r="E13" s="85">
        <v>-9.7962138567680157E-3</v>
      </c>
      <c r="F13" s="85">
        <v>-2.0144626364230016E-2</v>
      </c>
      <c r="G13" s="85">
        <v>-3.0172353946348724E-2</v>
      </c>
      <c r="H13" s="85">
        <v>-1.9237539090421453E-2</v>
      </c>
      <c r="AP13" s="83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23134.2012</v>
      </c>
    </row>
    <row r="14" spans="2:48" x14ac:dyDescent="0.25">
      <c r="B14" s="83" t="s">
        <v>39</v>
      </c>
      <c r="C14" s="85"/>
      <c r="D14" s="85">
        <v>4.5265924064784857E-7</v>
      </c>
      <c r="E14" s="85">
        <v>5.0652908541701222E-2</v>
      </c>
      <c r="F14" s="85">
        <v>5.5363691568571176E-2</v>
      </c>
      <c r="G14" s="85">
        <v>0.12275422647337536</v>
      </c>
      <c r="H14" s="85">
        <v>0.15715761825859639</v>
      </c>
      <c r="AP14" s="83" t="s">
        <v>39</v>
      </c>
      <c r="AQ14" s="84"/>
      <c r="AR14" s="84">
        <v>-0.15210000000000001</v>
      </c>
      <c r="AS14" s="84">
        <v>-84213.043200000015</v>
      </c>
      <c r="AT14" s="84">
        <v>-89406.477899999998</v>
      </c>
      <c r="AU14" s="84">
        <v>-430120.81839999999</v>
      </c>
      <c r="AV14" s="84">
        <v>-142485.739</v>
      </c>
    </row>
    <row r="15" spans="2:48" x14ac:dyDescent="0.25">
      <c r="B15" s="83" t="s">
        <v>83</v>
      </c>
      <c r="C15" s="85">
        <v>3.2977422720500759E-4</v>
      </c>
      <c r="D15" s="85">
        <v>1.6396399048868287E-4</v>
      </c>
      <c r="E15" s="85">
        <v>4.0985583407098652E-7</v>
      </c>
      <c r="F15" s="85">
        <v>4.92151853628979E-6</v>
      </c>
      <c r="G15" s="85">
        <v>2.1013909591487685E-6</v>
      </c>
      <c r="H15" s="85">
        <v>-1.8462462276418306E-6</v>
      </c>
      <c r="AP15" s="83" t="s">
        <v>83</v>
      </c>
      <c r="AQ15" s="84">
        <v>-24.363600000000002</v>
      </c>
      <c r="AR15" s="84">
        <v>-24.090900000000001</v>
      </c>
      <c r="AS15" s="84">
        <v>0.27270000000000005</v>
      </c>
      <c r="AT15" s="84">
        <v>-0.90899999999999992</v>
      </c>
      <c r="AU15" s="84">
        <v>-0.36359999999999998</v>
      </c>
      <c r="AV15" s="84">
        <v>0.2727</v>
      </c>
    </row>
    <row r="16" spans="2:48" x14ac:dyDescent="0.25">
      <c r="B16" s="83" t="s">
        <v>40</v>
      </c>
      <c r="C16" s="85"/>
      <c r="D16" s="85">
        <v>4.9913022879252244E-7</v>
      </c>
      <c r="E16" s="85">
        <v>-1.5325601192799035E-2</v>
      </c>
      <c r="F16" s="85">
        <v>-1.5325479326695507E-2</v>
      </c>
      <c r="G16" s="85">
        <v>-2.8770676543685706E-2</v>
      </c>
      <c r="H16" s="85">
        <v>-4.6205424388506111E-2</v>
      </c>
      <c r="AP16" s="83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81327.484100000001</v>
      </c>
    </row>
    <row r="17" spans="2:48" x14ac:dyDescent="0.25">
      <c r="B17" s="83" t="s">
        <v>41</v>
      </c>
      <c r="C17" s="85"/>
      <c r="D17" s="85">
        <v>-2.9463005046736822E-7</v>
      </c>
      <c r="E17" s="85">
        <v>-8.1179429215373911E-3</v>
      </c>
      <c r="F17" s="85">
        <v>-9.3703741547551036E-3</v>
      </c>
      <c r="G17" s="85">
        <v>-1.0029469571410684E-2</v>
      </c>
      <c r="H17" s="85"/>
      <c r="AP17" s="83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/>
    </row>
    <row r="18" spans="2:48" x14ac:dyDescent="0.25">
      <c r="B18" s="83" t="s">
        <v>337</v>
      </c>
      <c r="C18" s="85"/>
      <c r="D18" s="85"/>
      <c r="E18" s="85">
        <v>5.6119946793133037E-4</v>
      </c>
      <c r="F18" s="85">
        <v>2.116284001311004E-4</v>
      </c>
      <c r="G18" s="85">
        <v>1.6667365488790849E-4</v>
      </c>
      <c r="H18" s="85"/>
      <c r="AP18" s="83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/>
    </row>
    <row r="19" spans="2:48" x14ac:dyDescent="0.25">
      <c r="B19" s="83" t="s">
        <v>256</v>
      </c>
      <c r="C19" s="85"/>
      <c r="D19" s="85"/>
      <c r="E19" s="85">
        <v>-8.6615510185605992E-3</v>
      </c>
      <c r="F19" s="85">
        <v>-1.0699381086970799E-2</v>
      </c>
      <c r="G19" s="85"/>
      <c r="H19" s="85">
        <v>-2.1678407657369312E-2</v>
      </c>
      <c r="AP19" s="83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33876.666700000002</v>
      </c>
    </row>
    <row r="20" spans="2:48" x14ac:dyDescent="0.25">
      <c r="B20" s="83" t="s">
        <v>247</v>
      </c>
      <c r="C20" s="85">
        <v>1.8039430750302635E-2</v>
      </c>
      <c r="D20" s="85">
        <v>9.0198756553502742E-3</v>
      </c>
      <c r="E20" s="85">
        <v>0</v>
      </c>
      <c r="F20" s="85">
        <v>-2.0583561990643574E-2</v>
      </c>
      <c r="G20" s="85"/>
      <c r="H20" s="85"/>
      <c r="AP20" s="83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3" t="s">
        <v>246</v>
      </c>
      <c r="C21" s="85">
        <v>5.6162210584814798E-2</v>
      </c>
      <c r="D21" s="85">
        <v>1.9308160296967018E-2</v>
      </c>
      <c r="E21" s="85">
        <v>-2.1838246107261119E-2</v>
      </c>
      <c r="F21" s="85">
        <v>-3.2866908902128844E-2</v>
      </c>
      <c r="G21" s="85">
        <v>-3.575459176396175E-2</v>
      </c>
      <c r="H21" s="85">
        <v>-5.6710480156095013E-2</v>
      </c>
      <c r="AP21" s="83" t="s">
        <v>246</v>
      </c>
      <c r="AQ21" s="84">
        <v>-196979.0716</v>
      </c>
      <c r="AR21" s="84">
        <v>-377971.20270000002</v>
      </c>
      <c r="AS21" s="84">
        <v>250155.76149999999</v>
      </c>
      <c r="AT21" s="84">
        <v>121250.81950000001</v>
      </c>
      <c r="AU21" s="84">
        <v>285790.94209999999</v>
      </c>
      <c r="AV21" s="84">
        <v>69737.606499999994</v>
      </c>
    </row>
    <row r="22" spans="2:48" x14ac:dyDescent="0.25">
      <c r="B22" s="83" t="s">
        <v>323</v>
      </c>
      <c r="C22" s="85"/>
      <c r="D22" s="85">
        <v>1.2840903544094539E-2</v>
      </c>
      <c r="E22" s="85">
        <v>-5.9814477773372501E-3</v>
      </c>
      <c r="F22" s="85"/>
      <c r="G22" s="85">
        <v>1.4134265576328126E-2</v>
      </c>
      <c r="H22" s="85">
        <v>2.5689668229515197E-2</v>
      </c>
      <c r="AP22" s="83" t="s">
        <v>323</v>
      </c>
      <c r="AQ22" s="84"/>
      <c r="AR22" s="84">
        <v>-78132.419599999994</v>
      </c>
      <c r="AS22" s="84">
        <v>29777.876700000001</v>
      </c>
      <c r="AT22" s="84"/>
      <c r="AU22" s="84">
        <v>-117275.48120000001</v>
      </c>
      <c r="AV22" s="84">
        <v>-28420.5308</v>
      </c>
    </row>
    <row r="23" spans="2:48" x14ac:dyDescent="0.25">
      <c r="B23" s="83" t="s">
        <v>115</v>
      </c>
      <c r="C23" s="85">
        <v>1.6339825779270491E-2</v>
      </c>
      <c r="D23" s="85">
        <v>4.6826011680977622E-2</v>
      </c>
      <c r="E23" s="85">
        <v>3.0682943047648445E-3</v>
      </c>
      <c r="F23" s="85">
        <v>-3.3789560550217482E-3</v>
      </c>
      <c r="G23" s="85">
        <v>-3.3788871343097995E-3</v>
      </c>
      <c r="H23" s="85">
        <v>2.8574059514117858E-2</v>
      </c>
      <c r="AP23" s="83" t="s">
        <v>115</v>
      </c>
      <c r="AQ23" s="84">
        <v>-47795.641600000003</v>
      </c>
      <c r="AR23" s="84">
        <v>-454102.55359999998</v>
      </c>
      <c r="AS23" s="84">
        <v>-50121.507700000002</v>
      </c>
      <c r="AT23" s="84">
        <v>11531.0849</v>
      </c>
      <c r="AU23" s="84">
        <v>42828.8868</v>
      </c>
      <c r="AV23" s="84">
        <v>-121780.09899999999</v>
      </c>
    </row>
    <row r="24" spans="2:48" x14ac:dyDescent="0.25">
      <c r="B24" s="83" t="s">
        <v>22</v>
      </c>
      <c r="C24" s="85">
        <v>4.6290863127898658E-2</v>
      </c>
      <c r="D24" s="85">
        <v>1.2925959739273171E-2</v>
      </c>
      <c r="E24" s="85">
        <v>-1.8229519378380471E-7</v>
      </c>
      <c r="F24" s="85">
        <v>-4.7201434034948341E-8</v>
      </c>
      <c r="G24" s="85">
        <v>-1.8229519378380471E-7</v>
      </c>
      <c r="H24" s="85">
        <v>-1.8229519378380471E-7</v>
      </c>
      <c r="AP24" s="83" t="s">
        <v>22</v>
      </c>
      <c r="AQ24" s="84">
        <v>-42660.832900000001</v>
      </c>
      <c r="AR24" s="84">
        <v>-23824.665800000002</v>
      </c>
      <c r="AS24" s="84">
        <v>0.1671</v>
      </c>
      <c r="AT24" s="84">
        <v>6.7900000000000016E-2</v>
      </c>
      <c r="AU24" s="84">
        <v>0.50129999999999997</v>
      </c>
      <c r="AV24" s="84">
        <v>0.2228</v>
      </c>
    </row>
    <row r="25" spans="2:48" x14ac:dyDescent="0.25">
      <c r="B25" s="83" t="s">
        <v>167</v>
      </c>
      <c r="C25" s="85">
        <v>0.66784657821177518</v>
      </c>
      <c r="D25" s="85"/>
      <c r="E25" s="85">
        <v>9.337976586339182E-2</v>
      </c>
      <c r="F25" s="85">
        <v>9.3378976880564624E-2</v>
      </c>
      <c r="G25" s="85">
        <v>9.3379415204357552E-2</v>
      </c>
      <c r="H25" s="85">
        <v>9.3378713886288892E-2</v>
      </c>
      <c r="AP25" s="83" t="s">
        <v>167</v>
      </c>
      <c r="AQ25" s="84">
        <v>-317424.48330000002</v>
      </c>
      <c r="AR25" s="84"/>
      <c r="AS25" s="84">
        <v>-88765.9666</v>
      </c>
      <c r="AT25" s="84">
        <v>-221913.41649999999</v>
      </c>
      <c r="AU25" s="84">
        <v>-266296.89980000001</v>
      </c>
      <c r="AV25" s="84">
        <v>-44382.4833</v>
      </c>
    </row>
    <row r="26" spans="2:48" x14ac:dyDescent="0.25">
      <c r="B26" s="83" t="s">
        <v>17</v>
      </c>
      <c r="C26" s="85"/>
      <c r="D26" s="85">
        <v>5.6084362541316693E-3</v>
      </c>
      <c r="E26" s="85">
        <v>-2.6926158995392146E-3</v>
      </c>
      <c r="F26" s="85">
        <v>-4.1930227003145843E-3</v>
      </c>
      <c r="G26" s="85">
        <v>-3.9872740481370402E-3</v>
      </c>
      <c r="H26" s="85">
        <v>-4.8973201176111441E-3</v>
      </c>
      <c r="AP26" s="83" t="s">
        <v>17</v>
      </c>
      <c r="AQ26" s="84"/>
      <c r="AR26" s="84">
        <v>-27299.060999999998</v>
      </c>
      <c r="AS26" s="84">
        <v>20828.4902</v>
      </c>
      <c r="AT26" s="84">
        <v>54337.2048</v>
      </c>
      <c r="AU26" s="84">
        <v>62430.534400000004</v>
      </c>
      <c r="AV26" s="84">
        <v>23837.326799999999</v>
      </c>
    </row>
    <row r="27" spans="2:48" x14ac:dyDescent="0.25">
      <c r="B27" s="83" t="s">
        <v>80</v>
      </c>
      <c r="C27" s="85"/>
      <c r="D27" s="85">
        <v>2.2718628144562506E-7</v>
      </c>
      <c r="E27" s="85">
        <v>-9.4314025441193054E-3</v>
      </c>
      <c r="F27" s="85">
        <v>-9.4314025441193054E-3</v>
      </c>
      <c r="G27" s="85">
        <v>-1.8853269817874271E-2</v>
      </c>
      <c r="H27" s="85">
        <v>-2.1341695769083589E-2</v>
      </c>
      <c r="AP27" s="83" t="s">
        <v>80</v>
      </c>
      <c r="AQ27" s="84"/>
      <c r="AR27" s="84">
        <v>-0.34200000000000003</v>
      </c>
      <c r="AS27" s="84">
        <v>31085.670399999999</v>
      </c>
      <c r="AT27" s="84">
        <v>7771.4175999999998</v>
      </c>
      <c r="AU27" s="84">
        <v>66246.554999999993</v>
      </c>
      <c r="AV27" s="84">
        <v>17585.417600000001</v>
      </c>
    </row>
    <row r="28" spans="2:48" x14ac:dyDescent="0.25">
      <c r="B28" s="83" t="s">
        <v>37</v>
      </c>
      <c r="C28" s="85"/>
      <c r="D28" s="85">
        <v>-3.3887922999464319E-7</v>
      </c>
      <c r="E28" s="85">
        <v>7.4009858900478519E-3</v>
      </c>
      <c r="F28" s="85">
        <v>1.7124200873019566E-2</v>
      </c>
      <c r="G28" s="85">
        <v>1.8054425788159613E-2</v>
      </c>
      <c r="H28" s="85">
        <v>1.8936105413128724E-2</v>
      </c>
      <c r="AP28" s="83" t="s">
        <v>37</v>
      </c>
      <c r="AQ28" s="84"/>
      <c r="AR28" s="84">
        <v>0.65800000000000003</v>
      </c>
      <c r="AS28" s="84">
        <v>-26264.940000000002</v>
      </c>
      <c r="AT28" s="84">
        <v>-288450.33499999996</v>
      </c>
      <c r="AU28" s="84">
        <v>-306718.16320000001</v>
      </c>
      <c r="AV28" s="84">
        <v>-28967.485000000001</v>
      </c>
    </row>
    <row r="29" spans="2:48" x14ac:dyDescent="0.25">
      <c r="B29" s="83" t="s">
        <v>197</v>
      </c>
      <c r="C29" s="85"/>
      <c r="D29" s="85">
        <v>-4.2897563296451848E-5</v>
      </c>
      <c r="E29" s="85">
        <v>1.2733937511400339E-2</v>
      </c>
      <c r="F29" s="85">
        <v>2.67665149060053E-2</v>
      </c>
      <c r="G29" s="85">
        <v>2.1975315061667871E-2</v>
      </c>
      <c r="H29" s="85"/>
      <c r="AP29" s="83" t="s">
        <v>197</v>
      </c>
      <c r="AQ29" s="84"/>
      <c r="AR29" s="84">
        <v>314.64269999999999</v>
      </c>
      <c r="AS29" s="84">
        <v>-42301.584199999998</v>
      </c>
      <c r="AT29" s="84">
        <v>-142265.93459999998</v>
      </c>
      <c r="AU29" s="84">
        <v>-104070.9347</v>
      </c>
      <c r="AV29" s="84"/>
    </row>
    <row r="30" spans="2:48" x14ac:dyDescent="0.25">
      <c r="B30" s="83" t="s">
        <v>204</v>
      </c>
      <c r="C30" s="85"/>
      <c r="D30" s="85">
        <v>-5.4542315908450529E-3</v>
      </c>
      <c r="E30" s="85">
        <v>3.0091232174022303E-2</v>
      </c>
      <c r="F30" s="85">
        <v>2.0782763762165916E-2</v>
      </c>
      <c r="G30" s="85">
        <v>1.0786228197442255E-2</v>
      </c>
      <c r="H30" s="85">
        <v>2.7060118163015016E-3</v>
      </c>
      <c r="AP30" s="83" t="s">
        <v>204</v>
      </c>
      <c r="AQ30" s="84"/>
      <c r="AR30" s="84">
        <v>18348.993999999999</v>
      </c>
      <c r="AS30" s="84">
        <v>-256765.02030000003</v>
      </c>
      <c r="AT30" s="84">
        <v>-163139.01430000001</v>
      </c>
      <c r="AU30" s="84">
        <v>-133164.1954</v>
      </c>
      <c r="AV30" s="84">
        <v>-12138.0082</v>
      </c>
    </row>
    <row r="31" spans="2:48" x14ac:dyDescent="0.25">
      <c r="B31" s="83" t="s">
        <v>318</v>
      </c>
      <c r="C31" s="85"/>
      <c r="D31" s="85"/>
      <c r="E31" s="85">
        <v>-3.8506207448970633E-5</v>
      </c>
      <c r="F31" s="85">
        <v>-5.1827748854225033E-5</v>
      </c>
      <c r="G31" s="85">
        <v>-5.1778801228166833E-5</v>
      </c>
      <c r="H31" s="85">
        <v>-5.1855560005389863E-5</v>
      </c>
      <c r="AP31" s="83" t="s">
        <v>318</v>
      </c>
      <c r="AQ31" s="84"/>
      <c r="AR31" s="84"/>
      <c r="AS31" s="84">
        <v>150</v>
      </c>
      <c r="AT31" s="84">
        <v>656</v>
      </c>
      <c r="AU31" s="84">
        <v>636</v>
      </c>
      <c r="AV31" s="84">
        <v>202</v>
      </c>
    </row>
    <row r="32" spans="2:48" x14ac:dyDescent="0.25">
      <c r="B32" s="83" t="s">
        <v>30</v>
      </c>
      <c r="C32" s="85">
        <v>-4.8607788405414781E-6</v>
      </c>
      <c r="D32" s="85">
        <v>5.4947934714289629E-7</v>
      </c>
      <c r="E32" s="85">
        <v>-3.5223035127167914E-8</v>
      </c>
      <c r="F32" s="85">
        <v>-9.0573518795461584E-8</v>
      </c>
      <c r="G32" s="85">
        <v>-2.2345740013424233E-2</v>
      </c>
      <c r="H32" s="85">
        <v>-5.958849914365761E-2</v>
      </c>
      <c r="AP32" s="83" t="s">
        <v>30</v>
      </c>
      <c r="AQ32" s="84">
        <v>-0.34850000000000003</v>
      </c>
      <c r="AR32" s="84">
        <v>-1.3200000000000003</v>
      </c>
      <c r="AS32" s="84">
        <v>-3.0000000000000054E-2</v>
      </c>
      <c r="AT32" s="84">
        <v>0.59999999999999987</v>
      </c>
      <c r="AU32" s="84">
        <v>197371.46000000002</v>
      </c>
      <c r="AV32" s="84">
        <v>140979.20000000001</v>
      </c>
    </row>
    <row r="33" spans="2:48" x14ac:dyDescent="0.25">
      <c r="B33" s="83" t="s">
        <v>316</v>
      </c>
      <c r="C33" s="85"/>
      <c r="D33" s="85"/>
      <c r="E33" s="85">
        <v>0</v>
      </c>
      <c r="F33" s="85">
        <v>-1.6790355619894913E-6</v>
      </c>
      <c r="G33" s="85">
        <v>-4.1975889049330066E-6</v>
      </c>
      <c r="H33" s="85">
        <v>2.2708955975687564E-3</v>
      </c>
      <c r="AP33" s="83" t="s">
        <v>316</v>
      </c>
      <c r="AQ33" s="84"/>
      <c r="AR33" s="84"/>
      <c r="AS33" s="84">
        <v>0</v>
      </c>
      <c r="AT33" s="84">
        <v>6</v>
      </c>
      <c r="AU33" s="84">
        <v>20</v>
      </c>
      <c r="AV33" s="84">
        <v>-10820</v>
      </c>
    </row>
    <row r="34" spans="2:48" x14ac:dyDescent="0.25">
      <c r="B34" s="83" t="s">
        <v>249</v>
      </c>
      <c r="C34" s="85"/>
      <c r="D34" s="85"/>
      <c r="E34" s="85"/>
      <c r="F34" s="85">
        <v>-0.14305995398520233</v>
      </c>
      <c r="G34" s="85">
        <v>-0.23698754338345313</v>
      </c>
      <c r="H34" s="85">
        <v>-0.21186747026189087</v>
      </c>
      <c r="AP34" s="83" t="s">
        <v>249</v>
      </c>
      <c r="AQ34" s="84"/>
      <c r="AR34" s="84"/>
      <c r="AS34" s="84"/>
      <c r="AT34" s="84">
        <v>155270.36660000001</v>
      </c>
      <c r="AU34" s="84">
        <v>969103.11179999972</v>
      </c>
      <c r="AV34" s="84">
        <v>133180.0387</v>
      </c>
    </row>
    <row r="35" spans="2:48" x14ac:dyDescent="0.25">
      <c r="B35" s="83" t="s">
        <v>297</v>
      </c>
      <c r="C35" s="85"/>
      <c r="D35" s="85"/>
      <c r="E35" s="85"/>
      <c r="F35" s="85">
        <v>-1.2769793673965982E-2</v>
      </c>
      <c r="G35" s="85">
        <v>-9.1581508515815088E-3</v>
      </c>
      <c r="H35" s="85"/>
      <c r="AP35" s="83" t="s">
        <v>297</v>
      </c>
      <c r="AQ35" s="84"/>
      <c r="AR35" s="84"/>
      <c r="AS35" s="84"/>
      <c r="AT35" s="84">
        <v>149579</v>
      </c>
      <c r="AU35" s="84">
        <v>108954</v>
      </c>
      <c r="AV35" s="84"/>
    </row>
    <row r="36" spans="2:48" x14ac:dyDescent="0.25">
      <c r="B36" s="83" t="s">
        <v>289</v>
      </c>
      <c r="C36" s="85"/>
      <c r="D36" s="85"/>
      <c r="E36" s="85"/>
      <c r="F36" s="85">
        <v>0.18298478351065403</v>
      </c>
      <c r="G36" s="85">
        <v>0.19031601616137667</v>
      </c>
      <c r="H36" s="85"/>
      <c r="AP36" s="83" t="s">
        <v>289</v>
      </c>
      <c r="AQ36" s="84"/>
      <c r="AR36" s="84"/>
      <c r="AS36" s="84"/>
      <c r="AT36" s="84">
        <v>-351944</v>
      </c>
      <c r="AU36" s="84">
        <v>-345887</v>
      </c>
      <c r="AV36" s="84"/>
    </row>
    <row r="37" spans="2:48" x14ac:dyDescent="0.25">
      <c r="B37" s="83" t="s">
        <v>287</v>
      </c>
      <c r="C37" s="85"/>
      <c r="D37" s="85"/>
      <c r="E37" s="85"/>
      <c r="F37" s="85">
        <v>8.9570443595257815E-2</v>
      </c>
      <c r="G37" s="85">
        <v>9.169101414009867E-2</v>
      </c>
      <c r="H37" s="85"/>
      <c r="AP37" s="83" t="s">
        <v>287</v>
      </c>
      <c r="AQ37" s="84"/>
      <c r="AR37" s="84"/>
      <c r="AS37" s="84"/>
      <c r="AT37" s="84">
        <v>-595880</v>
      </c>
      <c r="AU37" s="84">
        <v>-705410</v>
      </c>
      <c r="AV37" s="84"/>
    </row>
    <row r="38" spans="2:48" x14ac:dyDescent="0.25">
      <c r="B38" s="83" t="s">
        <v>420</v>
      </c>
      <c r="C38" s="85">
        <v>6.6696486584676029E-2</v>
      </c>
      <c r="D38" s="85">
        <v>4.4773211589570665E-3</v>
      </c>
      <c r="E38" s="85">
        <v>1.8932045593907079E-3</v>
      </c>
      <c r="F38" s="85">
        <v>-4.2075852671177158E-3</v>
      </c>
      <c r="G38" s="85">
        <v>-9.5070038310955066E-3</v>
      </c>
      <c r="H38" s="85">
        <v>-2.2502553171694563E-2</v>
      </c>
      <c r="AP38" s="83" t="s">
        <v>420</v>
      </c>
      <c r="AQ38" s="84">
        <v>-627110.94609999994</v>
      </c>
      <c r="AR38" s="84">
        <v>-942707.04469999985</v>
      </c>
      <c r="AS38" s="84">
        <v>27096.715799999976</v>
      </c>
      <c r="AT38" s="84">
        <v>-826727.55729999987</v>
      </c>
      <c r="AU38" s="84">
        <v>1478.4536999994889</v>
      </c>
      <c r="AV38" s="84">
        <v>149909.95210000002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31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1179420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324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1049128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216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73685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34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94237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54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>
        <v>11627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>
        <v>4</v>
      </c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>
        <v>25476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>
        <v>15</v>
      </c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13896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20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71840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19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>
        <v>3119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>
        <v>10</v>
      </c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14446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20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>
        <v>270000</v>
      </c>
      <c r="AI47" s="9" t="s">
        <v>65</v>
      </c>
      <c r="AJ47" s="36"/>
      <c r="AK47" s="36"/>
      <c r="AL47" s="36"/>
      <c r="AM47" s="36">
        <v>177</v>
      </c>
      <c r="AN47" s="36">
        <v>408</v>
      </c>
      <c r="AO47" s="36">
        <v>100</v>
      </c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>
        <v>261760</v>
      </c>
      <c r="AI48" s="9" t="s">
        <v>186</v>
      </c>
      <c r="AJ48" s="36"/>
      <c r="AK48" s="36"/>
      <c r="AL48" s="36"/>
      <c r="AM48" s="36">
        <v>75</v>
      </c>
      <c r="AN48" s="36">
        <v>306</v>
      </c>
      <c r="AO48" s="36">
        <v>120</v>
      </c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33373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14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>
        <v>94849</v>
      </c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>
        <v>20</v>
      </c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>
        <v>92120</v>
      </c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>
        <v>2</v>
      </c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>
        <v>81327</v>
      </c>
      <c r="AI55" s="9" t="s">
        <v>192</v>
      </c>
      <c r="AJ55" s="36"/>
      <c r="AK55" s="36"/>
      <c r="AL55" s="36"/>
      <c r="AM55" s="36">
        <v>8</v>
      </c>
      <c r="AN55" s="36">
        <v>26</v>
      </c>
      <c r="AO55" s="36">
        <v>4</v>
      </c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>
        <v>64601</v>
      </c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>
        <v>17</v>
      </c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691726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42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>
        <v>35197</v>
      </c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>
        <v>1000</v>
      </c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>
        <v>136500</v>
      </c>
      <c r="AI66" s="9" t="s">
        <v>64</v>
      </c>
      <c r="AJ66" s="36"/>
      <c r="AK66" s="36"/>
      <c r="AL66" s="36"/>
      <c r="AM66" s="36">
        <v>100</v>
      </c>
      <c r="AN66" s="36">
        <v>180</v>
      </c>
      <c r="AO66" s="36">
        <v>50</v>
      </c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4753189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456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2733840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120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4843587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504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4497706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280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57286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20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485744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132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>
        <v>67656</v>
      </c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>
        <v>48</v>
      </c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113022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108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>
        <v>1342</v>
      </c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>
        <v>8</v>
      </c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>
        <v>213269</v>
      </c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>
        <v>60</v>
      </c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257040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6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>
        <v>194380</v>
      </c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>
        <v>500</v>
      </c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2224897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5000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121317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35000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156640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25000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29616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13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>
        <v>150300</v>
      </c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>
        <v>1</v>
      </c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>
        <v>194800</v>
      </c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>
        <v>400</v>
      </c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164930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110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243964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120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5601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3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495425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300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>
        <v>24288</v>
      </c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>
        <v>94</v>
      </c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>
        <v>95379</v>
      </c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>
        <v>300</v>
      </c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>
        <v>57990</v>
      </c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>
        <v>100</v>
      </c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>
        <v>7726</v>
      </c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>
        <v>4</v>
      </c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>
        <v>12130</v>
      </c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>
        <v>4</v>
      </c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>
        <v>12594</v>
      </c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>
        <v>4</v>
      </c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62210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13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>
        <v>32400</v>
      </c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>
        <v>100</v>
      </c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2005</v>
      </c>
      <c r="C229" s="25"/>
      <c r="D229" s="25"/>
      <c r="E229" s="25"/>
      <c r="F229" s="25"/>
      <c r="G229" s="25"/>
      <c r="H229" s="25">
        <v>6544</v>
      </c>
      <c r="AI229" s="9" t="s">
        <v>2005</v>
      </c>
      <c r="AJ229" s="36"/>
      <c r="AK229" s="36"/>
      <c r="AL229" s="36"/>
      <c r="AM229" s="36"/>
      <c r="AN229" s="36"/>
      <c r="AO229" s="36">
        <v>1</v>
      </c>
    </row>
    <row r="230" spans="2:41" x14ac:dyDescent="0.25">
      <c r="B230" s="9" t="s">
        <v>2006</v>
      </c>
      <c r="C230" s="25"/>
      <c r="D230" s="25"/>
      <c r="E230" s="25"/>
      <c r="F230" s="25"/>
      <c r="G230" s="25"/>
      <c r="H230" s="25">
        <v>183518</v>
      </c>
      <c r="AI230" s="9" t="s">
        <v>2006</v>
      </c>
      <c r="AJ230" s="36"/>
      <c r="AK230" s="36"/>
      <c r="AL230" s="36"/>
      <c r="AM230" s="36"/>
      <c r="AN230" s="36"/>
      <c r="AO230" s="36">
        <v>10</v>
      </c>
    </row>
    <row r="231" spans="2:41" x14ac:dyDescent="0.25">
      <c r="B231" s="9" t="s">
        <v>420</v>
      </c>
      <c r="C231" s="25">
        <v>12933743</v>
      </c>
      <c r="D231" s="25">
        <v>87308211</v>
      </c>
      <c r="E231" s="25">
        <v>145372712</v>
      </c>
      <c r="F231" s="25">
        <v>228855918</v>
      </c>
      <c r="G231" s="25">
        <v>294459067</v>
      </c>
      <c r="H231" s="25">
        <v>61549307</v>
      </c>
      <c r="AI231" s="9" t="s">
        <v>420</v>
      </c>
      <c r="AJ231" s="36">
        <v>5808</v>
      </c>
      <c r="AK231" s="36">
        <v>39377</v>
      </c>
      <c r="AL231" s="36">
        <v>96045</v>
      </c>
      <c r="AM231" s="36">
        <v>133803.92000000001</v>
      </c>
      <c r="AN231" s="36">
        <v>172533</v>
      </c>
      <c r="AO231" s="36">
        <v>76296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7671548E-212E-491F-B29F-FCE958C2D199}">
  <ds:schemaRefs/>
</ds:datastoreItem>
</file>

<file path=customXml/itemProps4.xml><?xml version="1.0" encoding="utf-8"?>
<ds:datastoreItem xmlns:ds="http://schemas.openxmlformats.org/officeDocument/2006/customXml" ds:itemID="{979CA64C-BDF3-44EF-8294-845AC55DBEA3}">
  <ds:schemaRefs/>
</ds:datastoreItem>
</file>

<file path=customXml/itemProps5.xml><?xml version="1.0" encoding="utf-8"?>
<ds:datastoreItem xmlns:ds="http://schemas.openxmlformats.org/officeDocument/2006/customXml" ds:itemID="{40F692E9-BFC6-49A9-940A-21A5866E05C6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C5EA01F5-E94E-4FA7-9911-C7355609C730}">
  <ds:schemaRefs/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87F8C08C-B840-4DD9-BF71-50D7DC59037C}">
  <ds:schemaRefs/>
</ds:datastoreItem>
</file>

<file path=customXml/itemProps14.xml><?xml version="1.0" encoding="utf-8"?>
<ds:datastoreItem xmlns:ds="http://schemas.openxmlformats.org/officeDocument/2006/customXml" ds:itemID="{76E5009E-6B12-4D86-A5A4-29E7C6675774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C5A3442-770D-4AAE-8627-1A1028A9203A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6A072B12-584F-4B30-B4D7-BDAAE5871D23}">
  <ds:schemaRefs/>
</ds:datastoreItem>
</file>

<file path=customXml/itemProps20.xml><?xml version="1.0" encoding="utf-8"?>
<ds:datastoreItem xmlns:ds="http://schemas.openxmlformats.org/officeDocument/2006/customXml" ds:itemID="{2B504060-FFDE-49F4-910F-653A6BD0A14A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2026-06-10T01:27:26Z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